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6582E32C-4594-46C4-ABE5-5D502A93C6C7}" xr6:coauthVersionLast="47" xr6:coauthVersionMax="47" xr10:uidLastSave="{00000000-0000-0000-0000-000000000000}"/>
  <bookViews>
    <workbookView xWindow="28680" yWindow="-120" windowWidth="29040" windowHeight="15720" activeTab="1" xr2:uid="{3568CFF3-F42A-48D4-B84E-2B11523229F9}"/>
  </bookViews>
  <sheets>
    <sheet name="SubSector Analysis" sheetId="3" r:id="rId1"/>
    <sheet name="Nifty 750 Analysis" sheetId="2" r:id="rId2"/>
    <sheet name="Price_Filter_18_09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B40" i="3" l="1"/>
  <c r="F40" i="3" s="1"/>
  <c r="B9" i="3"/>
  <c r="B67" i="3"/>
  <c r="F67" i="3" s="1"/>
  <c r="B22" i="3"/>
  <c r="I22" i="3" s="1"/>
  <c r="B42" i="3"/>
  <c r="B52" i="3"/>
  <c r="B2" i="3"/>
  <c r="B47" i="3"/>
  <c r="F47" i="3" s="1"/>
  <c r="B25" i="3"/>
  <c r="F25" i="3" s="1"/>
  <c r="B37" i="3"/>
  <c r="B64" i="3"/>
  <c r="D64" i="3" s="1"/>
  <c r="B27" i="3"/>
  <c r="D27" i="3" s="1"/>
  <c r="B56" i="3"/>
  <c r="B18" i="3"/>
  <c r="B20" i="3"/>
  <c r="G20" i="3" s="1"/>
  <c r="B31" i="3"/>
  <c r="I31" i="3" s="1"/>
  <c r="B6" i="3"/>
  <c r="B34" i="3"/>
  <c r="B10" i="3"/>
  <c r="B29" i="3"/>
  <c r="D29" i="3" s="1"/>
  <c r="B59" i="3"/>
  <c r="F59" i="3" s="1"/>
  <c r="B39" i="3"/>
  <c r="G39" i="3" s="1"/>
  <c r="B33" i="3"/>
  <c r="B95" i="3"/>
  <c r="I95" i="3" s="1"/>
  <c r="B5" i="3"/>
  <c r="F5" i="3" s="1"/>
  <c r="B26" i="3"/>
  <c r="B91" i="3"/>
  <c r="F91" i="3" s="1"/>
  <c r="B77" i="3"/>
  <c r="I77" i="3" s="1"/>
  <c r="B41" i="3"/>
  <c r="E41" i="3" s="1"/>
  <c r="B73" i="3"/>
  <c r="B65" i="3"/>
  <c r="B96" i="3"/>
  <c r="G96" i="3" s="1"/>
  <c r="B35" i="3"/>
  <c r="B32" i="3"/>
  <c r="I32" i="3" s="1"/>
  <c r="B28" i="3"/>
  <c r="D28" i="3" s="1"/>
  <c r="B54" i="3"/>
  <c r="D54" i="3" s="1"/>
  <c r="B78" i="3"/>
  <c r="F78" i="3" s="1"/>
  <c r="B4" i="3"/>
  <c r="B81" i="3"/>
  <c r="H81" i="3" s="1"/>
  <c r="B80" i="3"/>
  <c r="I80" i="3" s="1"/>
  <c r="B71" i="3"/>
  <c r="E71" i="3" s="1"/>
  <c r="B48" i="3"/>
  <c r="B8" i="3"/>
  <c r="B50" i="3"/>
  <c r="E50" i="3" s="1"/>
  <c r="B19" i="3"/>
  <c r="H19" i="3" s="1"/>
  <c r="B72" i="3"/>
  <c r="F72" i="3" s="1"/>
  <c r="B66" i="3"/>
  <c r="G66" i="3" s="1"/>
  <c r="B86" i="3"/>
  <c r="B89" i="3"/>
  <c r="B23" i="3"/>
  <c r="B97" i="3"/>
  <c r="H97" i="3" s="1"/>
  <c r="B11" i="3"/>
  <c r="I11" i="3" s="1"/>
  <c r="B79" i="3"/>
  <c r="B62" i="3"/>
  <c r="F62" i="3" s="1"/>
  <c r="B63" i="3"/>
  <c r="B43" i="3"/>
  <c r="B7" i="3"/>
  <c r="E7" i="3" s="1"/>
  <c r="B49" i="3"/>
  <c r="I49" i="3" s="1"/>
  <c r="B88" i="3"/>
  <c r="B94" i="3"/>
  <c r="I94" i="3" s="1"/>
  <c r="B114" i="3"/>
  <c r="B21" i="3"/>
  <c r="B98" i="3"/>
  <c r="H98" i="3" s="1"/>
  <c r="B36" i="3"/>
  <c r="H36" i="3" s="1"/>
  <c r="B30" i="3"/>
  <c r="B57" i="3"/>
  <c r="F57" i="3" s="1"/>
  <c r="B111" i="3"/>
  <c r="B12" i="3"/>
  <c r="D12" i="3" s="1"/>
  <c r="B53" i="3"/>
  <c r="F53" i="3" s="1"/>
  <c r="B84" i="3"/>
  <c r="F84" i="3" s="1"/>
  <c r="B99" i="3"/>
  <c r="B68" i="3"/>
  <c r="D68" i="3" s="1"/>
  <c r="B38" i="3"/>
  <c r="F38" i="3" s="1"/>
  <c r="B17" i="3"/>
  <c r="B13" i="3"/>
  <c r="H13" i="3" s="1"/>
  <c r="B70" i="3"/>
  <c r="I70" i="3" s="1"/>
  <c r="B87" i="3"/>
  <c r="E87" i="3" s="1"/>
  <c r="B14" i="3"/>
  <c r="B107" i="3"/>
  <c r="B117" i="3"/>
  <c r="B69" i="3"/>
  <c r="I69" i="3" s="1"/>
  <c r="B116" i="3"/>
  <c r="I116" i="3" s="1"/>
  <c r="B93" i="3"/>
  <c r="E93" i="3" s="1"/>
  <c r="B3" i="3"/>
  <c r="D3" i="3" s="1"/>
  <c r="B82" i="3"/>
  <c r="B108" i="3"/>
  <c r="B100" i="3"/>
  <c r="H100" i="3" s="1"/>
  <c r="B113" i="3"/>
  <c r="H113" i="3" s="1"/>
  <c r="B83" i="3"/>
  <c r="B103" i="3"/>
  <c r="B44" i="3"/>
  <c r="B51" i="3"/>
  <c r="E51" i="3" s="1"/>
  <c r="B112" i="3"/>
  <c r="E112" i="3" s="1"/>
  <c r="B24" i="3"/>
  <c r="F24" i="3" s="1"/>
  <c r="B45" i="3"/>
  <c r="G45" i="3" s="1"/>
  <c r="B55" i="3"/>
  <c r="D55" i="3" s="1"/>
  <c r="B85" i="3"/>
  <c r="G85" i="3" s="1"/>
  <c r="B58" i="3"/>
  <c r="B118" i="3"/>
  <c r="H118" i="3" s="1"/>
  <c r="B46" i="3"/>
  <c r="I46" i="3" s="1"/>
  <c r="B75" i="3"/>
  <c r="B119" i="3"/>
  <c r="F119" i="3" s="1"/>
  <c r="B110" i="3"/>
  <c r="B101" i="3"/>
  <c r="B109" i="3"/>
  <c r="F109" i="3" s="1"/>
  <c r="B115" i="3"/>
  <c r="B15" i="3"/>
  <c r="B120" i="3"/>
  <c r="D120" i="3" s="1"/>
  <c r="B76" i="3"/>
  <c r="G76" i="3" s="1"/>
  <c r="B121" i="3"/>
  <c r="B102" i="3"/>
  <c r="H102" i="3" s="1"/>
  <c r="B90" i="3"/>
  <c r="H90" i="3" s="1"/>
  <c r="B74" i="3"/>
  <c r="E74" i="3" s="1"/>
  <c r="B104" i="3"/>
  <c r="P104" i="3" s="1"/>
  <c r="B16" i="3"/>
  <c r="G16" i="3" s="1"/>
  <c r="B105" i="3"/>
  <c r="D105" i="3" s="1"/>
  <c r="B92" i="3"/>
  <c r="H92" i="3" s="1"/>
  <c r="B60" i="3"/>
  <c r="D60" i="3" s="1"/>
  <c r="B61" i="3"/>
  <c r="G61" i="3" s="1"/>
  <c r="B106" i="3"/>
  <c r="D106" i="3" s="1"/>
  <c r="B122" i="3"/>
  <c r="F122" i="3" s="1"/>
  <c r="AQ627" i="2"/>
  <c r="AQ633" i="2"/>
  <c r="AQ646" i="2"/>
  <c r="AQ138" i="2"/>
  <c r="AQ361" i="2"/>
  <c r="AQ557" i="2"/>
  <c r="AQ436" i="2"/>
  <c r="AQ586" i="2"/>
  <c r="AQ509" i="2"/>
  <c r="AQ391" i="2"/>
  <c r="AQ399" i="2"/>
  <c r="AQ553" i="2"/>
  <c r="AQ645" i="2"/>
  <c r="AQ258" i="2"/>
  <c r="AQ145" i="2"/>
  <c r="AQ528" i="2"/>
  <c r="AQ475" i="2"/>
  <c r="AQ696" i="2"/>
  <c r="AQ343" i="2"/>
  <c r="AQ347" i="2"/>
  <c r="AQ434" i="2"/>
  <c r="AQ544" i="2"/>
  <c r="AQ81" i="2"/>
  <c r="AQ410" i="2"/>
  <c r="AQ531" i="2"/>
  <c r="AQ74" i="2"/>
  <c r="AQ655" i="2"/>
  <c r="AQ222" i="2"/>
  <c r="AQ355" i="2"/>
  <c r="AQ329" i="2"/>
  <c r="AQ578" i="2"/>
  <c r="AQ232" i="2"/>
  <c r="AQ57" i="2"/>
  <c r="AQ638" i="2"/>
  <c r="AQ10" i="2"/>
  <c r="AQ173" i="2"/>
  <c r="AQ656" i="2"/>
  <c r="AQ95" i="2"/>
  <c r="AQ116" i="2"/>
  <c r="AQ313" i="2"/>
  <c r="AQ506" i="2"/>
  <c r="AQ546" i="2"/>
  <c r="AQ357" i="2"/>
  <c r="AQ192" i="2"/>
  <c r="AQ168" i="2"/>
  <c r="AQ60" i="2"/>
  <c r="AQ236" i="2"/>
  <c r="AQ111" i="2"/>
  <c r="AQ576" i="2"/>
  <c r="AQ647" i="2"/>
  <c r="AQ411" i="2"/>
  <c r="AQ360" i="2"/>
  <c r="AQ176" i="2"/>
  <c r="AQ118" i="2"/>
  <c r="AQ98" i="2"/>
  <c r="AQ570" i="2"/>
  <c r="AQ519" i="2"/>
  <c r="AQ386" i="2"/>
  <c r="AQ467" i="2"/>
  <c r="AQ660" i="2"/>
  <c r="AQ421" i="2"/>
  <c r="AQ455" i="2"/>
  <c r="AQ328" i="2"/>
  <c r="AQ362" i="2"/>
  <c r="AQ119" i="2"/>
  <c r="AQ237" i="2"/>
  <c r="AQ268" i="2"/>
  <c r="AQ132" i="2"/>
  <c r="AQ102" i="2"/>
  <c r="AQ193" i="2"/>
  <c r="AQ458" i="2"/>
  <c r="AQ331" i="2"/>
  <c r="AQ86" i="2"/>
  <c r="AQ155" i="2"/>
  <c r="AQ297" i="2"/>
  <c r="AQ382" i="2"/>
  <c r="AQ489" i="2"/>
  <c r="AQ259" i="2"/>
  <c r="AQ412" i="2"/>
  <c r="AQ188" i="2"/>
  <c r="AQ522" i="2"/>
  <c r="AQ673" i="2"/>
  <c r="AQ590" i="2"/>
  <c r="AQ652" i="2"/>
  <c r="AQ202" i="2"/>
  <c r="AQ71" i="2"/>
  <c r="AQ158" i="2"/>
  <c r="AQ272" i="2"/>
  <c r="AQ449" i="2"/>
  <c r="AQ8" i="2"/>
  <c r="AQ7" i="2"/>
  <c r="AQ601" i="2"/>
  <c r="AQ338" i="2"/>
  <c r="AQ486" i="2"/>
  <c r="AQ381" i="2"/>
  <c r="AQ67" i="2"/>
  <c r="AQ247" i="2"/>
  <c r="AQ142" i="2"/>
  <c r="AQ235" i="2"/>
  <c r="AQ456" i="2"/>
  <c r="AQ233" i="2"/>
  <c r="AQ309" i="2"/>
  <c r="AQ250" i="2"/>
  <c r="AQ180" i="2"/>
  <c r="AQ159" i="2"/>
  <c r="AQ117" i="2"/>
  <c r="AQ183" i="2"/>
  <c r="AQ48" i="2"/>
  <c r="AQ447" i="2"/>
  <c r="AQ518" i="2"/>
  <c r="AQ380" i="2"/>
  <c r="AQ227" i="2"/>
  <c r="AQ388" i="2"/>
  <c r="AQ463" i="2"/>
  <c r="AQ209" i="2"/>
  <c r="AQ43" i="2"/>
  <c r="AQ163" i="2"/>
  <c r="AQ726" i="2"/>
  <c r="AQ471" i="2"/>
  <c r="AQ609" i="2"/>
  <c r="AQ172" i="2"/>
  <c r="AQ659" i="2"/>
  <c r="AQ164" i="2"/>
  <c r="AQ27" i="2"/>
  <c r="AQ37" i="2"/>
  <c r="AQ169" i="2"/>
  <c r="AQ308" i="2"/>
  <c r="AQ30" i="2"/>
  <c r="AQ295" i="2"/>
  <c r="AQ191" i="2"/>
  <c r="AQ397" i="2"/>
  <c r="AQ693" i="2"/>
  <c r="AQ243" i="2"/>
  <c r="AQ524" i="2"/>
  <c r="AQ349" i="2"/>
  <c r="AQ587" i="2"/>
  <c r="AQ676" i="2"/>
  <c r="AQ13" i="2"/>
  <c r="AQ709" i="2"/>
  <c r="AQ430" i="2"/>
  <c r="AQ305" i="2"/>
  <c r="AQ282" i="2"/>
  <c r="AQ265" i="2"/>
  <c r="AQ304" i="2"/>
  <c r="AQ277" i="2"/>
  <c r="AQ398" i="2"/>
  <c r="AQ261" i="2"/>
  <c r="AQ80" i="2"/>
  <c r="AQ345" i="2"/>
  <c r="AQ139" i="2"/>
  <c r="AQ406" i="2"/>
  <c r="AQ269" i="2"/>
  <c r="AQ131" i="2"/>
  <c r="AQ325" i="2"/>
  <c r="AQ341" i="2"/>
  <c r="AQ129" i="2"/>
  <c r="AQ626" i="2"/>
  <c r="AQ112" i="2"/>
  <c r="AQ493" i="2"/>
  <c r="AQ530" i="2"/>
  <c r="AQ640" i="2"/>
  <c r="AQ503" i="2"/>
  <c r="AQ539" i="2"/>
  <c r="AQ619" i="2"/>
  <c r="AQ572" i="2"/>
  <c r="AQ536" i="2"/>
  <c r="AQ20" i="2"/>
  <c r="AQ245" i="2"/>
  <c r="AQ663" i="2"/>
  <c r="AQ529" i="2"/>
  <c r="AQ534" i="2"/>
  <c r="AQ704" i="2"/>
  <c r="AQ549" i="2"/>
  <c r="AQ15" i="2"/>
  <c r="AQ484" i="2"/>
  <c r="AQ149" i="2"/>
  <c r="AQ692" i="2"/>
  <c r="AQ274" i="2"/>
  <c r="AQ608" i="2"/>
  <c r="AQ395" i="2"/>
  <c r="AQ72" i="2"/>
  <c r="AQ571" i="2"/>
  <c r="AQ639" i="2"/>
  <c r="AQ279" i="2"/>
  <c r="AQ207" i="2"/>
  <c r="AQ208" i="2"/>
  <c r="AQ630" i="2"/>
  <c r="AQ54" i="2"/>
  <c r="AQ26" i="2"/>
  <c r="AQ665" i="2"/>
  <c r="AQ499" i="2"/>
  <c r="AQ317" i="2"/>
  <c r="AQ624" i="2"/>
  <c r="AQ14" i="2"/>
  <c r="AQ148" i="2"/>
  <c r="AQ565" i="2"/>
  <c r="AQ448" i="2"/>
  <c r="AQ335" i="2"/>
  <c r="AQ513" i="2"/>
  <c r="AQ426" i="2"/>
  <c r="AQ684" i="2"/>
  <c r="AQ374" i="2"/>
  <c r="AQ76" i="2"/>
  <c r="AQ532" i="2"/>
  <c r="AQ547" i="2"/>
  <c r="AQ194" i="2"/>
  <c r="AQ420" i="2"/>
  <c r="AQ292" i="2"/>
  <c r="AQ409" i="2"/>
  <c r="AQ106" i="2"/>
  <c r="AQ122" i="2"/>
  <c r="AQ451" i="2"/>
  <c r="AQ44" i="2"/>
  <c r="AQ108" i="2"/>
  <c r="AQ650" i="2"/>
  <c r="AQ494" i="2"/>
  <c r="AQ75" i="2"/>
  <c r="AQ442" i="2"/>
  <c r="AQ559" i="2"/>
  <c r="AQ6" i="2"/>
  <c r="AQ160" i="2"/>
  <c r="AQ59" i="2"/>
  <c r="AQ453" i="2"/>
  <c r="AQ543" i="2"/>
  <c r="AQ133" i="2"/>
  <c r="AQ393" i="2"/>
  <c r="AQ432" i="2"/>
  <c r="AQ251" i="2"/>
  <c r="AQ90" i="2"/>
  <c r="AQ444" i="2"/>
  <c r="AQ476" i="2"/>
  <c r="AQ260" i="2"/>
  <c r="AQ695" i="2"/>
  <c r="AQ157" i="2"/>
  <c r="AQ315" i="2"/>
  <c r="AQ731" i="2"/>
  <c r="AQ669" i="2"/>
  <c r="AQ583" i="2"/>
  <c r="AQ255" i="2"/>
  <c r="AQ195" i="2"/>
  <c r="AQ417" i="2"/>
  <c r="AQ319" i="2"/>
  <c r="AQ56" i="2"/>
  <c r="AQ11" i="2"/>
  <c r="AQ318" i="2"/>
  <c r="AQ314" i="2"/>
  <c r="AQ365" i="2"/>
  <c r="AQ5" i="2"/>
  <c r="AQ55" i="2"/>
  <c r="AQ723" i="2"/>
  <c r="AQ68" i="2"/>
  <c r="AQ210" i="2"/>
  <c r="AQ548" i="2"/>
  <c r="AQ485" i="2"/>
  <c r="AQ527" i="2"/>
  <c r="AQ584" i="2"/>
  <c r="AQ31" i="2"/>
  <c r="AQ697" i="2"/>
  <c r="AQ178" i="2"/>
  <c r="AQ143" i="2"/>
  <c r="AQ253" i="2"/>
  <c r="AQ49" i="2"/>
  <c r="AQ538" i="2"/>
  <c r="AQ77" i="2"/>
  <c r="AQ33" i="2"/>
  <c r="AQ514" i="2"/>
  <c r="AQ337" i="2"/>
  <c r="AQ94" i="2"/>
  <c r="AQ440" i="2"/>
  <c r="AQ520" i="2"/>
  <c r="AQ354" i="2"/>
  <c r="AQ425" i="2"/>
  <c r="AQ351" i="2"/>
  <c r="AQ353" i="2"/>
  <c r="AQ511" i="2"/>
  <c r="AQ189" i="2"/>
  <c r="AQ177" i="2"/>
  <c r="AQ369" i="2"/>
  <c r="AQ53" i="2"/>
  <c r="AQ392" i="2"/>
  <c r="AQ466" i="2"/>
  <c r="AQ461" i="2"/>
  <c r="AQ562" i="2"/>
  <c r="AQ206" i="2"/>
  <c r="AQ244" i="2"/>
  <c r="AQ707" i="2"/>
  <c r="AQ428" i="2"/>
  <c r="AQ480" i="2"/>
  <c r="AQ85" i="2"/>
  <c r="AQ114" i="2"/>
  <c r="AQ123" i="2"/>
  <c r="AQ299" i="2"/>
  <c r="AQ115" i="2"/>
  <c r="AQ694" i="2"/>
  <c r="AQ598" i="2"/>
  <c r="AQ507" i="2"/>
  <c r="AQ198" i="2"/>
  <c r="AQ364" i="2"/>
  <c r="AQ79" i="2"/>
  <c r="AQ445" i="2"/>
  <c r="AQ580" i="2"/>
  <c r="AQ375" i="2"/>
  <c r="AQ326" i="2"/>
  <c r="AQ320" i="2"/>
  <c r="AQ214" i="2"/>
  <c r="AQ238" i="2"/>
  <c r="AQ50" i="2"/>
  <c r="AQ9" i="2"/>
  <c r="AQ83" i="2"/>
  <c r="AQ103" i="2"/>
  <c r="AQ501" i="2"/>
  <c r="AQ460" i="2"/>
  <c r="AQ606" i="2"/>
  <c r="AQ564" i="2"/>
  <c r="AQ404" i="2"/>
  <c r="AQ101" i="2"/>
  <c r="AQ231" i="2"/>
  <c r="AQ340" i="2"/>
  <c r="AQ306" i="2"/>
  <c r="AQ270" i="2"/>
  <c r="AQ215" i="2"/>
  <c r="AQ303" i="2"/>
  <c r="AQ99" i="2"/>
  <c r="AQ171" i="2"/>
  <c r="AQ469" i="2"/>
  <c r="AQ205" i="2"/>
  <c r="AQ196" i="2"/>
  <c r="AQ324" i="2"/>
  <c r="AQ126" i="2"/>
  <c r="AQ722" i="2"/>
  <c r="AQ363" i="2"/>
  <c r="AQ241" i="2"/>
  <c r="AQ262" i="2"/>
  <c r="AQ21" i="2"/>
  <c r="AQ706" i="2"/>
  <c r="AQ211" i="2"/>
  <c r="AQ635" i="2"/>
  <c r="AQ29" i="2"/>
  <c r="AQ296" i="2"/>
  <c r="AQ91" i="2"/>
  <c r="AQ596" i="2"/>
  <c r="AQ4" i="2"/>
  <c r="AQ166" i="2"/>
  <c r="AQ78" i="2"/>
  <c r="AQ472" i="2"/>
  <c r="AQ84" i="2"/>
  <c r="AQ239" i="2"/>
  <c r="AQ28" i="2"/>
  <c r="AQ356" i="2"/>
  <c r="AQ200" i="2"/>
  <c r="AQ46" i="2"/>
  <c r="AQ248" i="2"/>
  <c r="AQ109" i="2"/>
  <c r="AQ725" i="2"/>
  <c r="AQ12" i="2"/>
  <c r="AQ110" i="2"/>
  <c r="AQ643" i="2"/>
  <c r="AQ561" i="2"/>
  <c r="AQ187" i="2"/>
  <c r="AQ677" i="2"/>
  <c r="AQ146" i="2"/>
  <c r="AQ405" i="2"/>
  <c r="AQ240" i="2"/>
  <c r="AQ560" i="2"/>
  <c r="AQ588" i="2"/>
  <c r="AQ594" i="2"/>
  <c r="AQ3" i="2"/>
  <c r="AQ540" i="2"/>
  <c r="AQ65" i="2"/>
  <c r="AQ93" i="2"/>
  <c r="AQ218" i="2"/>
  <c r="AQ431" i="2"/>
  <c r="AQ41" i="2"/>
  <c r="AQ615" i="2"/>
  <c r="AQ370" i="2"/>
  <c r="AQ593" i="2"/>
  <c r="AQ275" i="2"/>
  <c r="AQ2" i="2"/>
  <c r="AQ223" i="2"/>
  <c r="AQ128" i="2"/>
  <c r="AQ174" i="2"/>
  <c r="AQ625" i="2"/>
  <c r="AQ441" i="2"/>
  <c r="AQ285" i="2"/>
  <c r="AQ273" i="2"/>
  <c r="AQ591" i="2"/>
  <c r="AQ415" i="2"/>
  <c r="AQ407" i="2"/>
  <c r="AQ16" i="2"/>
  <c r="AQ153" i="2"/>
  <c r="AQ479" i="2"/>
  <c r="AQ225" i="2"/>
  <c r="AQ714" i="2"/>
  <c r="AQ289" i="2"/>
  <c r="AQ219" i="2"/>
  <c r="AQ141" i="2"/>
  <c r="AQ228" i="2"/>
  <c r="AQ452" i="2"/>
  <c r="AQ165" i="2"/>
  <c r="AQ687" i="2"/>
  <c r="AQ170" i="2"/>
  <c r="AQ332" i="2"/>
  <c r="AQ25" i="2"/>
  <c r="AQ137" i="2"/>
  <c r="AQ34" i="2"/>
  <c r="AQ621" i="2"/>
  <c r="AQ147" i="2"/>
  <c r="AQ344" i="2"/>
  <c r="AQ61" i="2"/>
  <c r="AQ17" i="2"/>
  <c r="AQ264" i="2"/>
  <c r="AQ579" i="2"/>
  <c r="AQ498" i="2"/>
  <c r="AQ92" i="2"/>
  <c r="AQ396" i="2"/>
  <c r="AQ249" i="2"/>
  <c r="AQ443" i="2"/>
  <c r="AQ551" i="2"/>
  <c r="AQ271" i="2"/>
  <c r="AQ35" i="2"/>
  <c r="AQ51" i="2"/>
  <c r="AQ293" i="2"/>
  <c r="AQ186" i="2"/>
  <c r="AQ636" i="2"/>
  <c r="AQ597" i="2"/>
  <c r="AQ290" i="2"/>
  <c r="AQ367" i="2"/>
  <c r="AQ256" i="2"/>
  <c r="AQ613" i="2"/>
  <c r="AQ73" i="2"/>
  <c r="AQ135" i="2"/>
  <c r="AQ675" i="2"/>
  <c r="AQ589" i="2"/>
  <c r="AQ24" i="2"/>
  <c r="AQ414" i="2"/>
  <c r="AQ150" i="2"/>
  <c r="AQ618" i="2"/>
  <c r="AQ739" i="2"/>
  <c r="AQ70" i="2"/>
  <c r="AQ276" i="2"/>
  <c r="AQ481" i="2"/>
  <c r="AQ125" i="2"/>
  <c r="AQ212" i="2"/>
  <c r="AQ574" i="2"/>
  <c r="AQ89" i="2"/>
  <c r="AQ64" i="2"/>
  <c r="AQ300" i="2"/>
  <c r="AQ599" i="2"/>
  <c r="AQ662" i="2"/>
  <c r="AQ281" i="2"/>
  <c r="AQ379" i="2"/>
  <c r="AQ732" i="2"/>
  <c r="AQ368" i="2"/>
  <c r="AQ301" i="2"/>
  <c r="AQ350" i="2"/>
  <c r="AQ715" i="2"/>
  <c r="AQ515" i="2"/>
  <c r="AQ52" i="2"/>
  <c r="AQ575" i="2"/>
  <c r="AQ302" i="2"/>
  <c r="AQ487" i="2"/>
  <c r="AQ229" i="2"/>
  <c r="AQ568" i="2"/>
  <c r="AQ667" i="2"/>
  <c r="AQ40" i="2"/>
  <c r="AQ184" i="2"/>
  <c r="AQ473" i="2"/>
  <c r="AQ394" i="2"/>
  <c r="AQ334" i="2"/>
  <c r="AQ358" i="2"/>
  <c r="AQ252" i="2"/>
  <c r="AQ454" i="2"/>
  <c r="AQ533" i="2"/>
  <c r="AQ151" i="2"/>
  <c r="AQ525" i="2"/>
  <c r="AQ310" i="2"/>
  <c r="AQ32" i="2"/>
  <c r="AQ373" i="2"/>
  <c r="AQ220" i="2"/>
  <c r="AQ263" i="2"/>
  <c r="AQ62" i="2"/>
  <c r="AQ502" i="2"/>
  <c r="AQ690" i="2"/>
  <c r="AQ152" i="2"/>
  <c r="AQ474" i="2"/>
  <c r="AQ359" i="2"/>
  <c r="AQ134" i="2"/>
  <c r="AQ136" i="2"/>
  <c r="AQ23" i="2"/>
  <c r="AQ402" i="2"/>
  <c r="AQ278" i="2"/>
  <c r="AQ691" i="2"/>
  <c r="AQ735" i="2"/>
  <c r="AQ577" i="2"/>
  <c r="AQ505" i="2"/>
  <c r="AQ124" i="2"/>
  <c r="AQ413" i="2"/>
  <c r="AQ658" i="2"/>
  <c r="AQ342" i="2"/>
  <c r="AQ185" i="2"/>
  <c r="AQ569" i="2"/>
  <c r="AQ18" i="2"/>
  <c r="AQ294" i="2"/>
  <c r="AQ504" i="2"/>
  <c r="AQ671" i="2"/>
  <c r="AQ154" i="2"/>
  <c r="AQ366" i="2"/>
  <c r="AQ631" i="2"/>
  <c r="AQ348" i="2"/>
  <c r="AQ459" i="2"/>
  <c r="AQ213" i="2"/>
  <c r="AQ19" i="2"/>
  <c r="AQ478" i="2"/>
  <c r="AQ623" i="2"/>
  <c r="AQ403" i="2"/>
  <c r="AQ439" i="2"/>
  <c r="AQ291" i="2"/>
  <c r="AQ47" i="2"/>
  <c r="AQ492" i="2"/>
  <c r="AQ537" i="2"/>
  <c r="AQ462" i="2"/>
  <c r="AQ495" i="2"/>
  <c r="AQ483" i="2"/>
  <c r="AQ113" i="2"/>
  <c r="AQ427" i="2"/>
  <c r="AQ508" i="2"/>
  <c r="AQ181" i="2"/>
  <c r="AQ573" i="2"/>
  <c r="AQ22" i="2"/>
  <c r="AQ339" i="2"/>
  <c r="AQ66" i="2"/>
  <c r="AQ464" i="2"/>
  <c r="AQ58" i="2"/>
  <c r="AQ737" i="2"/>
  <c r="AQ182" i="2"/>
  <c r="AQ69" i="2"/>
  <c r="AQ42" i="2"/>
  <c r="AQ581" i="2"/>
  <c r="AQ377" i="2"/>
  <c r="AQ734" i="2"/>
  <c r="AQ372" i="2"/>
  <c r="AQ666" i="2"/>
  <c r="AQ566" i="2"/>
  <c r="AQ107" i="2"/>
  <c r="AQ620" i="2"/>
  <c r="AQ63" i="2"/>
  <c r="AQ612" i="2"/>
  <c r="AQ616" i="2"/>
  <c r="AQ654" i="2"/>
  <c r="AQ322" i="2"/>
  <c r="AQ470" i="2"/>
  <c r="AQ254" i="2"/>
  <c r="AQ733" i="2"/>
  <c r="AQ311" i="2"/>
  <c r="AQ523" i="2"/>
  <c r="AQ234" i="2"/>
  <c r="AQ497" i="2"/>
  <c r="AQ680" i="2"/>
  <c r="AQ197" i="2"/>
  <c r="AQ39" i="2"/>
  <c r="AQ204" i="2"/>
  <c r="AQ376" i="2"/>
  <c r="AQ224" i="2"/>
  <c r="AQ717" i="2"/>
  <c r="AQ602" i="2"/>
  <c r="AQ378" i="2"/>
  <c r="AQ512" i="2"/>
  <c r="AQ670" i="2"/>
  <c r="AQ437" i="2"/>
  <c r="AQ45" i="2"/>
  <c r="AQ121" i="2"/>
  <c r="AQ384" i="2"/>
  <c r="AQ162" i="2"/>
  <c r="AQ556" i="2"/>
  <c r="AQ130" i="2"/>
  <c r="AQ190" i="2"/>
  <c r="AQ682" i="2"/>
  <c r="AQ336" i="2"/>
  <c r="AQ140" i="2"/>
  <c r="AQ729" i="2"/>
  <c r="AQ685" i="2"/>
  <c r="AQ286" i="2"/>
  <c r="AQ698" i="2"/>
  <c r="AQ563" i="2"/>
  <c r="AQ38" i="2"/>
  <c r="AQ418" i="2"/>
  <c r="AQ438" i="2"/>
  <c r="AQ607" i="2"/>
  <c r="AQ702" i="2"/>
  <c r="AQ500" i="2"/>
  <c r="AQ167" i="2"/>
  <c r="AQ226" i="2"/>
  <c r="AQ88" i="2"/>
  <c r="AQ36" i="2"/>
  <c r="AQ100" i="2"/>
  <c r="AQ120" i="2"/>
  <c r="AQ221" i="2"/>
  <c r="AQ419" i="2"/>
  <c r="AQ298" i="2"/>
  <c r="AQ628" i="2"/>
  <c r="AQ346" i="2"/>
  <c r="AQ179" i="2"/>
  <c r="AQ552" i="2"/>
  <c r="AQ668" i="2"/>
  <c r="AQ555" i="2"/>
  <c r="AQ408" i="2"/>
  <c r="AQ542" i="2"/>
  <c r="AQ389" i="2"/>
  <c r="AQ97" i="2"/>
  <c r="AQ450" i="2"/>
  <c r="AQ724" i="2"/>
  <c r="AQ710" i="2"/>
  <c r="AQ266" i="2"/>
  <c r="AQ637" i="2"/>
  <c r="AQ510" i="2"/>
  <c r="AQ672" i="2"/>
  <c r="AQ161" i="2"/>
  <c r="AQ352" i="2"/>
  <c r="AQ267" i="2"/>
  <c r="AQ242" i="2"/>
  <c r="AQ283" i="2"/>
  <c r="AQ127" i="2"/>
  <c r="AQ144" i="2"/>
  <c r="AQ257" i="2"/>
  <c r="AQ390" i="2"/>
  <c r="AQ104" i="2"/>
  <c r="AQ422" i="2"/>
  <c r="AQ653" i="2"/>
  <c r="AQ175" i="2"/>
  <c r="AQ105" i="2"/>
  <c r="AQ713" i="2"/>
  <c r="AQ491" i="2"/>
  <c r="AQ721" i="2"/>
  <c r="AQ679" i="2"/>
  <c r="AQ642" i="2"/>
  <c r="AQ82" i="2"/>
  <c r="AQ217" i="2"/>
  <c r="AQ592" i="2"/>
  <c r="AQ617" i="2"/>
  <c r="AQ603" i="2"/>
  <c r="AQ610" i="2"/>
  <c r="AQ699" i="2"/>
  <c r="AQ741" i="2"/>
  <c r="AQ156" i="2"/>
  <c r="AQ605" i="2"/>
  <c r="AQ423" i="2"/>
  <c r="AQ280" i="2"/>
  <c r="AQ641" i="2"/>
  <c r="AQ230" i="2"/>
  <c r="AQ629" i="2"/>
  <c r="AQ535" i="2"/>
  <c r="AQ664" i="2"/>
  <c r="AQ385" i="2"/>
  <c r="AQ333" i="2"/>
  <c r="AQ465" i="2"/>
  <c r="AQ246" i="2"/>
  <c r="AQ96" i="2"/>
  <c r="AQ622" i="2"/>
  <c r="AQ490" i="2"/>
  <c r="AQ330" i="2"/>
  <c r="AQ400" i="2"/>
  <c r="AQ545" i="2"/>
  <c r="AQ401" i="2"/>
  <c r="AQ87" i="2"/>
  <c r="AQ424" i="2"/>
  <c r="AQ681" i="2"/>
  <c r="AQ287" i="2"/>
  <c r="AQ477" i="2"/>
  <c r="AQ203" i="2"/>
  <c r="AQ728" i="2"/>
  <c r="AQ316" i="2"/>
  <c r="AQ284" i="2"/>
  <c r="AQ516" i="2"/>
  <c r="AQ383" i="2"/>
  <c r="AQ567" i="2"/>
  <c r="AQ689" i="2"/>
  <c r="AQ558" i="2"/>
  <c r="AQ312" i="2"/>
  <c r="AQ216" i="2"/>
  <c r="AQ199" i="2"/>
  <c r="AQ585" i="2"/>
  <c r="AQ468" i="2"/>
  <c r="AQ307" i="2"/>
  <c r="AQ371" i="2"/>
  <c r="AQ521" i="2"/>
  <c r="AQ288" i="2"/>
  <c r="AQ648" i="2"/>
  <c r="AQ201" i="2"/>
  <c r="AQ517" i="2"/>
  <c r="AQ554" i="2"/>
  <c r="AQ457" i="2"/>
  <c r="AQ649" i="2"/>
  <c r="AQ611" i="2"/>
  <c r="AQ700" i="2"/>
  <c r="AQ435" i="2"/>
  <c r="AQ321" i="2"/>
  <c r="AQ716" i="2"/>
  <c r="AQ387" i="2"/>
  <c r="AQ446" i="2"/>
  <c r="AQ429" i="2"/>
  <c r="AQ327" i="2"/>
  <c r="AQ496" i="2"/>
  <c r="AQ661" i="2"/>
  <c r="AQ651" i="2"/>
  <c r="AQ632" i="2"/>
  <c r="AQ582" i="2"/>
  <c r="AQ705" i="2"/>
  <c r="AQ482" i="2"/>
  <c r="AQ634" i="2"/>
  <c r="AQ526" i="2"/>
  <c r="AQ323" i="2"/>
  <c r="AQ600" i="2"/>
  <c r="AQ727" i="2"/>
  <c r="AQ595" i="2"/>
  <c r="AQ433" i="2"/>
  <c r="AQ644" i="2"/>
  <c r="AQ701" i="2"/>
  <c r="AQ703" i="2"/>
  <c r="AQ541" i="2"/>
  <c r="AQ488" i="2"/>
  <c r="AQ740" i="2"/>
  <c r="AQ688" i="2"/>
  <c r="AQ604" i="2"/>
  <c r="AQ550" i="2"/>
  <c r="AQ416" i="2"/>
  <c r="AQ657" i="2"/>
  <c r="AQ614" i="2"/>
  <c r="AQ674" i="2"/>
  <c r="AQ720" i="2"/>
  <c r="AQ738" i="2"/>
  <c r="AQ718" i="2"/>
  <c r="AQ708" i="2"/>
  <c r="AQ736" i="2"/>
  <c r="AQ683" i="2"/>
  <c r="AQ730" i="2"/>
  <c r="AQ686" i="2"/>
  <c r="AQ678" i="2"/>
  <c r="AQ711" i="2"/>
  <c r="AQ719" i="2"/>
  <c r="AQ712" i="2"/>
  <c r="AK627" i="2"/>
  <c r="AR627" i="2" s="1"/>
  <c r="AK633" i="2"/>
  <c r="AK646" i="2"/>
  <c r="AK138" i="2"/>
  <c r="AK361" i="2"/>
  <c r="AK557" i="2"/>
  <c r="AK436" i="2"/>
  <c r="AR436" i="2" s="1"/>
  <c r="AK586" i="2"/>
  <c r="AK509" i="2"/>
  <c r="AR509" i="2" s="1"/>
  <c r="AK391" i="2"/>
  <c r="AK399" i="2"/>
  <c r="AK553" i="2"/>
  <c r="AK645" i="2"/>
  <c r="AK258" i="2"/>
  <c r="AK145" i="2"/>
  <c r="AK528" i="2"/>
  <c r="AR528" i="2" s="1"/>
  <c r="AK475" i="2"/>
  <c r="AK696" i="2"/>
  <c r="AK343" i="2"/>
  <c r="AR343" i="2" s="1"/>
  <c r="AK347" i="2"/>
  <c r="AR347" i="2" s="1"/>
  <c r="AK434" i="2"/>
  <c r="AK544" i="2"/>
  <c r="AR544" i="2" s="1"/>
  <c r="AK81" i="2"/>
  <c r="AK410" i="2"/>
  <c r="AK531" i="2"/>
  <c r="AK74" i="2"/>
  <c r="AK655" i="2"/>
  <c r="AK222" i="2"/>
  <c r="AK355" i="2"/>
  <c r="AK329" i="2"/>
  <c r="AR329" i="2" s="1"/>
  <c r="AK578" i="2"/>
  <c r="AK232" i="2"/>
  <c r="AR232" i="2" s="1"/>
  <c r="AK57" i="2"/>
  <c r="AR57" i="2" s="1"/>
  <c r="AK638" i="2"/>
  <c r="AK10" i="2"/>
  <c r="AK173" i="2"/>
  <c r="AR173" i="2" s="1"/>
  <c r="AK656" i="2"/>
  <c r="AK95" i="2"/>
  <c r="AK116" i="2"/>
  <c r="AR116" i="2" s="1"/>
  <c r="AK313" i="2"/>
  <c r="AK506" i="2"/>
  <c r="AK546" i="2"/>
  <c r="AK357" i="2"/>
  <c r="AK192" i="2"/>
  <c r="AK168" i="2"/>
  <c r="AR168" i="2" s="1"/>
  <c r="AK60" i="2"/>
  <c r="AR60" i="2" s="1"/>
  <c r="AK236" i="2"/>
  <c r="AR236" i="2" s="1"/>
  <c r="AK111" i="2"/>
  <c r="AK576" i="2"/>
  <c r="AK647" i="2"/>
  <c r="AR647" i="2" s="1"/>
  <c r="AK411" i="2"/>
  <c r="AK360" i="2"/>
  <c r="AK176" i="2"/>
  <c r="AK118" i="2"/>
  <c r="AR118" i="2" s="1"/>
  <c r="AK98" i="2"/>
  <c r="AR98" i="2" s="1"/>
  <c r="AK570" i="2"/>
  <c r="AK519" i="2"/>
  <c r="AK386" i="2"/>
  <c r="AK467" i="2"/>
  <c r="AR467" i="2" s="1"/>
  <c r="AK660" i="2"/>
  <c r="AK421" i="2"/>
  <c r="AK455" i="2"/>
  <c r="AK328" i="2"/>
  <c r="AK362" i="2"/>
  <c r="AK119" i="2"/>
  <c r="AR119" i="2" s="1"/>
  <c r="AK237" i="2"/>
  <c r="AR237" i="2" s="1"/>
  <c r="AK268" i="2"/>
  <c r="AK132" i="2"/>
  <c r="AK102" i="2"/>
  <c r="AK193" i="2"/>
  <c r="AK458" i="2"/>
  <c r="AK331" i="2"/>
  <c r="AK86" i="2"/>
  <c r="AK155" i="2"/>
  <c r="AK297" i="2"/>
  <c r="AR297" i="2" s="1"/>
  <c r="AK382" i="2"/>
  <c r="AK489" i="2"/>
  <c r="AR489" i="2" s="1"/>
  <c r="AK259" i="2"/>
  <c r="AK412" i="2"/>
  <c r="AR412" i="2" s="1"/>
  <c r="AK188" i="2"/>
  <c r="AK522" i="2"/>
  <c r="AK673" i="2"/>
  <c r="AR673" i="2" s="1"/>
  <c r="AK590" i="2"/>
  <c r="AK652" i="2"/>
  <c r="AR652" i="2" s="1"/>
  <c r="AK202" i="2"/>
  <c r="AK71" i="2"/>
  <c r="AK158" i="2"/>
  <c r="AK272" i="2"/>
  <c r="AK449" i="2"/>
  <c r="AR449" i="2" s="1"/>
  <c r="AK8" i="2"/>
  <c r="AK7" i="2"/>
  <c r="AK601" i="2"/>
  <c r="AK338" i="2"/>
  <c r="AR338" i="2" s="1"/>
  <c r="AK486" i="2"/>
  <c r="AK381" i="2"/>
  <c r="AK67" i="2"/>
  <c r="AK247" i="2"/>
  <c r="AK142" i="2"/>
  <c r="AK235" i="2"/>
  <c r="AK456" i="2"/>
  <c r="AK233" i="2"/>
  <c r="AK309" i="2"/>
  <c r="AK250" i="2"/>
  <c r="AK180" i="2"/>
  <c r="AK159" i="2"/>
  <c r="AK117" i="2"/>
  <c r="AK183" i="2"/>
  <c r="AK48" i="2"/>
  <c r="AK447" i="2"/>
  <c r="AR447" i="2" s="1"/>
  <c r="AK518" i="2"/>
  <c r="AK380" i="2"/>
  <c r="AR380" i="2" s="1"/>
  <c r="AK227" i="2"/>
  <c r="AR227" i="2" s="1"/>
  <c r="AK388" i="2"/>
  <c r="AK463" i="2"/>
  <c r="AR463" i="2" s="1"/>
  <c r="AK209" i="2"/>
  <c r="AK43" i="2"/>
  <c r="AK163" i="2"/>
  <c r="AR163" i="2" s="1"/>
  <c r="AK726" i="2"/>
  <c r="AR726" i="2" s="1"/>
  <c r="AK471" i="2"/>
  <c r="AK609" i="2"/>
  <c r="AR609" i="2" s="1"/>
  <c r="AK172" i="2"/>
  <c r="AK659" i="2"/>
  <c r="AR659" i="2" s="1"/>
  <c r="AK164" i="2"/>
  <c r="AK27" i="2"/>
  <c r="AR27" i="2" s="1"/>
  <c r="AK37" i="2"/>
  <c r="AK169" i="2"/>
  <c r="AK308" i="2"/>
  <c r="AK30" i="2"/>
  <c r="AK295" i="2"/>
  <c r="AR295" i="2" s="1"/>
  <c r="AK191" i="2"/>
  <c r="AK397" i="2"/>
  <c r="AR397" i="2" s="1"/>
  <c r="AK693" i="2"/>
  <c r="AK243" i="2"/>
  <c r="AR243" i="2" s="1"/>
  <c r="AK524" i="2"/>
  <c r="AR524" i="2" s="1"/>
  <c r="AK349" i="2"/>
  <c r="AK587" i="2"/>
  <c r="AR587" i="2" s="1"/>
  <c r="AK676" i="2"/>
  <c r="AK13" i="2"/>
  <c r="AK709" i="2"/>
  <c r="AK430" i="2"/>
  <c r="AK305" i="2"/>
  <c r="AR305" i="2" s="1"/>
  <c r="AK282" i="2"/>
  <c r="AK265" i="2"/>
  <c r="AK304" i="2"/>
  <c r="AK277" i="2"/>
  <c r="AR277" i="2" s="1"/>
  <c r="AK398" i="2"/>
  <c r="AR398" i="2" s="1"/>
  <c r="AK261" i="2"/>
  <c r="AK80" i="2"/>
  <c r="AK345" i="2"/>
  <c r="AK139" i="2"/>
  <c r="AK406" i="2"/>
  <c r="AR406" i="2" s="1"/>
  <c r="AK269" i="2"/>
  <c r="AK131" i="2"/>
  <c r="AR131" i="2" s="1"/>
  <c r="AK325" i="2"/>
  <c r="AR325" i="2" s="1"/>
  <c r="AK341" i="2"/>
  <c r="AK129" i="2"/>
  <c r="AK626" i="2"/>
  <c r="AK112" i="2"/>
  <c r="AR112" i="2" s="1"/>
  <c r="AK493" i="2"/>
  <c r="AK530" i="2"/>
  <c r="AR530" i="2" s="1"/>
  <c r="AK640" i="2"/>
  <c r="AK503" i="2"/>
  <c r="AK539" i="2"/>
  <c r="AK619" i="2"/>
  <c r="AK572" i="2"/>
  <c r="AK536" i="2"/>
  <c r="AR536" i="2" s="1"/>
  <c r="AK20" i="2"/>
  <c r="AK245" i="2"/>
  <c r="AK663" i="2"/>
  <c r="AR663" i="2" s="1"/>
  <c r="AK529" i="2"/>
  <c r="AK534" i="2"/>
  <c r="AK704" i="2"/>
  <c r="AR704" i="2" s="1"/>
  <c r="AK549" i="2"/>
  <c r="AR549" i="2" s="1"/>
  <c r="AK15" i="2"/>
  <c r="AK484" i="2"/>
  <c r="AR484" i="2" s="1"/>
  <c r="AK149" i="2"/>
  <c r="AK692" i="2"/>
  <c r="AR692" i="2" s="1"/>
  <c r="AK274" i="2"/>
  <c r="AR274" i="2" s="1"/>
  <c r="AK608" i="2"/>
  <c r="AR608" i="2" s="1"/>
  <c r="AK395" i="2"/>
  <c r="AR395" i="2" s="1"/>
  <c r="AK72" i="2"/>
  <c r="AR72" i="2" s="1"/>
  <c r="AK571" i="2"/>
  <c r="AK639" i="2"/>
  <c r="AK279" i="2"/>
  <c r="AK207" i="2"/>
  <c r="AK208" i="2"/>
  <c r="AK630" i="2"/>
  <c r="AR630" i="2" s="1"/>
  <c r="AK54" i="2"/>
  <c r="AK26" i="2"/>
  <c r="AK665" i="2"/>
  <c r="AK499" i="2"/>
  <c r="AK317" i="2"/>
  <c r="AR317" i="2" s="1"/>
  <c r="AK624" i="2"/>
  <c r="AK14" i="2"/>
  <c r="AR14" i="2" s="1"/>
  <c r="AK148" i="2"/>
  <c r="AK565" i="2"/>
  <c r="AK448" i="2"/>
  <c r="AK335" i="2"/>
  <c r="AK513" i="2"/>
  <c r="AR513" i="2" s="1"/>
  <c r="AK426" i="2"/>
  <c r="AK684" i="2"/>
  <c r="AR684" i="2" s="1"/>
  <c r="AK374" i="2"/>
  <c r="AK76" i="2"/>
  <c r="AR76" i="2" s="1"/>
  <c r="AK532" i="2"/>
  <c r="AK547" i="2"/>
  <c r="AK194" i="2"/>
  <c r="AK420" i="2"/>
  <c r="AR420" i="2" s="1"/>
  <c r="AK292" i="2"/>
  <c r="AR292" i="2" s="1"/>
  <c r="AK409" i="2"/>
  <c r="AK106" i="2"/>
  <c r="AK122" i="2"/>
  <c r="AK451" i="2"/>
  <c r="AK44" i="2"/>
  <c r="AK108" i="2"/>
  <c r="AR108" i="2" s="1"/>
  <c r="AK650" i="2"/>
  <c r="AR650" i="2" s="1"/>
  <c r="AK494" i="2"/>
  <c r="AR494" i="2" s="1"/>
  <c r="AK75" i="2"/>
  <c r="AK442" i="2"/>
  <c r="AK559" i="2"/>
  <c r="AK6" i="2"/>
  <c r="AK160" i="2"/>
  <c r="AK59" i="2"/>
  <c r="AK453" i="2"/>
  <c r="AR453" i="2" s="1"/>
  <c r="AK543" i="2"/>
  <c r="AK133" i="2"/>
  <c r="AK393" i="2"/>
  <c r="AR393" i="2" s="1"/>
  <c r="AK432" i="2"/>
  <c r="AK251" i="2"/>
  <c r="AR251" i="2" s="1"/>
  <c r="AK90" i="2"/>
  <c r="AK444" i="2"/>
  <c r="AK476" i="2"/>
  <c r="AK260" i="2"/>
  <c r="AK695" i="2"/>
  <c r="AK157" i="2"/>
  <c r="AK315" i="2"/>
  <c r="AR315" i="2" s="1"/>
  <c r="AK731" i="2"/>
  <c r="AR731" i="2" s="1"/>
  <c r="AK669" i="2"/>
  <c r="AR669" i="2" s="1"/>
  <c r="AK583" i="2"/>
  <c r="AK255" i="2"/>
  <c r="AK195" i="2"/>
  <c r="AR195" i="2" s="1"/>
  <c r="AK417" i="2"/>
  <c r="AR417" i="2" s="1"/>
  <c r="AK319" i="2"/>
  <c r="AR319" i="2" s="1"/>
  <c r="AK56" i="2"/>
  <c r="AK11" i="2"/>
  <c r="AK318" i="2"/>
  <c r="AK314" i="2"/>
  <c r="AK365" i="2"/>
  <c r="AK5" i="2"/>
  <c r="AK55" i="2"/>
  <c r="AK723" i="2"/>
  <c r="AR723" i="2" s="1"/>
  <c r="AK68" i="2"/>
  <c r="AK210" i="2"/>
  <c r="AR210" i="2" s="1"/>
  <c r="AK548" i="2"/>
  <c r="AR548" i="2" s="1"/>
  <c r="AK485" i="2"/>
  <c r="AK527" i="2"/>
  <c r="AK584" i="2"/>
  <c r="AR584" i="2" s="1"/>
  <c r="AK31" i="2"/>
  <c r="AK697" i="2"/>
  <c r="AR697" i="2" s="1"/>
  <c r="AK178" i="2"/>
  <c r="AK143" i="2"/>
  <c r="AK253" i="2"/>
  <c r="AK49" i="2"/>
  <c r="AK538" i="2"/>
  <c r="AR538" i="2" s="1"/>
  <c r="AK77" i="2"/>
  <c r="AK33" i="2"/>
  <c r="AK514" i="2"/>
  <c r="AR514" i="2" s="1"/>
  <c r="AK337" i="2"/>
  <c r="AK94" i="2"/>
  <c r="AK440" i="2"/>
  <c r="AK520" i="2"/>
  <c r="AK354" i="2"/>
  <c r="AK425" i="2"/>
  <c r="AK351" i="2"/>
  <c r="AR351" i="2" s="1"/>
  <c r="AK353" i="2"/>
  <c r="AR353" i="2" s="1"/>
  <c r="AK511" i="2"/>
  <c r="AK189" i="2"/>
  <c r="AK177" i="2"/>
  <c r="AK369" i="2"/>
  <c r="AR369" i="2" s="1"/>
  <c r="AK53" i="2"/>
  <c r="AK392" i="2"/>
  <c r="AK466" i="2"/>
  <c r="AR466" i="2" s="1"/>
  <c r="AK461" i="2"/>
  <c r="AR461" i="2" s="1"/>
  <c r="AK562" i="2"/>
  <c r="AK206" i="2"/>
  <c r="AK244" i="2"/>
  <c r="AK707" i="2"/>
  <c r="AR707" i="2" s="1"/>
  <c r="AK428" i="2"/>
  <c r="AK480" i="2"/>
  <c r="AK85" i="2"/>
  <c r="AK114" i="2"/>
  <c r="AR114" i="2" s="1"/>
  <c r="AK123" i="2"/>
  <c r="AK299" i="2"/>
  <c r="AK115" i="2"/>
  <c r="AK694" i="2"/>
  <c r="AK598" i="2"/>
  <c r="AK507" i="2"/>
  <c r="AK198" i="2"/>
  <c r="AK364" i="2"/>
  <c r="AR364" i="2" s="1"/>
  <c r="AK79" i="2"/>
  <c r="AK445" i="2"/>
  <c r="AR445" i="2" s="1"/>
  <c r="AK580" i="2"/>
  <c r="AK375" i="2"/>
  <c r="AK326" i="2"/>
  <c r="AR326" i="2" s="1"/>
  <c r="AK320" i="2"/>
  <c r="AK214" i="2"/>
  <c r="AK238" i="2"/>
  <c r="AK50" i="2"/>
  <c r="AK9" i="2"/>
  <c r="AK83" i="2"/>
  <c r="AR83" i="2" s="1"/>
  <c r="AK103" i="2"/>
  <c r="AK501" i="2"/>
  <c r="AK460" i="2"/>
  <c r="AK606" i="2"/>
  <c r="AK564" i="2"/>
  <c r="AR564" i="2" s="1"/>
  <c r="AK404" i="2"/>
  <c r="AR404" i="2" s="1"/>
  <c r="AK101" i="2"/>
  <c r="AK231" i="2"/>
  <c r="AK340" i="2"/>
  <c r="AK306" i="2"/>
  <c r="AK270" i="2"/>
  <c r="AK215" i="2"/>
  <c r="AR215" i="2" s="1"/>
  <c r="AK303" i="2"/>
  <c r="AR303" i="2" s="1"/>
  <c r="AK99" i="2"/>
  <c r="AR99" i="2" s="1"/>
  <c r="AK171" i="2"/>
  <c r="AK469" i="2"/>
  <c r="AK205" i="2"/>
  <c r="AK196" i="2"/>
  <c r="AK324" i="2"/>
  <c r="AK126" i="2"/>
  <c r="AK722" i="2"/>
  <c r="AR722" i="2" s="1"/>
  <c r="AK363" i="2"/>
  <c r="AK241" i="2"/>
  <c r="AK262" i="2"/>
  <c r="AK21" i="2"/>
  <c r="AK706" i="2"/>
  <c r="AR706" i="2" s="1"/>
  <c r="AK211" i="2"/>
  <c r="AK635" i="2"/>
  <c r="AR635" i="2" s="1"/>
  <c r="AK29" i="2"/>
  <c r="AR29" i="2" s="1"/>
  <c r="AK296" i="2"/>
  <c r="AK91" i="2"/>
  <c r="AR91" i="2" s="1"/>
  <c r="AK596" i="2"/>
  <c r="AR596" i="2" s="1"/>
  <c r="AK4" i="2"/>
  <c r="AK166" i="2"/>
  <c r="AK78" i="2"/>
  <c r="AK472" i="2"/>
  <c r="AR472" i="2" s="1"/>
  <c r="AK84" i="2"/>
  <c r="AK239" i="2"/>
  <c r="AK28" i="2"/>
  <c r="AK356" i="2"/>
  <c r="AR356" i="2" s="1"/>
  <c r="AK200" i="2"/>
  <c r="AK46" i="2"/>
  <c r="AK248" i="2"/>
  <c r="AR248" i="2" s="1"/>
  <c r="AK109" i="2"/>
  <c r="AK725" i="2"/>
  <c r="AR725" i="2" s="1"/>
  <c r="AK12" i="2"/>
  <c r="AK110" i="2"/>
  <c r="AR110" i="2" s="1"/>
  <c r="AK643" i="2"/>
  <c r="AR643" i="2" s="1"/>
  <c r="AK561" i="2"/>
  <c r="AK187" i="2"/>
  <c r="AK677" i="2"/>
  <c r="AK146" i="2"/>
  <c r="AK405" i="2"/>
  <c r="AK240" i="2"/>
  <c r="AK560" i="2"/>
  <c r="AR560" i="2" s="1"/>
  <c r="AK588" i="2"/>
  <c r="AR588" i="2" s="1"/>
  <c r="AK594" i="2"/>
  <c r="AR594" i="2" s="1"/>
  <c r="AK3" i="2"/>
  <c r="AK540" i="2"/>
  <c r="AK65" i="2"/>
  <c r="AK93" i="2"/>
  <c r="AR93" i="2" s="1"/>
  <c r="AK218" i="2"/>
  <c r="AK431" i="2"/>
  <c r="AK41" i="2"/>
  <c r="AK615" i="2"/>
  <c r="AK370" i="2"/>
  <c r="AK593" i="2"/>
  <c r="AK275" i="2"/>
  <c r="AK2" i="2"/>
  <c r="AK223" i="2"/>
  <c r="AK128" i="2"/>
  <c r="AK174" i="2"/>
  <c r="AK625" i="2"/>
  <c r="AK441" i="2"/>
  <c r="AK285" i="2"/>
  <c r="AK273" i="2"/>
  <c r="AK591" i="2"/>
  <c r="AK415" i="2"/>
  <c r="AK407" i="2"/>
  <c r="AR407" i="2" s="1"/>
  <c r="AK16" i="2"/>
  <c r="AK153" i="2"/>
  <c r="AK479" i="2"/>
  <c r="AR479" i="2" s="1"/>
  <c r="AK225" i="2"/>
  <c r="AR225" i="2" s="1"/>
  <c r="AK714" i="2"/>
  <c r="AR714" i="2" s="1"/>
  <c r="AK289" i="2"/>
  <c r="AK219" i="2"/>
  <c r="AR219" i="2" s="1"/>
  <c r="AK141" i="2"/>
  <c r="AK228" i="2"/>
  <c r="AR228" i="2" s="1"/>
  <c r="AK452" i="2"/>
  <c r="AK165" i="2"/>
  <c r="AK687" i="2"/>
  <c r="AR687" i="2" s="1"/>
  <c r="AK170" i="2"/>
  <c r="AK332" i="2"/>
  <c r="AK25" i="2"/>
  <c r="AK137" i="2"/>
  <c r="AK34" i="2"/>
  <c r="AK621" i="2"/>
  <c r="AR621" i="2" s="1"/>
  <c r="AK147" i="2"/>
  <c r="AK344" i="2"/>
  <c r="AR344" i="2" s="1"/>
  <c r="AK61" i="2"/>
  <c r="AK17" i="2"/>
  <c r="AK264" i="2"/>
  <c r="AK579" i="2"/>
  <c r="AK498" i="2"/>
  <c r="AR498" i="2" s="1"/>
  <c r="AK92" i="2"/>
  <c r="AK396" i="2"/>
  <c r="AR396" i="2" s="1"/>
  <c r="AK249" i="2"/>
  <c r="AK443" i="2"/>
  <c r="AK551" i="2"/>
  <c r="AR551" i="2" s="1"/>
  <c r="AK271" i="2"/>
  <c r="AK35" i="2"/>
  <c r="AK51" i="2"/>
  <c r="AK293" i="2"/>
  <c r="AK186" i="2"/>
  <c r="AK636" i="2"/>
  <c r="AK597" i="2"/>
  <c r="AK290" i="2"/>
  <c r="AR290" i="2" s="1"/>
  <c r="AK367" i="2"/>
  <c r="AK256" i="2"/>
  <c r="AR256" i="2" s="1"/>
  <c r="AK613" i="2"/>
  <c r="AK73" i="2"/>
  <c r="AR73" i="2" s="1"/>
  <c r="AK135" i="2"/>
  <c r="AK675" i="2"/>
  <c r="AR675" i="2" s="1"/>
  <c r="AK589" i="2"/>
  <c r="AR589" i="2" s="1"/>
  <c r="AK24" i="2"/>
  <c r="AK414" i="2"/>
  <c r="AK150" i="2"/>
  <c r="AK618" i="2"/>
  <c r="AR618" i="2" s="1"/>
  <c r="AK739" i="2"/>
  <c r="AR739" i="2" s="1"/>
  <c r="AK70" i="2"/>
  <c r="AK276" i="2"/>
  <c r="AK481" i="2"/>
  <c r="AK125" i="2"/>
  <c r="AK212" i="2"/>
  <c r="AR212" i="2" s="1"/>
  <c r="AK574" i="2"/>
  <c r="AK89" i="2"/>
  <c r="AK64" i="2"/>
  <c r="AK300" i="2"/>
  <c r="AK599" i="2"/>
  <c r="AR599" i="2" s="1"/>
  <c r="AK662" i="2"/>
  <c r="AR662" i="2" s="1"/>
  <c r="AK281" i="2"/>
  <c r="AK379" i="2"/>
  <c r="AK732" i="2"/>
  <c r="AR732" i="2" s="1"/>
  <c r="AK368" i="2"/>
  <c r="AR368" i="2" s="1"/>
  <c r="AK301" i="2"/>
  <c r="AR301" i="2" s="1"/>
  <c r="AK350" i="2"/>
  <c r="AR350" i="2" s="1"/>
  <c r="AK715" i="2"/>
  <c r="AR715" i="2" s="1"/>
  <c r="AK515" i="2"/>
  <c r="AK52" i="2"/>
  <c r="AK575" i="2"/>
  <c r="AR575" i="2" s="1"/>
  <c r="AK302" i="2"/>
  <c r="AK487" i="2"/>
  <c r="AK229" i="2"/>
  <c r="AR229" i="2" s="1"/>
  <c r="AK568" i="2"/>
  <c r="AR568" i="2" s="1"/>
  <c r="AK667" i="2"/>
  <c r="AR667" i="2" s="1"/>
  <c r="AK40" i="2"/>
  <c r="AK184" i="2"/>
  <c r="AK473" i="2"/>
  <c r="AR473" i="2" s="1"/>
  <c r="AK394" i="2"/>
  <c r="AK334" i="2"/>
  <c r="AK358" i="2"/>
  <c r="AK252" i="2"/>
  <c r="AK454" i="2"/>
  <c r="AK533" i="2"/>
  <c r="AK151" i="2"/>
  <c r="AR151" i="2" s="1"/>
  <c r="AK525" i="2"/>
  <c r="AR525" i="2" s="1"/>
  <c r="AK310" i="2"/>
  <c r="AK32" i="2"/>
  <c r="AK373" i="2"/>
  <c r="AR373" i="2" s="1"/>
  <c r="AK220" i="2"/>
  <c r="AR220" i="2" s="1"/>
  <c r="AK263" i="2"/>
  <c r="AK62" i="2"/>
  <c r="AK502" i="2"/>
  <c r="AK690" i="2"/>
  <c r="AK152" i="2"/>
  <c r="AK474" i="2"/>
  <c r="AR474" i="2" s="1"/>
  <c r="AK359" i="2"/>
  <c r="AK134" i="2"/>
  <c r="AR134" i="2" s="1"/>
  <c r="AK136" i="2"/>
  <c r="AK23" i="2"/>
  <c r="AK402" i="2"/>
  <c r="AK278" i="2"/>
  <c r="AK691" i="2"/>
  <c r="AR691" i="2" s="1"/>
  <c r="AK735" i="2"/>
  <c r="AR735" i="2" s="1"/>
  <c r="AK577" i="2"/>
  <c r="AK505" i="2"/>
  <c r="AR505" i="2" s="1"/>
  <c r="AK124" i="2"/>
  <c r="AR124" i="2" s="1"/>
  <c r="AK413" i="2"/>
  <c r="AK658" i="2"/>
  <c r="AR658" i="2" s="1"/>
  <c r="AK342" i="2"/>
  <c r="AK185" i="2"/>
  <c r="AK569" i="2"/>
  <c r="AR569" i="2" s="1"/>
  <c r="AK18" i="2"/>
  <c r="AK294" i="2"/>
  <c r="AK504" i="2"/>
  <c r="AK671" i="2"/>
  <c r="AR671" i="2" s="1"/>
  <c r="AK154" i="2"/>
  <c r="AK366" i="2"/>
  <c r="AK631" i="2"/>
  <c r="AR631" i="2" s="1"/>
  <c r="AK348" i="2"/>
  <c r="AK459" i="2"/>
  <c r="AK213" i="2"/>
  <c r="AK19" i="2"/>
  <c r="AK478" i="2"/>
  <c r="AR478" i="2" s="1"/>
  <c r="AK623" i="2"/>
  <c r="AR623" i="2" s="1"/>
  <c r="AK403" i="2"/>
  <c r="AK439" i="2"/>
  <c r="AR439" i="2" s="1"/>
  <c r="AK291" i="2"/>
  <c r="AK47" i="2"/>
  <c r="AK492" i="2"/>
  <c r="AK537" i="2"/>
  <c r="AK462" i="2"/>
  <c r="AR462" i="2" s="1"/>
  <c r="AK495" i="2"/>
  <c r="AR495" i="2" s="1"/>
  <c r="AK483" i="2"/>
  <c r="AR483" i="2" s="1"/>
  <c r="AK113" i="2"/>
  <c r="AK427" i="2"/>
  <c r="AK508" i="2"/>
  <c r="AK181" i="2"/>
  <c r="AR181" i="2" s="1"/>
  <c r="AK573" i="2"/>
  <c r="AK22" i="2"/>
  <c r="AK339" i="2"/>
  <c r="AK66" i="2"/>
  <c r="AK464" i="2"/>
  <c r="AR464" i="2" s="1"/>
  <c r="AK58" i="2"/>
  <c r="AK737" i="2"/>
  <c r="AR737" i="2" s="1"/>
  <c r="AK182" i="2"/>
  <c r="AK69" i="2"/>
  <c r="AK42" i="2"/>
  <c r="AK581" i="2"/>
  <c r="AR581" i="2" s="1"/>
  <c r="AK377" i="2"/>
  <c r="AK734" i="2"/>
  <c r="AR734" i="2" s="1"/>
  <c r="AK372" i="2"/>
  <c r="AK666" i="2"/>
  <c r="AR666" i="2" s="1"/>
  <c r="AK566" i="2"/>
  <c r="AR566" i="2" s="1"/>
  <c r="AK107" i="2"/>
  <c r="AK620" i="2"/>
  <c r="AR620" i="2" s="1"/>
  <c r="AK63" i="2"/>
  <c r="AR63" i="2" s="1"/>
  <c r="AK612" i="2"/>
  <c r="AR612" i="2" s="1"/>
  <c r="AK616" i="2"/>
  <c r="AK654" i="2"/>
  <c r="AK322" i="2"/>
  <c r="AK470" i="2"/>
  <c r="AR470" i="2" s="1"/>
  <c r="AK254" i="2"/>
  <c r="AR254" i="2" s="1"/>
  <c r="AK733" i="2"/>
  <c r="AR733" i="2" s="1"/>
  <c r="AK311" i="2"/>
  <c r="AR311" i="2" s="1"/>
  <c r="AK523" i="2"/>
  <c r="AR523" i="2" s="1"/>
  <c r="AK234" i="2"/>
  <c r="AK497" i="2"/>
  <c r="AK680" i="2"/>
  <c r="AR680" i="2" s="1"/>
  <c r="AK197" i="2"/>
  <c r="AK39" i="2"/>
  <c r="AK204" i="2"/>
  <c r="AR204" i="2" s="1"/>
  <c r="AK376" i="2"/>
  <c r="AK224" i="2"/>
  <c r="AK717" i="2"/>
  <c r="AR717" i="2" s="1"/>
  <c r="AK602" i="2"/>
  <c r="AR602" i="2" s="1"/>
  <c r="AK378" i="2"/>
  <c r="AR378" i="2" s="1"/>
  <c r="AK512" i="2"/>
  <c r="AK670" i="2"/>
  <c r="AR670" i="2" s="1"/>
  <c r="AK437" i="2"/>
  <c r="AK45" i="2"/>
  <c r="AK121" i="2"/>
  <c r="AK384" i="2"/>
  <c r="AK162" i="2"/>
  <c r="AR162" i="2" s="1"/>
  <c r="AK556" i="2"/>
  <c r="AR556" i="2" s="1"/>
  <c r="AK130" i="2"/>
  <c r="AK190" i="2"/>
  <c r="AK682" i="2"/>
  <c r="AR682" i="2" s="1"/>
  <c r="AK336" i="2"/>
  <c r="AK140" i="2"/>
  <c r="AR140" i="2" s="1"/>
  <c r="AK729" i="2"/>
  <c r="AR729" i="2" s="1"/>
  <c r="AK685" i="2"/>
  <c r="AR685" i="2" s="1"/>
  <c r="AK286" i="2"/>
  <c r="AR286" i="2" s="1"/>
  <c r="AK698" i="2"/>
  <c r="AR698" i="2" s="1"/>
  <c r="AK563" i="2"/>
  <c r="AR563" i="2" s="1"/>
  <c r="AK38" i="2"/>
  <c r="AR38" i="2" s="1"/>
  <c r="AK418" i="2"/>
  <c r="AR418" i="2" s="1"/>
  <c r="AK438" i="2"/>
  <c r="AK607" i="2"/>
  <c r="AR607" i="2" s="1"/>
  <c r="AK702" i="2"/>
  <c r="AR702" i="2" s="1"/>
  <c r="AK500" i="2"/>
  <c r="AR500" i="2" s="1"/>
  <c r="AK167" i="2"/>
  <c r="AR167" i="2" s="1"/>
  <c r="AK226" i="2"/>
  <c r="AR226" i="2" s="1"/>
  <c r="AK88" i="2"/>
  <c r="AR88" i="2" s="1"/>
  <c r="AK36" i="2"/>
  <c r="AR36" i="2" s="1"/>
  <c r="AK100" i="2"/>
  <c r="AR100" i="2" s="1"/>
  <c r="AK120" i="2"/>
  <c r="AR120" i="2" s="1"/>
  <c r="AK221" i="2"/>
  <c r="AR221" i="2" s="1"/>
  <c r="AK419" i="2"/>
  <c r="AR419" i="2" s="1"/>
  <c r="AK298" i="2"/>
  <c r="AR298" i="2" s="1"/>
  <c r="AK628" i="2"/>
  <c r="AR628" i="2" s="1"/>
  <c r="AK346" i="2"/>
  <c r="AR346" i="2" s="1"/>
  <c r="AK179" i="2"/>
  <c r="AR179" i="2" s="1"/>
  <c r="AK552" i="2"/>
  <c r="AK668" i="2"/>
  <c r="AR668" i="2" s="1"/>
  <c r="AK555" i="2"/>
  <c r="AR555" i="2" s="1"/>
  <c r="AK408" i="2"/>
  <c r="AR408" i="2" s="1"/>
  <c r="AK542" i="2"/>
  <c r="AR542" i="2" s="1"/>
  <c r="AK389" i="2"/>
  <c r="AR389" i="2" s="1"/>
  <c r="AK97" i="2"/>
  <c r="AR97" i="2" s="1"/>
  <c r="AK450" i="2"/>
  <c r="AR450" i="2" s="1"/>
  <c r="AK724" i="2"/>
  <c r="AR724" i="2" s="1"/>
  <c r="AK710" i="2"/>
  <c r="AR710" i="2" s="1"/>
  <c r="AK266" i="2"/>
  <c r="AR266" i="2" s="1"/>
  <c r="AK637" i="2"/>
  <c r="AR637" i="2" s="1"/>
  <c r="AK510" i="2"/>
  <c r="AR510" i="2" s="1"/>
  <c r="AK672" i="2"/>
  <c r="AR672" i="2" s="1"/>
  <c r="AK161" i="2"/>
  <c r="AR161" i="2" s="1"/>
  <c r="AK352" i="2"/>
  <c r="AR352" i="2" s="1"/>
  <c r="AK267" i="2"/>
  <c r="AR267" i="2" s="1"/>
  <c r="AK242" i="2"/>
  <c r="AR242" i="2" s="1"/>
  <c r="AK283" i="2"/>
  <c r="AR283" i="2" s="1"/>
  <c r="AK127" i="2"/>
  <c r="AR127" i="2" s="1"/>
  <c r="AK144" i="2"/>
  <c r="AR144" i="2" s="1"/>
  <c r="AK257" i="2"/>
  <c r="AR257" i="2" s="1"/>
  <c r="AK390" i="2"/>
  <c r="AR390" i="2" s="1"/>
  <c r="AK104" i="2"/>
  <c r="AR104" i="2" s="1"/>
  <c r="AK422" i="2"/>
  <c r="AK653" i="2"/>
  <c r="AR653" i="2" s="1"/>
  <c r="AK175" i="2"/>
  <c r="AR175" i="2" s="1"/>
  <c r="AK105" i="2"/>
  <c r="AR105" i="2" s="1"/>
  <c r="AK713" i="2"/>
  <c r="AR713" i="2" s="1"/>
  <c r="AK491" i="2"/>
  <c r="AR491" i="2" s="1"/>
  <c r="AK721" i="2"/>
  <c r="AR721" i="2" s="1"/>
  <c r="AK679" i="2"/>
  <c r="AR679" i="2" s="1"/>
  <c r="AK642" i="2"/>
  <c r="AR642" i="2" s="1"/>
  <c r="AK82" i="2"/>
  <c r="AR82" i="2" s="1"/>
  <c r="AK217" i="2"/>
  <c r="AR217" i="2" s="1"/>
  <c r="AK592" i="2"/>
  <c r="AR592" i="2" s="1"/>
  <c r="AK617" i="2"/>
  <c r="AR617" i="2" s="1"/>
  <c r="AK603" i="2"/>
  <c r="AR603" i="2" s="1"/>
  <c r="AK610" i="2"/>
  <c r="AR610" i="2" s="1"/>
  <c r="AK699" i="2"/>
  <c r="AR699" i="2" s="1"/>
  <c r="AK741" i="2"/>
  <c r="AR741" i="2" s="1"/>
  <c r="AK156" i="2"/>
  <c r="AR156" i="2" s="1"/>
  <c r="AK605" i="2"/>
  <c r="AR605" i="2" s="1"/>
  <c r="AK423" i="2"/>
  <c r="AK280" i="2"/>
  <c r="AR280" i="2" s="1"/>
  <c r="AK641" i="2"/>
  <c r="AR641" i="2" s="1"/>
  <c r="AK230" i="2"/>
  <c r="AR230" i="2" s="1"/>
  <c r="AK629" i="2"/>
  <c r="AK535" i="2"/>
  <c r="AR535" i="2" s="1"/>
  <c r="AK664" i="2"/>
  <c r="AR664" i="2" s="1"/>
  <c r="AK385" i="2"/>
  <c r="AK333" i="2"/>
  <c r="AR333" i="2" s="1"/>
  <c r="AK465" i="2"/>
  <c r="AK246" i="2"/>
  <c r="AR246" i="2" s="1"/>
  <c r="AK96" i="2"/>
  <c r="AR96" i="2" s="1"/>
  <c r="AK622" i="2"/>
  <c r="AR622" i="2" s="1"/>
  <c r="AK490" i="2"/>
  <c r="AR490" i="2" s="1"/>
  <c r="AK330" i="2"/>
  <c r="AR330" i="2" s="1"/>
  <c r="AK400" i="2"/>
  <c r="AR400" i="2" s="1"/>
  <c r="AK545" i="2"/>
  <c r="AR545" i="2" s="1"/>
  <c r="AK401" i="2"/>
  <c r="AR401" i="2" s="1"/>
  <c r="AK87" i="2"/>
  <c r="AR87" i="2" s="1"/>
  <c r="AK424" i="2"/>
  <c r="AR424" i="2" s="1"/>
  <c r="AK681" i="2"/>
  <c r="AR681" i="2" s="1"/>
  <c r="AK287" i="2"/>
  <c r="AR287" i="2" s="1"/>
  <c r="AK477" i="2"/>
  <c r="AK203" i="2"/>
  <c r="AR203" i="2" s="1"/>
  <c r="AK728" i="2"/>
  <c r="AR728" i="2" s="1"/>
  <c r="AK316" i="2"/>
  <c r="AR316" i="2" s="1"/>
  <c r="AK284" i="2"/>
  <c r="AR284" i="2" s="1"/>
  <c r="AK516" i="2"/>
  <c r="AR516" i="2" s="1"/>
  <c r="AK383" i="2"/>
  <c r="AR383" i="2" s="1"/>
  <c r="AK567" i="2"/>
  <c r="AR567" i="2" s="1"/>
  <c r="AK689" i="2"/>
  <c r="AR689" i="2" s="1"/>
  <c r="AK558" i="2"/>
  <c r="AR558" i="2" s="1"/>
  <c r="AK312" i="2"/>
  <c r="AR312" i="2" s="1"/>
  <c r="AK216" i="2"/>
  <c r="AR216" i="2" s="1"/>
  <c r="AK199" i="2"/>
  <c r="AR199" i="2" s="1"/>
  <c r="AK585" i="2"/>
  <c r="AR585" i="2" s="1"/>
  <c r="AK468" i="2"/>
  <c r="AR468" i="2" s="1"/>
  <c r="AK307" i="2"/>
  <c r="AR307" i="2" s="1"/>
  <c r="AK371" i="2"/>
  <c r="AR371" i="2" s="1"/>
  <c r="AK521" i="2"/>
  <c r="AR521" i="2" s="1"/>
  <c r="AK288" i="2"/>
  <c r="AR288" i="2" s="1"/>
  <c r="AK648" i="2"/>
  <c r="AR648" i="2" s="1"/>
  <c r="AK201" i="2"/>
  <c r="AR201" i="2" s="1"/>
  <c r="AK517" i="2"/>
  <c r="AR517" i="2" s="1"/>
  <c r="AK554" i="2"/>
  <c r="AR554" i="2" s="1"/>
  <c r="AK457" i="2"/>
  <c r="AK649" i="2"/>
  <c r="AK611" i="2"/>
  <c r="AR611" i="2" s="1"/>
  <c r="AK700" i="2"/>
  <c r="AR700" i="2" s="1"/>
  <c r="AK435" i="2"/>
  <c r="AR435" i="2" s="1"/>
  <c r="AK321" i="2"/>
  <c r="AR321" i="2" s="1"/>
  <c r="AK716" i="2"/>
  <c r="AR716" i="2" s="1"/>
  <c r="AK387" i="2"/>
  <c r="AR387" i="2" s="1"/>
  <c r="AK446" i="2"/>
  <c r="AK429" i="2"/>
  <c r="AR429" i="2" s="1"/>
  <c r="AK327" i="2"/>
  <c r="AR327" i="2" s="1"/>
  <c r="AK496" i="2"/>
  <c r="AR496" i="2" s="1"/>
  <c r="AK661" i="2"/>
  <c r="AR661" i="2" s="1"/>
  <c r="AK651" i="2"/>
  <c r="AR651" i="2" s="1"/>
  <c r="AK632" i="2"/>
  <c r="AR632" i="2" s="1"/>
  <c r="AK582" i="2"/>
  <c r="AR582" i="2" s="1"/>
  <c r="AK705" i="2"/>
  <c r="AR705" i="2" s="1"/>
  <c r="AK482" i="2"/>
  <c r="AR482" i="2" s="1"/>
  <c r="AK634" i="2"/>
  <c r="AR634" i="2" s="1"/>
  <c r="AK526" i="2"/>
  <c r="AR526" i="2" s="1"/>
  <c r="AK323" i="2"/>
  <c r="AR323" i="2" s="1"/>
  <c r="AK600" i="2"/>
  <c r="AK727" i="2"/>
  <c r="AR727" i="2" s="1"/>
  <c r="AK595" i="2"/>
  <c r="AK433" i="2"/>
  <c r="AK644" i="2"/>
  <c r="AK701" i="2"/>
  <c r="AR701" i="2" s="1"/>
  <c r="AK703" i="2"/>
  <c r="AR703" i="2" s="1"/>
  <c r="AK541" i="2"/>
  <c r="AR541" i="2" s="1"/>
  <c r="AK488" i="2"/>
  <c r="AR488" i="2" s="1"/>
  <c r="AK740" i="2"/>
  <c r="AR740" i="2" s="1"/>
  <c r="AK688" i="2"/>
  <c r="AR688" i="2" s="1"/>
  <c r="AK604" i="2"/>
  <c r="AR604" i="2" s="1"/>
  <c r="AK550" i="2"/>
  <c r="AR550" i="2" s="1"/>
  <c r="AK416" i="2"/>
  <c r="AR416" i="2" s="1"/>
  <c r="AK657" i="2"/>
  <c r="AR657" i="2" s="1"/>
  <c r="AK614" i="2"/>
  <c r="AK674" i="2"/>
  <c r="AR674" i="2" s="1"/>
  <c r="AK720" i="2"/>
  <c r="AR720" i="2" s="1"/>
  <c r="AK738" i="2"/>
  <c r="AR738" i="2" s="1"/>
  <c r="AK718" i="2"/>
  <c r="AR718" i="2" s="1"/>
  <c r="AK708" i="2"/>
  <c r="AR708" i="2" s="1"/>
  <c r="AK736" i="2"/>
  <c r="AR736" i="2" s="1"/>
  <c r="AK683" i="2"/>
  <c r="AR683" i="2" s="1"/>
  <c r="AK730" i="2"/>
  <c r="AR730" i="2" s="1"/>
  <c r="AK686" i="2"/>
  <c r="AR686" i="2" s="1"/>
  <c r="AK678" i="2"/>
  <c r="AR678" i="2" s="1"/>
  <c r="AK711" i="2"/>
  <c r="AR711" i="2" s="1"/>
  <c r="AK719" i="2"/>
  <c r="AR719" i="2" s="1"/>
  <c r="AK712" i="2"/>
  <c r="AR712" i="2" s="1"/>
  <c r="AD633" i="2"/>
  <c r="AE633" i="2"/>
  <c r="AF633" i="2"/>
  <c r="AG633" i="2"/>
  <c r="AH633" i="2"/>
  <c r="AD646" i="2"/>
  <c r="AE646" i="2"/>
  <c r="AF646" i="2"/>
  <c r="AG646" i="2"/>
  <c r="AH646" i="2"/>
  <c r="AD138" i="2"/>
  <c r="AE138" i="2"/>
  <c r="AF138" i="2"/>
  <c r="AG138" i="2"/>
  <c r="AH138" i="2"/>
  <c r="AD361" i="2"/>
  <c r="AE361" i="2"/>
  <c r="AF361" i="2"/>
  <c r="AG361" i="2"/>
  <c r="AH361" i="2"/>
  <c r="AD557" i="2"/>
  <c r="AE557" i="2"/>
  <c r="AF557" i="2"/>
  <c r="AG557" i="2"/>
  <c r="AH557" i="2"/>
  <c r="AD436" i="2"/>
  <c r="AE436" i="2"/>
  <c r="AF436" i="2"/>
  <c r="AG436" i="2"/>
  <c r="AH436" i="2"/>
  <c r="AD586" i="2"/>
  <c r="AE586" i="2"/>
  <c r="AF586" i="2"/>
  <c r="AG586" i="2"/>
  <c r="AH586" i="2"/>
  <c r="AD509" i="2"/>
  <c r="AE509" i="2"/>
  <c r="AF509" i="2"/>
  <c r="AG509" i="2"/>
  <c r="AH509" i="2"/>
  <c r="AD391" i="2"/>
  <c r="AE391" i="2"/>
  <c r="AF391" i="2"/>
  <c r="AG391" i="2"/>
  <c r="AH391" i="2"/>
  <c r="AD399" i="2"/>
  <c r="AE399" i="2"/>
  <c r="AF399" i="2"/>
  <c r="AG399" i="2"/>
  <c r="AH399" i="2"/>
  <c r="AD553" i="2"/>
  <c r="AE553" i="2"/>
  <c r="AF553" i="2"/>
  <c r="AG553" i="2"/>
  <c r="AH553" i="2"/>
  <c r="AD645" i="2"/>
  <c r="AE645" i="2"/>
  <c r="AF645" i="2"/>
  <c r="AG645" i="2"/>
  <c r="AH645" i="2"/>
  <c r="AD258" i="2"/>
  <c r="AE258" i="2"/>
  <c r="AF258" i="2"/>
  <c r="AG258" i="2"/>
  <c r="AH258" i="2"/>
  <c r="AD145" i="2"/>
  <c r="AE145" i="2"/>
  <c r="AF145" i="2"/>
  <c r="AG145" i="2"/>
  <c r="AH145" i="2"/>
  <c r="AD528" i="2"/>
  <c r="AE528" i="2"/>
  <c r="AF528" i="2"/>
  <c r="AG528" i="2"/>
  <c r="AH528" i="2"/>
  <c r="AD475" i="2"/>
  <c r="AE475" i="2"/>
  <c r="AF475" i="2"/>
  <c r="AG475" i="2"/>
  <c r="AH475" i="2"/>
  <c r="AD696" i="2"/>
  <c r="AE696" i="2"/>
  <c r="AF696" i="2"/>
  <c r="AG696" i="2"/>
  <c r="AH696" i="2"/>
  <c r="AD343" i="2"/>
  <c r="AE343" i="2"/>
  <c r="AF343" i="2"/>
  <c r="AG343" i="2"/>
  <c r="AH343" i="2"/>
  <c r="AD347" i="2"/>
  <c r="AE347" i="2"/>
  <c r="AF347" i="2"/>
  <c r="AG347" i="2"/>
  <c r="AH347" i="2"/>
  <c r="AD434" i="2"/>
  <c r="AE434" i="2"/>
  <c r="AF434" i="2"/>
  <c r="AG434" i="2"/>
  <c r="AH434" i="2"/>
  <c r="AD544" i="2"/>
  <c r="AE544" i="2"/>
  <c r="AF544" i="2"/>
  <c r="AG544" i="2"/>
  <c r="AH544" i="2"/>
  <c r="AD81" i="2"/>
  <c r="AE81" i="2"/>
  <c r="AF81" i="2"/>
  <c r="AG81" i="2"/>
  <c r="AH81" i="2"/>
  <c r="AD410" i="2"/>
  <c r="AE410" i="2"/>
  <c r="AF410" i="2"/>
  <c r="AG410" i="2"/>
  <c r="AH410" i="2"/>
  <c r="AD531" i="2"/>
  <c r="AE531" i="2"/>
  <c r="AF531" i="2"/>
  <c r="AG531" i="2"/>
  <c r="AH531" i="2"/>
  <c r="AD74" i="2"/>
  <c r="AE74" i="2"/>
  <c r="AF74" i="2"/>
  <c r="AG74" i="2"/>
  <c r="AH74" i="2"/>
  <c r="AD655" i="2"/>
  <c r="AE655" i="2"/>
  <c r="AF655" i="2"/>
  <c r="AG655" i="2"/>
  <c r="AH655" i="2"/>
  <c r="AD222" i="2"/>
  <c r="AE222" i="2"/>
  <c r="AF222" i="2"/>
  <c r="AG222" i="2"/>
  <c r="AH222" i="2"/>
  <c r="AD355" i="2"/>
  <c r="AE355" i="2"/>
  <c r="AF355" i="2"/>
  <c r="AG355" i="2"/>
  <c r="AH355" i="2"/>
  <c r="AD329" i="2"/>
  <c r="AE329" i="2"/>
  <c r="AF329" i="2"/>
  <c r="AG329" i="2"/>
  <c r="AH329" i="2"/>
  <c r="AD578" i="2"/>
  <c r="AE578" i="2"/>
  <c r="AF578" i="2"/>
  <c r="AG578" i="2"/>
  <c r="AH578" i="2"/>
  <c r="AD232" i="2"/>
  <c r="AE232" i="2"/>
  <c r="AF232" i="2"/>
  <c r="AG232" i="2"/>
  <c r="AH232" i="2"/>
  <c r="AD57" i="2"/>
  <c r="AE57" i="2"/>
  <c r="AF57" i="2"/>
  <c r="AG57" i="2"/>
  <c r="AH57" i="2"/>
  <c r="AD638" i="2"/>
  <c r="AE638" i="2"/>
  <c r="AF638" i="2"/>
  <c r="AG638" i="2"/>
  <c r="AH638" i="2"/>
  <c r="AD10" i="2"/>
  <c r="AE10" i="2"/>
  <c r="AF10" i="2"/>
  <c r="AG10" i="2"/>
  <c r="AH10" i="2"/>
  <c r="AD173" i="2"/>
  <c r="AE173" i="2"/>
  <c r="AF173" i="2"/>
  <c r="AG173" i="2"/>
  <c r="AH173" i="2"/>
  <c r="AD656" i="2"/>
  <c r="AE656" i="2"/>
  <c r="AF656" i="2"/>
  <c r="AG656" i="2"/>
  <c r="AH656" i="2"/>
  <c r="AD95" i="2"/>
  <c r="AE95" i="2"/>
  <c r="AF95" i="2"/>
  <c r="AG95" i="2"/>
  <c r="AH95" i="2"/>
  <c r="AD116" i="2"/>
  <c r="AE116" i="2"/>
  <c r="AF116" i="2"/>
  <c r="AG116" i="2"/>
  <c r="AH116" i="2"/>
  <c r="AD313" i="2"/>
  <c r="AE313" i="2"/>
  <c r="AF313" i="2"/>
  <c r="AG313" i="2"/>
  <c r="AH313" i="2"/>
  <c r="AD506" i="2"/>
  <c r="AE506" i="2"/>
  <c r="AF506" i="2"/>
  <c r="AG506" i="2"/>
  <c r="AH506" i="2"/>
  <c r="AD546" i="2"/>
  <c r="AE546" i="2"/>
  <c r="AF546" i="2"/>
  <c r="AG546" i="2"/>
  <c r="AH546" i="2"/>
  <c r="AD357" i="2"/>
  <c r="AE357" i="2"/>
  <c r="AF357" i="2"/>
  <c r="AG357" i="2"/>
  <c r="AH357" i="2"/>
  <c r="AD192" i="2"/>
  <c r="AE192" i="2"/>
  <c r="AF192" i="2"/>
  <c r="AG192" i="2"/>
  <c r="AH192" i="2"/>
  <c r="AD168" i="2"/>
  <c r="AE168" i="2"/>
  <c r="AF168" i="2"/>
  <c r="AG168" i="2"/>
  <c r="AH168" i="2"/>
  <c r="AD60" i="2"/>
  <c r="AE60" i="2"/>
  <c r="AF60" i="2"/>
  <c r="AG60" i="2"/>
  <c r="AH60" i="2"/>
  <c r="AD236" i="2"/>
  <c r="AE236" i="2"/>
  <c r="AF236" i="2"/>
  <c r="AG236" i="2"/>
  <c r="AH236" i="2"/>
  <c r="AD111" i="2"/>
  <c r="AE111" i="2"/>
  <c r="AF111" i="2"/>
  <c r="AG111" i="2"/>
  <c r="AH111" i="2"/>
  <c r="AD576" i="2"/>
  <c r="AE576" i="2"/>
  <c r="AF576" i="2"/>
  <c r="AG576" i="2"/>
  <c r="AH576" i="2"/>
  <c r="AD647" i="2"/>
  <c r="AE647" i="2"/>
  <c r="AF647" i="2"/>
  <c r="AG647" i="2"/>
  <c r="AH647" i="2"/>
  <c r="AD411" i="2"/>
  <c r="AE411" i="2"/>
  <c r="AF411" i="2"/>
  <c r="AG411" i="2"/>
  <c r="AH411" i="2"/>
  <c r="AD360" i="2"/>
  <c r="AE360" i="2"/>
  <c r="AF360" i="2"/>
  <c r="AG360" i="2"/>
  <c r="AH360" i="2"/>
  <c r="AD176" i="2"/>
  <c r="AE176" i="2"/>
  <c r="AF176" i="2"/>
  <c r="AG176" i="2"/>
  <c r="AH176" i="2"/>
  <c r="AD118" i="2"/>
  <c r="AE118" i="2"/>
  <c r="AF118" i="2"/>
  <c r="AG118" i="2"/>
  <c r="AH118" i="2"/>
  <c r="AD98" i="2"/>
  <c r="AE98" i="2"/>
  <c r="AF98" i="2"/>
  <c r="AG98" i="2"/>
  <c r="AH98" i="2"/>
  <c r="AD570" i="2"/>
  <c r="AE570" i="2"/>
  <c r="AF570" i="2"/>
  <c r="AG570" i="2"/>
  <c r="AH570" i="2"/>
  <c r="AD519" i="2"/>
  <c r="AE519" i="2"/>
  <c r="AF519" i="2"/>
  <c r="AG519" i="2"/>
  <c r="AH519" i="2"/>
  <c r="AD386" i="2"/>
  <c r="AE386" i="2"/>
  <c r="AF386" i="2"/>
  <c r="AG386" i="2"/>
  <c r="AH386" i="2"/>
  <c r="AD467" i="2"/>
  <c r="AE467" i="2"/>
  <c r="AF467" i="2"/>
  <c r="AG467" i="2"/>
  <c r="AH467" i="2"/>
  <c r="AD660" i="2"/>
  <c r="AE660" i="2"/>
  <c r="AF660" i="2"/>
  <c r="AG660" i="2"/>
  <c r="AH660" i="2"/>
  <c r="AD421" i="2"/>
  <c r="AE421" i="2"/>
  <c r="AF421" i="2"/>
  <c r="AG421" i="2"/>
  <c r="AH421" i="2"/>
  <c r="AD455" i="2"/>
  <c r="AE455" i="2"/>
  <c r="AF455" i="2"/>
  <c r="AG455" i="2"/>
  <c r="AH455" i="2"/>
  <c r="AD328" i="2"/>
  <c r="AE328" i="2"/>
  <c r="AF328" i="2"/>
  <c r="AG328" i="2"/>
  <c r="AH328" i="2"/>
  <c r="AD362" i="2"/>
  <c r="AE362" i="2"/>
  <c r="AF362" i="2"/>
  <c r="AG362" i="2"/>
  <c r="AH362" i="2"/>
  <c r="AD119" i="2"/>
  <c r="AE119" i="2"/>
  <c r="AF119" i="2"/>
  <c r="AG119" i="2"/>
  <c r="AH119" i="2"/>
  <c r="AD237" i="2"/>
  <c r="AE237" i="2"/>
  <c r="AF237" i="2"/>
  <c r="AG237" i="2"/>
  <c r="AH237" i="2"/>
  <c r="AD268" i="2"/>
  <c r="AE268" i="2"/>
  <c r="AF268" i="2"/>
  <c r="AG268" i="2"/>
  <c r="AH268" i="2"/>
  <c r="AD132" i="2"/>
  <c r="AE132" i="2"/>
  <c r="AF132" i="2"/>
  <c r="AG132" i="2"/>
  <c r="AH132" i="2"/>
  <c r="AD102" i="2"/>
  <c r="AE102" i="2"/>
  <c r="AF102" i="2"/>
  <c r="AG102" i="2"/>
  <c r="AH102" i="2"/>
  <c r="AD193" i="2"/>
  <c r="AE193" i="2"/>
  <c r="AF193" i="2"/>
  <c r="AG193" i="2"/>
  <c r="AH193" i="2"/>
  <c r="AD458" i="2"/>
  <c r="AE458" i="2"/>
  <c r="AF458" i="2"/>
  <c r="AG458" i="2"/>
  <c r="AH458" i="2"/>
  <c r="AD331" i="2"/>
  <c r="AE331" i="2"/>
  <c r="AF331" i="2"/>
  <c r="AG331" i="2"/>
  <c r="AH331" i="2"/>
  <c r="AD86" i="2"/>
  <c r="AE86" i="2"/>
  <c r="AF86" i="2"/>
  <c r="AG86" i="2"/>
  <c r="AH86" i="2"/>
  <c r="AD155" i="2"/>
  <c r="AE155" i="2"/>
  <c r="AF155" i="2"/>
  <c r="AG155" i="2"/>
  <c r="AH155" i="2"/>
  <c r="AD297" i="2"/>
  <c r="AE297" i="2"/>
  <c r="AF297" i="2"/>
  <c r="AG297" i="2"/>
  <c r="AH297" i="2"/>
  <c r="AD382" i="2"/>
  <c r="AE382" i="2"/>
  <c r="AF382" i="2"/>
  <c r="AG382" i="2"/>
  <c r="AH382" i="2"/>
  <c r="AD489" i="2"/>
  <c r="AE489" i="2"/>
  <c r="AF489" i="2"/>
  <c r="AG489" i="2"/>
  <c r="AH489" i="2"/>
  <c r="AD259" i="2"/>
  <c r="AE259" i="2"/>
  <c r="AF259" i="2"/>
  <c r="AG259" i="2"/>
  <c r="AH259" i="2"/>
  <c r="AD412" i="2"/>
  <c r="AE412" i="2"/>
  <c r="AF412" i="2"/>
  <c r="AG412" i="2"/>
  <c r="AH412" i="2"/>
  <c r="AD188" i="2"/>
  <c r="AE188" i="2"/>
  <c r="AF188" i="2"/>
  <c r="AG188" i="2"/>
  <c r="AH188" i="2"/>
  <c r="AD522" i="2"/>
  <c r="AE522" i="2"/>
  <c r="AF522" i="2"/>
  <c r="AG522" i="2"/>
  <c r="AH522" i="2"/>
  <c r="AD673" i="2"/>
  <c r="AE673" i="2"/>
  <c r="AF673" i="2"/>
  <c r="AG673" i="2"/>
  <c r="AH673" i="2"/>
  <c r="AD590" i="2"/>
  <c r="AE590" i="2"/>
  <c r="AF590" i="2"/>
  <c r="AG590" i="2"/>
  <c r="AH590" i="2"/>
  <c r="AD652" i="2"/>
  <c r="AE652" i="2"/>
  <c r="AF652" i="2"/>
  <c r="AG652" i="2"/>
  <c r="AH652" i="2"/>
  <c r="AD202" i="2"/>
  <c r="AE202" i="2"/>
  <c r="AF202" i="2"/>
  <c r="AG202" i="2"/>
  <c r="AH202" i="2"/>
  <c r="AD71" i="2"/>
  <c r="AE71" i="2"/>
  <c r="AF71" i="2"/>
  <c r="AG71" i="2"/>
  <c r="AH71" i="2"/>
  <c r="AD158" i="2"/>
  <c r="AE158" i="2"/>
  <c r="AF158" i="2"/>
  <c r="AG158" i="2"/>
  <c r="AH158" i="2"/>
  <c r="AD272" i="2"/>
  <c r="AE272" i="2"/>
  <c r="AF272" i="2"/>
  <c r="AG272" i="2"/>
  <c r="AH272" i="2"/>
  <c r="AD449" i="2"/>
  <c r="AE449" i="2"/>
  <c r="AF449" i="2"/>
  <c r="AG449" i="2"/>
  <c r="AH449" i="2"/>
  <c r="AD8" i="2"/>
  <c r="AE8" i="2"/>
  <c r="AF8" i="2"/>
  <c r="AG8" i="2"/>
  <c r="AH8" i="2"/>
  <c r="AD7" i="2"/>
  <c r="AE7" i="2"/>
  <c r="AF7" i="2"/>
  <c r="AG7" i="2"/>
  <c r="AH7" i="2"/>
  <c r="AD601" i="2"/>
  <c r="AE601" i="2"/>
  <c r="AF601" i="2"/>
  <c r="AG601" i="2"/>
  <c r="AH601" i="2"/>
  <c r="AD338" i="2"/>
  <c r="AE338" i="2"/>
  <c r="AF338" i="2"/>
  <c r="AG338" i="2"/>
  <c r="AH338" i="2"/>
  <c r="AD486" i="2"/>
  <c r="AE486" i="2"/>
  <c r="AF486" i="2"/>
  <c r="AG486" i="2"/>
  <c r="AH486" i="2"/>
  <c r="AD381" i="2"/>
  <c r="AE381" i="2"/>
  <c r="AF381" i="2"/>
  <c r="AG381" i="2"/>
  <c r="AH381" i="2"/>
  <c r="AD67" i="2"/>
  <c r="AE67" i="2"/>
  <c r="AF67" i="2"/>
  <c r="AG67" i="2"/>
  <c r="AH67" i="2"/>
  <c r="AD247" i="2"/>
  <c r="AE247" i="2"/>
  <c r="AF247" i="2"/>
  <c r="AG247" i="2"/>
  <c r="AH247" i="2"/>
  <c r="AD142" i="2"/>
  <c r="AE142" i="2"/>
  <c r="AF142" i="2"/>
  <c r="AG142" i="2"/>
  <c r="AH142" i="2"/>
  <c r="AD235" i="2"/>
  <c r="AE235" i="2"/>
  <c r="AF235" i="2"/>
  <c r="AG235" i="2"/>
  <c r="AH235" i="2"/>
  <c r="AD456" i="2"/>
  <c r="AE456" i="2"/>
  <c r="AF456" i="2"/>
  <c r="AG456" i="2"/>
  <c r="AH456" i="2"/>
  <c r="AD233" i="2"/>
  <c r="AE233" i="2"/>
  <c r="AF233" i="2"/>
  <c r="AG233" i="2"/>
  <c r="AH233" i="2"/>
  <c r="AD309" i="2"/>
  <c r="AE309" i="2"/>
  <c r="AF309" i="2"/>
  <c r="AG309" i="2"/>
  <c r="AH309" i="2"/>
  <c r="AD250" i="2"/>
  <c r="AE250" i="2"/>
  <c r="AF250" i="2"/>
  <c r="AG250" i="2"/>
  <c r="AH250" i="2"/>
  <c r="AD180" i="2"/>
  <c r="AE180" i="2"/>
  <c r="AF180" i="2"/>
  <c r="AG180" i="2"/>
  <c r="AH180" i="2"/>
  <c r="AD159" i="2"/>
  <c r="AE159" i="2"/>
  <c r="AF159" i="2"/>
  <c r="AG159" i="2"/>
  <c r="AH159" i="2"/>
  <c r="AD117" i="2"/>
  <c r="AE117" i="2"/>
  <c r="AF117" i="2"/>
  <c r="AG117" i="2"/>
  <c r="AH117" i="2"/>
  <c r="AD183" i="2"/>
  <c r="AE183" i="2"/>
  <c r="AF183" i="2"/>
  <c r="AG183" i="2"/>
  <c r="AH183" i="2"/>
  <c r="AD48" i="2"/>
  <c r="AE48" i="2"/>
  <c r="AF48" i="2"/>
  <c r="AG48" i="2"/>
  <c r="AH48" i="2"/>
  <c r="AD447" i="2"/>
  <c r="AE447" i="2"/>
  <c r="AF447" i="2"/>
  <c r="AG447" i="2"/>
  <c r="AH447" i="2"/>
  <c r="AD518" i="2"/>
  <c r="AE518" i="2"/>
  <c r="AF518" i="2"/>
  <c r="AG518" i="2"/>
  <c r="AH518" i="2"/>
  <c r="AD380" i="2"/>
  <c r="AE380" i="2"/>
  <c r="AF380" i="2"/>
  <c r="AG380" i="2"/>
  <c r="AH380" i="2"/>
  <c r="AD227" i="2"/>
  <c r="AE227" i="2"/>
  <c r="AF227" i="2"/>
  <c r="AG227" i="2"/>
  <c r="AH227" i="2"/>
  <c r="AD388" i="2"/>
  <c r="AE388" i="2"/>
  <c r="AF388" i="2"/>
  <c r="AG388" i="2"/>
  <c r="AH388" i="2"/>
  <c r="AD463" i="2"/>
  <c r="AE463" i="2"/>
  <c r="AF463" i="2"/>
  <c r="AG463" i="2"/>
  <c r="AH463" i="2"/>
  <c r="AD209" i="2"/>
  <c r="AE209" i="2"/>
  <c r="AF209" i="2"/>
  <c r="AG209" i="2"/>
  <c r="AH209" i="2"/>
  <c r="AD43" i="2"/>
  <c r="AE43" i="2"/>
  <c r="AF43" i="2"/>
  <c r="AG43" i="2"/>
  <c r="AH43" i="2"/>
  <c r="AD163" i="2"/>
  <c r="AE163" i="2"/>
  <c r="AF163" i="2"/>
  <c r="AG163" i="2"/>
  <c r="AH163" i="2"/>
  <c r="AD726" i="2"/>
  <c r="AE726" i="2"/>
  <c r="AF726" i="2"/>
  <c r="AG726" i="2"/>
  <c r="AH726" i="2"/>
  <c r="AD471" i="2"/>
  <c r="AE471" i="2"/>
  <c r="AF471" i="2"/>
  <c r="AG471" i="2"/>
  <c r="AH471" i="2"/>
  <c r="AD609" i="2"/>
  <c r="AE609" i="2"/>
  <c r="AF609" i="2"/>
  <c r="AG609" i="2"/>
  <c r="AH609" i="2"/>
  <c r="AD172" i="2"/>
  <c r="AE172" i="2"/>
  <c r="AF172" i="2"/>
  <c r="AG172" i="2"/>
  <c r="AH172" i="2"/>
  <c r="AD659" i="2"/>
  <c r="AE659" i="2"/>
  <c r="AF659" i="2"/>
  <c r="AG659" i="2"/>
  <c r="AH659" i="2"/>
  <c r="AD164" i="2"/>
  <c r="AE164" i="2"/>
  <c r="AF164" i="2"/>
  <c r="AG164" i="2"/>
  <c r="AH164" i="2"/>
  <c r="AD27" i="2"/>
  <c r="AE27" i="2"/>
  <c r="AF27" i="2"/>
  <c r="AG27" i="2"/>
  <c r="AH27" i="2"/>
  <c r="AD37" i="2"/>
  <c r="AE37" i="2"/>
  <c r="AF37" i="2"/>
  <c r="AG37" i="2"/>
  <c r="AH37" i="2"/>
  <c r="AD169" i="2"/>
  <c r="AE169" i="2"/>
  <c r="AF169" i="2"/>
  <c r="AG169" i="2"/>
  <c r="AH169" i="2"/>
  <c r="AD308" i="2"/>
  <c r="AE308" i="2"/>
  <c r="AF308" i="2"/>
  <c r="AG308" i="2"/>
  <c r="AH308" i="2"/>
  <c r="AD30" i="2"/>
  <c r="AE30" i="2"/>
  <c r="AF30" i="2"/>
  <c r="AG30" i="2"/>
  <c r="AH30" i="2"/>
  <c r="AD295" i="2"/>
  <c r="AE295" i="2"/>
  <c r="AF295" i="2"/>
  <c r="AG295" i="2"/>
  <c r="AH295" i="2"/>
  <c r="AD191" i="2"/>
  <c r="AE191" i="2"/>
  <c r="AF191" i="2"/>
  <c r="AG191" i="2"/>
  <c r="AH191" i="2"/>
  <c r="AD397" i="2"/>
  <c r="AE397" i="2"/>
  <c r="AF397" i="2"/>
  <c r="AG397" i="2"/>
  <c r="AH397" i="2"/>
  <c r="AD693" i="2"/>
  <c r="AE693" i="2"/>
  <c r="AF693" i="2"/>
  <c r="AG693" i="2"/>
  <c r="AH693" i="2"/>
  <c r="AD243" i="2"/>
  <c r="AE243" i="2"/>
  <c r="AF243" i="2"/>
  <c r="AG243" i="2"/>
  <c r="AH243" i="2"/>
  <c r="AD524" i="2"/>
  <c r="AE524" i="2"/>
  <c r="AF524" i="2"/>
  <c r="AG524" i="2"/>
  <c r="AH524" i="2"/>
  <c r="AD349" i="2"/>
  <c r="AE349" i="2"/>
  <c r="AF349" i="2"/>
  <c r="AG349" i="2"/>
  <c r="AH349" i="2"/>
  <c r="AD587" i="2"/>
  <c r="AE587" i="2"/>
  <c r="AF587" i="2"/>
  <c r="AG587" i="2"/>
  <c r="AH587" i="2"/>
  <c r="AD676" i="2"/>
  <c r="AE676" i="2"/>
  <c r="AF676" i="2"/>
  <c r="AG676" i="2"/>
  <c r="AH676" i="2"/>
  <c r="AD13" i="2"/>
  <c r="AE13" i="2"/>
  <c r="AF13" i="2"/>
  <c r="AG13" i="2"/>
  <c r="AH13" i="2"/>
  <c r="AD709" i="2"/>
  <c r="AE709" i="2"/>
  <c r="AF709" i="2"/>
  <c r="AG709" i="2"/>
  <c r="AH709" i="2"/>
  <c r="AD430" i="2"/>
  <c r="AE430" i="2"/>
  <c r="AF430" i="2"/>
  <c r="AG430" i="2"/>
  <c r="AH430" i="2"/>
  <c r="AD305" i="2"/>
  <c r="AE305" i="2"/>
  <c r="AF305" i="2"/>
  <c r="AG305" i="2"/>
  <c r="AH305" i="2"/>
  <c r="AD282" i="2"/>
  <c r="AE282" i="2"/>
  <c r="AF282" i="2"/>
  <c r="AG282" i="2"/>
  <c r="AH282" i="2"/>
  <c r="AD265" i="2"/>
  <c r="AE265" i="2"/>
  <c r="AF265" i="2"/>
  <c r="AG265" i="2"/>
  <c r="AH265" i="2"/>
  <c r="AD304" i="2"/>
  <c r="AE304" i="2"/>
  <c r="AF304" i="2"/>
  <c r="AG304" i="2"/>
  <c r="AH304" i="2"/>
  <c r="AD277" i="2"/>
  <c r="AE277" i="2"/>
  <c r="AF277" i="2"/>
  <c r="AG277" i="2"/>
  <c r="AH277" i="2"/>
  <c r="AD398" i="2"/>
  <c r="AE398" i="2"/>
  <c r="AF398" i="2"/>
  <c r="AG398" i="2"/>
  <c r="AH398" i="2"/>
  <c r="AD261" i="2"/>
  <c r="AE261" i="2"/>
  <c r="AF261" i="2"/>
  <c r="AG261" i="2"/>
  <c r="AH261" i="2"/>
  <c r="AD80" i="2"/>
  <c r="AE80" i="2"/>
  <c r="AF80" i="2"/>
  <c r="AG80" i="2"/>
  <c r="AH80" i="2"/>
  <c r="AD345" i="2"/>
  <c r="AE345" i="2"/>
  <c r="AF345" i="2"/>
  <c r="AG345" i="2"/>
  <c r="AH345" i="2"/>
  <c r="AD139" i="2"/>
  <c r="AE139" i="2"/>
  <c r="AF139" i="2"/>
  <c r="AG139" i="2"/>
  <c r="AH139" i="2"/>
  <c r="AD406" i="2"/>
  <c r="AE406" i="2"/>
  <c r="AF406" i="2"/>
  <c r="AG406" i="2"/>
  <c r="AH406" i="2"/>
  <c r="AD269" i="2"/>
  <c r="AE269" i="2"/>
  <c r="AF269" i="2"/>
  <c r="AG269" i="2"/>
  <c r="AH269" i="2"/>
  <c r="AD131" i="2"/>
  <c r="AE131" i="2"/>
  <c r="AF131" i="2"/>
  <c r="AG131" i="2"/>
  <c r="AH131" i="2"/>
  <c r="AD325" i="2"/>
  <c r="AE325" i="2"/>
  <c r="AF325" i="2"/>
  <c r="AG325" i="2"/>
  <c r="AH325" i="2"/>
  <c r="AD341" i="2"/>
  <c r="AE341" i="2"/>
  <c r="AF341" i="2"/>
  <c r="AG341" i="2"/>
  <c r="AH341" i="2"/>
  <c r="AD129" i="2"/>
  <c r="AE129" i="2"/>
  <c r="AF129" i="2"/>
  <c r="AG129" i="2"/>
  <c r="AH129" i="2"/>
  <c r="AD626" i="2"/>
  <c r="AE626" i="2"/>
  <c r="AF626" i="2"/>
  <c r="AG626" i="2"/>
  <c r="AH626" i="2"/>
  <c r="AD112" i="2"/>
  <c r="AE112" i="2"/>
  <c r="AF112" i="2"/>
  <c r="AG112" i="2"/>
  <c r="AH112" i="2"/>
  <c r="AD493" i="2"/>
  <c r="AE493" i="2"/>
  <c r="AF493" i="2"/>
  <c r="AG493" i="2"/>
  <c r="AH493" i="2"/>
  <c r="AD530" i="2"/>
  <c r="AE530" i="2"/>
  <c r="AF530" i="2"/>
  <c r="AG530" i="2"/>
  <c r="AH530" i="2"/>
  <c r="AD640" i="2"/>
  <c r="AE640" i="2"/>
  <c r="AF640" i="2"/>
  <c r="AG640" i="2"/>
  <c r="AH640" i="2"/>
  <c r="AD503" i="2"/>
  <c r="AE503" i="2"/>
  <c r="AF503" i="2"/>
  <c r="AG503" i="2"/>
  <c r="AH503" i="2"/>
  <c r="AD539" i="2"/>
  <c r="AE539" i="2"/>
  <c r="AF539" i="2"/>
  <c r="AG539" i="2"/>
  <c r="AH539" i="2"/>
  <c r="AD619" i="2"/>
  <c r="AE619" i="2"/>
  <c r="AF619" i="2"/>
  <c r="AG619" i="2"/>
  <c r="AH619" i="2"/>
  <c r="AD572" i="2"/>
  <c r="AE572" i="2"/>
  <c r="AF572" i="2"/>
  <c r="AG572" i="2"/>
  <c r="AH572" i="2"/>
  <c r="AD536" i="2"/>
  <c r="AE536" i="2"/>
  <c r="AF536" i="2"/>
  <c r="AG536" i="2"/>
  <c r="AH536" i="2"/>
  <c r="AD20" i="2"/>
  <c r="AE20" i="2"/>
  <c r="AF20" i="2"/>
  <c r="AG20" i="2"/>
  <c r="AH20" i="2"/>
  <c r="AD245" i="2"/>
  <c r="AE245" i="2"/>
  <c r="AF245" i="2"/>
  <c r="AG245" i="2"/>
  <c r="AH245" i="2"/>
  <c r="AD663" i="2"/>
  <c r="AE663" i="2"/>
  <c r="AF663" i="2"/>
  <c r="AG663" i="2"/>
  <c r="AH663" i="2"/>
  <c r="AD529" i="2"/>
  <c r="AE529" i="2"/>
  <c r="AF529" i="2"/>
  <c r="AG529" i="2"/>
  <c r="AH529" i="2"/>
  <c r="AD534" i="2"/>
  <c r="AE534" i="2"/>
  <c r="AF534" i="2"/>
  <c r="AG534" i="2"/>
  <c r="AH534" i="2"/>
  <c r="AD704" i="2"/>
  <c r="AE704" i="2"/>
  <c r="AF704" i="2"/>
  <c r="AG704" i="2"/>
  <c r="AH704" i="2"/>
  <c r="AD549" i="2"/>
  <c r="AE549" i="2"/>
  <c r="AF549" i="2"/>
  <c r="AG549" i="2"/>
  <c r="AH549" i="2"/>
  <c r="AD15" i="2"/>
  <c r="AE15" i="2"/>
  <c r="AF15" i="2"/>
  <c r="AG15" i="2"/>
  <c r="AH15" i="2"/>
  <c r="AD484" i="2"/>
  <c r="AE484" i="2"/>
  <c r="AF484" i="2"/>
  <c r="AG484" i="2"/>
  <c r="AH484" i="2"/>
  <c r="AD149" i="2"/>
  <c r="AE149" i="2"/>
  <c r="AF149" i="2"/>
  <c r="AG149" i="2"/>
  <c r="AH149" i="2"/>
  <c r="AD692" i="2"/>
  <c r="AE692" i="2"/>
  <c r="AF692" i="2"/>
  <c r="AG692" i="2"/>
  <c r="AH692" i="2"/>
  <c r="AD274" i="2"/>
  <c r="AE274" i="2"/>
  <c r="AF274" i="2"/>
  <c r="AG274" i="2"/>
  <c r="AH274" i="2"/>
  <c r="AD608" i="2"/>
  <c r="AE608" i="2"/>
  <c r="AF608" i="2"/>
  <c r="AG608" i="2"/>
  <c r="AH608" i="2"/>
  <c r="AD395" i="2"/>
  <c r="AE395" i="2"/>
  <c r="AF395" i="2"/>
  <c r="AG395" i="2"/>
  <c r="AH395" i="2"/>
  <c r="AD72" i="2"/>
  <c r="AE72" i="2"/>
  <c r="AF72" i="2"/>
  <c r="AG72" i="2"/>
  <c r="AH72" i="2"/>
  <c r="AD571" i="2"/>
  <c r="AE571" i="2"/>
  <c r="AF571" i="2"/>
  <c r="AG571" i="2"/>
  <c r="AH571" i="2"/>
  <c r="AD639" i="2"/>
  <c r="AE639" i="2"/>
  <c r="AF639" i="2"/>
  <c r="AG639" i="2"/>
  <c r="AH639" i="2"/>
  <c r="AD279" i="2"/>
  <c r="AE279" i="2"/>
  <c r="AF279" i="2"/>
  <c r="AG279" i="2"/>
  <c r="AH279" i="2"/>
  <c r="AD207" i="2"/>
  <c r="AE207" i="2"/>
  <c r="AF207" i="2"/>
  <c r="AG207" i="2"/>
  <c r="AH207" i="2"/>
  <c r="AD208" i="2"/>
  <c r="AE208" i="2"/>
  <c r="AF208" i="2"/>
  <c r="AG208" i="2"/>
  <c r="AH208" i="2"/>
  <c r="AD630" i="2"/>
  <c r="AE630" i="2"/>
  <c r="AF630" i="2"/>
  <c r="AG630" i="2"/>
  <c r="AH630" i="2"/>
  <c r="AD54" i="2"/>
  <c r="AE54" i="2"/>
  <c r="AF54" i="2"/>
  <c r="AG54" i="2"/>
  <c r="AH54" i="2"/>
  <c r="AD26" i="2"/>
  <c r="AE26" i="2"/>
  <c r="AF26" i="2"/>
  <c r="AG26" i="2"/>
  <c r="AH26" i="2"/>
  <c r="AD665" i="2"/>
  <c r="AE665" i="2"/>
  <c r="AF665" i="2"/>
  <c r="AG665" i="2"/>
  <c r="AH665" i="2"/>
  <c r="AD499" i="2"/>
  <c r="AE499" i="2"/>
  <c r="AF499" i="2"/>
  <c r="AG499" i="2"/>
  <c r="AH499" i="2"/>
  <c r="AD317" i="2"/>
  <c r="AE317" i="2"/>
  <c r="AF317" i="2"/>
  <c r="AG317" i="2"/>
  <c r="AH317" i="2"/>
  <c r="AD624" i="2"/>
  <c r="AE624" i="2"/>
  <c r="AF624" i="2"/>
  <c r="AG624" i="2"/>
  <c r="AH624" i="2"/>
  <c r="AD14" i="2"/>
  <c r="AE14" i="2"/>
  <c r="AF14" i="2"/>
  <c r="AG14" i="2"/>
  <c r="AH14" i="2"/>
  <c r="AD148" i="2"/>
  <c r="AE148" i="2"/>
  <c r="AF148" i="2"/>
  <c r="AG148" i="2"/>
  <c r="AH148" i="2"/>
  <c r="AD565" i="2"/>
  <c r="AE565" i="2"/>
  <c r="AF565" i="2"/>
  <c r="AG565" i="2"/>
  <c r="AH565" i="2"/>
  <c r="AD448" i="2"/>
  <c r="AE448" i="2"/>
  <c r="AF448" i="2"/>
  <c r="AG448" i="2"/>
  <c r="AH448" i="2"/>
  <c r="AD335" i="2"/>
  <c r="AE335" i="2"/>
  <c r="AF335" i="2"/>
  <c r="AG335" i="2"/>
  <c r="AH335" i="2"/>
  <c r="AD513" i="2"/>
  <c r="AE513" i="2"/>
  <c r="AF513" i="2"/>
  <c r="AG513" i="2"/>
  <c r="AH513" i="2"/>
  <c r="AD426" i="2"/>
  <c r="AE426" i="2"/>
  <c r="AF426" i="2"/>
  <c r="AG426" i="2"/>
  <c r="AH426" i="2"/>
  <c r="AD684" i="2"/>
  <c r="AE684" i="2"/>
  <c r="AF684" i="2"/>
  <c r="AG684" i="2"/>
  <c r="AH684" i="2"/>
  <c r="AD374" i="2"/>
  <c r="AE374" i="2"/>
  <c r="AF374" i="2"/>
  <c r="AG374" i="2"/>
  <c r="AH374" i="2"/>
  <c r="AD76" i="2"/>
  <c r="AE76" i="2"/>
  <c r="AF76" i="2"/>
  <c r="AG76" i="2"/>
  <c r="AH76" i="2"/>
  <c r="AD532" i="2"/>
  <c r="AE532" i="2"/>
  <c r="AF532" i="2"/>
  <c r="AG532" i="2"/>
  <c r="AH532" i="2"/>
  <c r="AD547" i="2"/>
  <c r="AE547" i="2"/>
  <c r="AF547" i="2"/>
  <c r="AG547" i="2"/>
  <c r="AH547" i="2"/>
  <c r="AD194" i="2"/>
  <c r="AE194" i="2"/>
  <c r="AF194" i="2"/>
  <c r="AG194" i="2"/>
  <c r="AH194" i="2"/>
  <c r="AD420" i="2"/>
  <c r="AE420" i="2"/>
  <c r="AF420" i="2"/>
  <c r="AG420" i="2"/>
  <c r="AH420" i="2"/>
  <c r="AD292" i="2"/>
  <c r="AE292" i="2"/>
  <c r="AF292" i="2"/>
  <c r="AG292" i="2"/>
  <c r="AH292" i="2"/>
  <c r="AD409" i="2"/>
  <c r="AE409" i="2"/>
  <c r="AF409" i="2"/>
  <c r="AG409" i="2"/>
  <c r="AH409" i="2"/>
  <c r="AD106" i="2"/>
  <c r="AE106" i="2"/>
  <c r="AF106" i="2"/>
  <c r="AG106" i="2"/>
  <c r="AH106" i="2"/>
  <c r="AD122" i="2"/>
  <c r="AE122" i="2"/>
  <c r="AF122" i="2"/>
  <c r="AG122" i="2"/>
  <c r="AH122" i="2"/>
  <c r="AD451" i="2"/>
  <c r="AE451" i="2"/>
  <c r="AF451" i="2"/>
  <c r="AG451" i="2"/>
  <c r="AH451" i="2"/>
  <c r="AD44" i="2"/>
  <c r="AE44" i="2"/>
  <c r="AF44" i="2"/>
  <c r="AG44" i="2"/>
  <c r="AH44" i="2"/>
  <c r="AD108" i="2"/>
  <c r="AE108" i="2"/>
  <c r="AF108" i="2"/>
  <c r="AG108" i="2"/>
  <c r="AH108" i="2"/>
  <c r="AD650" i="2"/>
  <c r="AE650" i="2"/>
  <c r="AF650" i="2"/>
  <c r="AG650" i="2"/>
  <c r="AH650" i="2"/>
  <c r="AD494" i="2"/>
  <c r="AE494" i="2"/>
  <c r="AF494" i="2"/>
  <c r="AG494" i="2"/>
  <c r="AH494" i="2"/>
  <c r="AD75" i="2"/>
  <c r="AE75" i="2"/>
  <c r="AF75" i="2"/>
  <c r="AG75" i="2"/>
  <c r="AH75" i="2"/>
  <c r="AD442" i="2"/>
  <c r="AE442" i="2"/>
  <c r="AF442" i="2"/>
  <c r="AG442" i="2"/>
  <c r="AH442" i="2"/>
  <c r="AD559" i="2"/>
  <c r="AE559" i="2"/>
  <c r="AF559" i="2"/>
  <c r="AG559" i="2"/>
  <c r="AH559" i="2"/>
  <c r="AD6" i="2"/>
  <c r="AE6" i="2"/>
  <c r="AF6" i="2"/>
  <c r="AG6" i="2"/>
  <c r="AH6" i="2"/>
  <c r="AD160" i="2"/>
  <c r="AE160" i="2"/>
  <c r="AF160" i="2"/>
  <c r="AG160" i="2"/>
  <c r="AH160" i="2"/>
  <c r="AD59" i="2"/>
  <c r="AE59" i="2"/>
  <c r="AF59" i="2"/>
  <c r="AG59" i="2"/>
  <c r="AH59" i="2"/>
  <c r="AD453" i="2"/>
  <c r="AE453" i="2"/>
  <c r="AF453" i="2"/>
  <c r="AG453" i="2"/>
  <c r="AH453" i="2"/>
  <c r="AD543" i="2"/>
  <c r="AE543" i="2"/>
  <c r="AF543" i="2"/>
  <c r="AG543" i="2"/>
  <c r="AH543" i="2"/>
  <c r="AD133" i="2"/>
  <c r="AE133" i="2"/>
  <c r="AF133" i="2"/>
  <c r="AG133" i="2"/>
  <c r="AH133" i="2"/>
  <c r="AD393" i="2"/>
  <c r="AE393" i="2"/>
  <c r="AF393" i="2"/>
  <c r="AG393" i="2"/>
  <c r="AH393" i="2"/>
  <c r="AD432" i="2"/>
  <c r="AE432" i="2"/>
  <c r="AF432" i="2"/>
  <c r="AG432" i="2"/>
  <c r="AH432" i="2"/>
  <c r="AD251" i="2"/>
  <c r="AE251" i="2"/>
  <c r="AF251" i="2"/>
  <c r="AG251" i="2"/>
  <c r="AH251" i="2"/>
  <c r="AD90" i="2"/>
  <c r="AE90" i="2"/>
  <c r="AF90" i="2"/>
  <c r="AG90" i="2"/>
  <c r="AH90" i="2"/>
  <c r="AD444" i="2"/>
  <c r="AE444" i="2"/>
  <c r="AF444" i="2"/>
  <c r="AG444" i="2"/>
  <c r="AH444" i="2"/>
  <c r="AD476" i="2"/>
  <c r="AE476" i="2"/>
  <c r="AF476" i="2"/>
  <c r="AG476" i="2"/>
  <c r="AH476" i="2"/>
  <c r="AD260" i="2"/>
  <c r="AE260" i="2"/>
  <c r="AF260" i="2"/>
  <c r="AG260" i="2"/>
  <c r="AH260" i="2"/>
  <c r="AD695" i="2"/>
  <c r="AE695" i="2"/>
  <c r="AF695" i="2"/>
  <c r="AG695" i="2"/>
  <c r="AH695" i="2"/>
  <c r="AD157" i="2"/>
  <c r="AE157" i="2"/>
  <c r="AF157" i="2"/>
  <c r="AG157" i="2"/>
  <c r="AH157" i="2"/>
  <c r="AD315" i="2"/>
  <c r="AE315" i="2"/>
  <c r="AF315" i="2"/>
  <c r="AG315" i="2"/>
  <c r="AH315" i="2"/>
  <c r="AD731" i="2"/>
  <c r="AE731" i="2"/>
  <c r="AF731" i="2"/>
  <c r="AG731" i="2"/>
  <c r="AH731" i="2"/>
  <c r="AD669" i="2"/>
  <c r="AE669" i="2"/>
  <c r="AF669" i="2"/>
  <c r="AG669" i="2"/>
  <c r="AH669" i="2"/>
  <c r="AD583" i="2"/>
  <c r="AE583" i="2"/>
  <c r="AF583" i="2"/>
  <c r="AG583" i="2"/>
  <c r="AH583" i="2"/>
  <c r="AD255" i="2"/>
  <c r="AE255" i="2"/>
  <c r="AF255" i="2"/>
  <c r="AG255" i="2"/>
  <c r="AH255" i="2"/>
  <c r="AD195" i="2"/>
  <c r="AE195" i="2"/>
  <c r="AF195" i="2"/>
  <c r="AG195" i="2"/>
  <c r="AH195" i="2"/>
  <c r="AD417" i="2"/>
  <c r="AE417" i="2"/>
  <c r="AF417" i="2"/>
  <c r="AG417" i="2"/>
  <c r="AH417" i="2"/>
  <c r="AD319" i="2"/>
  <c r="AE319" i="2"/>
  <c r="AF319" i="2"/>
  <c r="AG319" i="2"/>
  <c r="AH319" i="2"/>
  <c r="AD56" i="2"/>
  <c r="AE56" i="2"/>
  <c r="AF56" i="2"/>
  <c r="AG56" i="2"/>
  <c r="AH56" i="2"/>
  <c r="AD11" i="2"/>
  <c r="AE11" i="2"/>
  <c r="AF11" i="2"/>
  <c r="AG11" i="2"/>
  <c r="AH11" i="2"/>
  <c r="AD318" i="2"/>
  <c r="AE318" i="2"/>
  <c r="AF318" i="2"/>
  <c r="AG318" i="2"/>
  <c r="AH318" i="2"/>
  <c r="AD314" i="2"/>
  <c r="AE314" i="2"/>
  <c r="AF314" i="2"/>
  <c r="AG314" i="2"/>
  <c r="AH314" i="2"/>
  <c r="AD365" i="2"/>
  <c r="AE365" i="2"/>
  <c r="AF365" i="2"/>
  <c r="AG365" i="2"/>
  <c r="AH365" i="2"/>
  <c r="AD5" i="2"/>
  <c r="AE5" i="2"/>
  <c r="AF5" i="2"/>
  <c r="AG5" i="2"/>
  <c r="AH5" i="2"/>
  <c r="AD55" i="2"/>
  <c r="AE55" i="2"/>
  <c r="AF55" i="2"/>
  <c r="AG55" i="2"/>
  <c r="AH55" i="2"/>
  <c r="AD723" i="2"/>
  <c r="AE723" i="2"/>
  <c r="AF723" i="2"/>
  <c r="AG723" i="2"/>
  <c r="AH723" i="2"/>
  <c r="AD68" i="2"/>
  <c r="AE68" i="2"/>
  <c r="AF68" i="2"/>
  <c r="AG68" i="2"/>
  <c r="AH68" i="2"/>
  <c r="AD210" i="2"/>
  <c r="AE210" i="2"/>
  <c r="AF210" i="2"/>
  <c r="AG210" i="2"/>
  <c r="AH210" i="2"/>
  <c r="AD548" i="2"/>
  <c r="AE548" i="2"/>
  <c r="AF548" i="2"/>
  <c r="AG548" i="2"/>
  <c r="AH548" i="2"/>
  <c r="AD485" i="2"/>
  <c r="AE485" i="2"/>
  <c r="AF485" i="2"/>
  <c r="AG485" i="2"/>
  <c r="AH485" i="2"/>
  <c r="AD527" i="2"/>
  <c r="AE527" i="2"/>
  <c r="AF527" i="2"/>
  <c r="AG527" i="2"/>
  <c r="AH527" i="2"/>
  <c r="AD584" i="2"/>
  <c r="AE584" i="2"/>
  <c r="AF584" i="2"/>
  <c r="AG584" i="2"/>
  <c r="AH584" i="2"/>
  <c r="AD31" i="2"/>
  <c r="AE31" i="2"/>
  <c r="AF31" i="2"/>
  <c r="AG31" i="2"/>
  <c r="AH31" i="2"/>
  <c r="AD697" i="2"/>
  <c r="AE697" i="2"/>
  <c r="AF697" i="2"/>
  <c r="AG697" i="2"/>
  <c r="AH697" i="2"/>
  <c r="AD178" i="2"/>
  <c r="AE178" i="2"/>
  <c r="AF178" i="2"/>
  <c r="AG178" i="2"/>
  <c r="AH178" i="2"/>
  <c r="AD143" i="2"/>
  <c r="AE143" i="2"/>
  <c r="AF143" i="2"/>
  <c r="AG143" i="2"/>
  <c r="AH143" i="2"/>
  <c r="AD253" i="2"/>
  <c r="AE253" i="2"/>
  <c r="AF253" i="2"/>
  <c r="AG253" i="2"/>
  <c r="AH253" i="2"/>
  <c r="AD49" i="2"/>
  <c r="AE49" i="2"/>
  <c r="AF49" i="2"/>
  <c r="AG49" i="2"/>
  <c r="AH49" i="2"/>
  <c r="AD538" i="2"/>
  <c r="AE538" i="2"/>
  <c r="AF538" i="2"/>
  <c r="AG538" i="2"/>
  <c r="AH538" i="2"/>
  <c r="AD77" i="2"/>
  <c r="AE77" i="2"/>
  <c r="AF77" i="2"/>
  <c r="AG77" i="2"/>
  <c r="AH77" i="2"/>
  <c r="AD33" i="2"/>
  <c r="AE33" i="2"/>
  <c r="AF33" i="2"/>
  <c r="AG33" i="2"/>
  <c r="AH33" i="2"/>
  <c r="AD514" i="2"/>
  <c r="AE514" i="2"/>
  <c r="AF514" i="2"/>
  <c r="AG514" i="2"/>
  <c r="AH514" i="2"/>
  <c r="AD337" i="2"/>
  <c r="AE337" i="2"/>
  <c r="AF337" i="2"/>
  <c r="AG337" i="2"/>
  <c r="AH337" i="2"/>
  <c r="AD94" i="2"/>
  <c r="AE94" i="2"/>
  <c r="AF94" i="2"/>
  <c r="AG94" i="2"/>
  <c r="AH94" i="2"/>
  <c r="AD440" i="2"/>
  <c r="AE440" i="2"/>
  <c r="AF440" i="2"/>
  <c r="AG440" i="2"/>
  <c r="AH440" i="2"/>
  <c r="AD520" i="2"/>
  <c r="AE520" i="2"/>
  <c r="AF520" i="2"/>
  <c r="AG520" i="2"/>
  <c r="AH520" i="2"/>
  <c r="AD354" i="2"/>
  <c r="AE354" i="2"/>
  <c r="AF354" i="2"/>
  <c r="AG354" i="2"/>
  <c r="AH354" i="2"/>
  <c r="AD425" i="2"/>
  <c r="AE425" i="2"/>
  <c r="AF425" i="2"/>
  <c r="AG425" i="2"/>
  <c r="AH425" i="2"/>
  <c r="AD351" i="2"/>
  <c r="AE351" i="2"/>
  <c r="AF351" i="2"/>
  <c r="AG351" i="2"/>
  <c r="AH351" i="2"/>
  <c r="AD353" i="2"/>
  <c r="AE353" i="2"/>
  <c r="AF353" i="2"/>
  <c r="AG353" i="2"/>
  <c r="AH353" i="2"/>
  <c r="AD511" i="2"/>
  <c r="AE511" i="2"/>
  <c r="AF511" i="2"/>
  <c r="AG511" i="2"/>
  <c r="AH511" i="2"/>
  <c r="AD189" i="2"/>
  <c r="AE189" i="2"/>
  <c r="AF189" i="2"/>
  <c r="AG189" i="2"/>
  <c r="AH189" i="2"/>
  <c r="AD177" i="2"/>
  <c r="AE177" i="2"/>
  <c r="AF177" i="2"/>
  <c r="AG177" i="2"/>
  <c r="AH177" i="2"/>
  <c r="AD369" i="2"/>
  <c r="AE369" i="2"/>
  <c r="AF369" i="2"/>
  <c r="AG369" i="2"/>
  <c r="AH369" i="2"/>
  <c r="AD53" i="2"/>
  <c r="AE53" i="2"/>
  <c r="AF53" i="2"/>
  <c r="AG53" i="2"/>
  <c r="AH53" i="2"/>
  <c r="AD392" i="2"/>
  <c r="AE392" i="2"/>
  <c r="AF392" i="2"/>
  <c r="AG392" i="2"/>
  <c r="AH392" i="2"/>
  <c r="AD466" i="2"/>
  <c r="AE466" i="2"/>
  <c r="AF466" i="2"/>
  <c r="AG466" i="2"/>
  <c r="AH466" i="2"/>
  <c r="AD461" i="2"/>
  <c r="AE461" i="2"/>
  <c r="AF461" i="2"/>
  <c r="AG461" i="2"/>
  <c r="AH461" i="2"/>
  <c r="AD562" i="2"/>
  <c r="AE562" i="2"/>
  <c r="AF562" i="2"/>
  <c r="AG562" i="2"/>
  <c r="AH562" i="2"/>
  <c r="AD206" i="2"/>
  <c r="AE206" i="2"/>
  <c r="AF206" i="2"/>
  <c r="AG206" i="2"/>
  <c r="AH206" i="2"/>
  <c r="AD244" i="2"/>
  <c r="AE244" i="2"/>
  <c r="AF244" i="2"/>
  <c r="AG244" i="2"/>
  <c r="AH244" i="2"/>
  <c r="AD707" i="2"/>
  <c r="AE707" i="2"/>
  <c r="AF707" i="2"/>
  <c r="AG707" i="2"/>
  <c r="AH707" i="2"/>
  <c r="AD428" i="2"/>
  <c r="AE428" i="2"/>
  <c r="AF428" i="2"/>
  <c r="AG428" i="2"/>
  <c r="AH428" i="2"/>
  <c r="AD480" i="2"/>
  <c r="AE480" i="2"/>
  <c r="AF480" i="2"/>
  <c r="AG480" i="2"/>
  <c r="AH480" i="2"/>
  <c r="AD85" i="2"/>
  <c r="AE85" i="2"/>
  <c r="AF85" i="2"/>
  <c r="AG85" i="2"/>
  <c r="AH85" i="2"/>
  <c r="AD114" i="2"/>
  <c r="AE114" i="2"/>
  <c r="AF114" i="2"/>
  <c r="AG114" i="2"/>
  <c r="AH114" i="2"/>
  <c r="AD123" i="2"/>
  <c r="AE123" i="2"/>
  <c r="AF123" i="2"/>
  <c r="AG123" i="2"/>
  <c r="AH123" i="2"/>
  <c r="AD299" i="2"/>
  <c r="AE299" i="2"/>
  <c r="AF299" i="2"/>
  <c r="AG299" i="2"/>
  <c r="AH299" i="2"/>
  <c r="AD115" i="2"/>
  <c r="AE115" i="2"/>
  <c r="AF115" i="2"/>
  <c r="AG115" i="2"/>
  <c r="AH115" i="2"/>
  <c r="AD694" i="2"/>
  <c r="AE694" i="2"/>
  <c r="AF694" i="2"/>
  <c r="AG694" i="2"/>
  <c r="AH694" i="2"/>
  <c r="AD598" i="2"/>
  <c r="AE598" i="2"/>
  <c r="AF598" i="2"/>
  <c r="AG598" i="2"/>
  <c r="AH598" i="2"/>
  <c r="AD507" i="2"/>
  <c r="AE507" i="2"/>
  <c r="AF507" i="2"/>
  <c r="AG507" i="2"/>
  <c r="AH507" i="2"/>
  <c r="AD198" i="2"/>
  <c r="AE198" i="2"/>
  <c r="AF198" i="2"/>
  <c r="AG198" i="2"/>
  <c r="AH198" i="2"/>
  <c r="AD364" i="2"/>
  <c r="AE364" i="2"/>
  <c r="AF364" i="2"/>
  <c r="AG364" i="2"/>
  <c r="AH364" i="2"/>
  <c r="AD79" i="2"/>
  <c r="AE79" i="2"/>
  <c r="AF79" i="2"/>
  <c r="AG79" i="2"/>
  <c r="AH79" i="2"/>
  <c r="AD445" i="2"/>
  <c r="AE445" i="2"/>
  <c r="AF445" i="2"/>
  <c r="AG445" i="2"/>
  <c r="AH445" i="2"/>
  <c r="AD580" i="2"/>
  <c r="AE580" i="2"/>
  <c r="AF580" i="2"/>
  <c r="AG580" i="2"/>
  <c r="AH580" i="2"/>
  <c r="AD375" i="2"/>
  <c r="AE375" i="2"/>
  <c r="AF375" i="2"/>
  <c r="AG375" i="2"/>
  <c r="AH375" i="2"/>
  <c r="AD326" i="2"/>
  <c r="AE326" i="2"/>
  <c r="AF326" i="2"/>
  <c r="AG326" i="2"/>
  <c r="AH326" i="2"/>
  <c r="AD320" i="2"/>
  <c r="AE320" i="2"/>
  <c r="AF320" i="2"/>
  <c r="AG320" i="2"/>
  <c r="AH320" i="2"/>
  <c r="AD214" i="2"/>
  <c r="AE214" i="2"/>
  <c r="AF214" i="2"/>
  <c r="AG214" i="2"/>
  <c r="AH214" i="2"/>
  <c r="AD238" i="2"/>
  <c r="AE238" i="2"/>
  <c r="AF238" i="2"/>
  <c r="AG238" i="2"/>
  <c r="AH238" i="2"/>
  <c r="AD50" i="2"/>
  <c r="AE50" i="2"/>
  <c r="AF50" i="2"/>
  <c r="AG50" i="2"/>
  <c r="AH50" i="2"/>
  <c r="AD9" i="2"/>
  <c r="AE9" i="2"/>
  <c r="AF9" i="2"/>
  <c r="AG9" i="2"/>
  <c r="AH9" i="2"/>
  <c r="AD83" i="2"/>
  <c r="AE83" i="2"/>
  <c r="AF83" i="2"/>
  <c r="AG83" i="2"/>
  <c r="AH83" i="2"/>
  <c r="AD103" i="2"/>
  <c r="AE103" i="2"/>
  <c r="AF103" i="2"/>
  <c r="AG103" i="2"/>
  <c r="AH103" i="2"/>
  <c r="AD501" i="2"/>
  <c r="AE501" i="2"/>
  <c r="AF501" i="2"/>
  <c r="AG501" i="2"/>
  <c r="AH501" i="2"/>
  <c r="AD460" i="2"/>
  <c r="AE460" i="2"/>
  <c r="AF460" i="2"/>
  <c r="AG460" i="2"/>
  <c r="AH460" i="2"/>
  <c r="AD606" i="2"/>
  <c r="AE606" i="2"/>
  <c r="AF606" i="2"/>
  <c r="AG606" i="2"/>
  <c r="AH606" i="2"/>
  <c r="AD564" i="2"/>
  <c r="AE564" i="2"/>
  <c r="AF564" i="2"/>
  <c r="AG564" i="2"/>
  <c r="AH564" i="2"/>
  <c r="AD404" i="2"/>
  <c r="AE404" i="2"/>
  <c r="AF404" i="2"/>
  <c r="AG404" i="2"/>
  <c r="AH404" i="2"/>
  <c r="AD101" i="2"/>
  <c r="AE101" i="2"/>
  <c r="AF101" i="2"/>
  <c r="AG101" i="2"/>
  <c r="AH101" i="2"/>
  <c r="AD231" i="2"/>
  <c r="AE231" i="2"/>
  <c r="AF231" i="2"/>
  <c r="AG231" i="2"/>
  <c r="AH231" i="2"/>
  <c r="AD340" i="2"/>
  <c r="AE340" i="2"/>
  <c r="AF340" i="2"/>
  <c r="AG340" i="2"/>
  <c r="AH340" i="2"/>
  <c r="AD306" i="2"/>
  <c r="AE306" i="2"/>
  <c r="AF306" i="2"/>
  <c r="AG306" i="2"/>
  <c r="AH306" i="2"/>
  <c r="AD270" i="2"/>
  <c r="AE270" i="2"/>
  <c r="AF270" i="2"/>
  <c r="AG270" i="2"/>
  <c r="AH270" i="2"/>
  <c r="AD215" i="2"/>
  <c r="AE215" i="2"/>
  <c r="AF215" i="2"/>
  <c r="AG215" i="2"/>
  <c r="AH215" i="2"/>
  <c r="AD303" i="2"/>
  <c r="AE303" i="2"/>
  <c r="AF303" i="2"/>
  <c r="AG303" i="2"/>
  <c r="AH303" i="2"/>
  <c r="AD99" i="2"/>
  <c r="AE99" i="2"/>
  <c r="AF99" i="2"/>
  <c r="AG99" i="2"/>
  <c r="AH99" i="2"/>
  <c r="AD171" i="2"/>
  <c r="AE171" i="2"/>
  <c r="AF171" i="2"/>
  <c r="AG171" i="2"/>
  <c r="AH171" i="2"/>
  <c r="AD469" i="2"/>
  <c r="AE469" i="2"/>
  <c r="AF469" i="2"/>
  <c r="AG469" i="2"/>
  <c r="AH469" i="2"/>
  <c r="AD205" i="2"/>
  <c r="AE205" i="2"/>
  <c r="AF205" i="2"/>
  <c r="AG205" i="2"/>
  <c r="AH205" i="2"/>
  <c r="AD196" i="2"/>
  <c r="AE196" i="2"/>
  <c r="AF196" i="2"/>
  <c r="AG196" i="2"/>
  <c r="AH196" i="2"/>
  <c r="AD324" i="2"/>
  <c r="AE324" i="2"/>
  <c r="AF324" i="2"/>
  <c r="AG324" i="2"/>
  <c r="AH324" i="2"/>
  <c r="AD126" i="2"/>
  <c r="AE126" i="2"/>
  <c r="AF126" i="2"/>
  <c r="AG126" i="2"/>
  <c r="AH126" i="2"/>
  <c r="AD722" i="2"/>
  <c r="AE722" i="2"/>
  <c r="AF722" i="2"/>
  <c r="AG722" i="2"/>
  <c r="AH722" i="2"/>
  <c r="AD363" i="2"/>
  <c r="AE363" i="2"/>
  <c r="AF363" i="2"/>
  <c r="AG363" i="2"/>
  <c r="AH363" i="2"/>
  <c r="AD241" i="2"/>
  <c r="AE241" i="2"/>
  <c r="AF241" i="2"/>
  <c r="AG241" i="2"/>
  <c r="AH241" i="2"/>
  <c r="AD262" i="2"/>
  <c r="AE262" i="2"/>
  <c r="AF262" i="2"/>
  <c r="AG262" i="2"/>
  <c r="AH262" i="2"/>
  <c r="AD21" i="2"/>
  <c r="AE21" i="2"/>
  <c r="AF21" i="2"/>
  <c r="AG21" i="2"/>
  <c r="AH21" i="2"/>
  <c r="AD706" i="2"/>
  <c r="AE706" i="2"/>
  <c r="AF706" i="2"/>
  <c r="AG706" i="2"/>
  <c r="AH706" i="2"/>
  <c r="AD211" i="2"/>
  <c r="AE211" i="2"/>
  <c r="AF211" i="2"/>
  <c r="AG211" i="2"/>
  <c r="AH211" i="2"/>
  <c r="AD635" i="2"/>
  <c r="AE635" i="2"/>
  <c r="AF635" i="2"/>
  <c r="AG635" i="2"/>
  <c r="AH635" i="2"/>
  <c r="AD29" i="2"/>
  <c r="AE29" i="2"/>
  <c r="AF29" i="2"/>
  <c r="AG29" i="2"/>
  <c r="AH29" i="2"/>
  <c r="AD296" i="2"/>
  <c r="AE296" i="2"/>
  <c r="AF296" i="2"/>
  <c r="AG296" i="2"/>
  <c r="AH296" i="2"/>
  <c r="AD91" i="2"/>
  <c r="AE91" i="2"/>
  <c r="AF91" i="2"/>
  <c r="AG91" i="2"/>
  <c r="AH91" i="2"/>
  <c r="AD596" i="2"/>
  <c r="AE596" i="2"/>
  <c r="AF596" i="2"/>
  <c r="AG596" i="2"/>
  <c r="AH596" i="2"/>
  <c r="AD4" i="2"/>
  <c r="AE4" i="2"/>
  <c r="AF4" i="2"/>
  <c r="AG4" i="2"/>
  <c r="AH4" i="2"/>
  <c r="AD166" i="2"/>
  <c r="AE166" i="2"/>
  <c r="AF166" i="2"/>
  <c r="AG166" i="2"/>
  <c r="AH166" i="2"/>
  <c r="AD78" i="2"/>
  <c r="AE78" i="2"/>
  <c r="AF78" i="2"/>
  <c r="AG78" i="2"/>
  <c r="AH78" i="2"/>
  <c r="AD472" i="2"/>
  <c r="AE472" i="2"/>
  <c r="AF472" i="2"/>
  <c r="AG472" i="2"/>
  <c r="AH472" i="2"/>
  <c r="AD84" i="2"/>
  <c r="AE84" i="2"/>
  <c r="AF84" i="2"/>
  <c r="AG84" i="2"/>
  <c r="AH84" i="2"/>
  <c r="AD239" i="2"/>
  <c r="AE239" i="2"/>
  <c r="AF239" i="2"/>
  <c r="AG239" i="2"/>
  <c r="AH239" i="2"/>
  <c r="AD28" i="2"/>
  <c r="AE28" i="2"/>
  <c r="AF28" i="2"/>
  <c r="AG28" i="2"/>
  <c r="AH28" i="2"/>
  <c r="AD356" i="2"/>
  <c r="AE356" i="2"/>
  <c r="AF356" i="2"/>
  <c r="AG356" i="2"/>
  <c r="AH356" i="2"/>
  <c r="AD200" i="2"/>
  <c r="AE200" i="2"/>
  <c r="AF200" i="2"/>
  <c r="AG200" i="2"/>
  <c r="AH200" i="2"/>
  <c r="AD46" i="2"/>
  <c r="AE46" i="2"/>
  <c r="AF46" i="2"/>
  <c r="AG46" i="2"/>
  <c r="AH46" i="2"/>
  <c r="AD248" i="2"/>
  <c r="AE248" i="2"/>
  <c r="AF248" i="2"/>
  <c r="AG248" i="2"/>
  <c r="AH248" i="2"/>
  <c r="AD109" i="2"/>
  <c r="AE109" i="2"/>
  <c r="AF109" i="2"/>
  <c r="AG109" i="2"/>
  <c r="AH109" i="2"/>
  <c r="AD725" i="2"/>
  <c r="AE725" i="2"/>
  <c r="AF725" i="2"/>
  <c r="AG725" i="2"/>
  <c r="AH725" i="2"/>
  <c r="AD12" i="2"/>
  <c r="AE12" i="2"/>
  <c r="AF12" i="2"/>
  <c r="AG12" i="2"/>
  <c r="AH12" i="2"/>
  <c r="AD110" i="2"/>
  <c r="AE110" i="2"/>
  <c r="AF110" i="2"/>
  <c r="AG110" i="2"/>
  <c r="AH110" i="2"/>
  <c r="AD643" i="2"/>
  <c r="AE643" i="2"/>
  <c r="AF643" i="2"/>
  <c r="AG643" i="2"/>
  <c r="AH643" i="2"/>
  <c r="AD561" i="2"/>
  <c r="AE561" i="2"/>
  <c r="AF561" i="2"/>
  <c r="AG561" i="2"/>
  <c r="AH561" i="2"/>
  <c r="AD187" i="2"/>
  <c r="AE187" i="2"/>
  <c r="AF187" i="2"/>
  <c r="AG187" i="2"/>
  <c r="AH187" i="2"/>
  <c r="AD677" i="2"/>
  <c r="AE677" i="2"/>
  <c r="AF677" i="2"/>
  <c r="AG677" i="2"/>
  <c r="AH677" i="2"/>
  <c r="AD146" i="2"/>
  <c r="AE146" i="2"/>
  <c r="AF146" i="2"/>
  <c r="AG146" i="2"/>
  <c r="AH146" i="2"/>
  <c r="AD405" i="2"/>
  <c r="AE405" i="2"/>
  <c r="AF405" i="2"/>
  <c r="AG405" i="2"/>
  <c r="AH405" i="2"/>
  <c r="AD240" i="2"/>
  <c r="AE240" i="2"/>
  <c r="AF240" i="2"/>
  <c r="AG240" i="2"/>
  <c r="AH240" i="2"/>
  <c r="AD560" i="2"/>
  <c r="AE560" i="2"/>
  <c r="AF560" i="2"/>
  <c r="AG560" i="2"/>
  <c r="AH560" i="2"/>
  <c r="AD588" i="2"/>
  <c r="AE588" i="2"/>
  <c r="AF588" i="2"/>
  <c r="AG588" i="2"/>
  <c r="AH588" i="2"/>
  <c r="AD594" i="2"/>
  <c r="AE594" i="2"/>
  <c r="AF594" i="2"/>
  <c r="AG594" i="2"/>
  <c r="AH594" i="2"/>
  <c r="AD3" i="2"/>
  <c r="AE3" i="2"/>
  <c r="AF3" i="2"/>
  <c r="AG3" i="2"/>
  <c r="AH3" i="2"/>
  <c r="AD540" i="2"/>
  <c r="AE540" i="2"/>
  <c r="AF540" i="2"/>
  <c r="AG540" i="2"/>
  <c r="AH540" i="2"/>
  <c r="AD65" i="2"/>
  <c r="AE65" i="2"/>
  <c r="AF65" i="2"/>
  <c r="AG65" i="2"/>
  <c r="AH65" i="2"/>
  <c r="AD93" i="2"/>
  <c r="AE93" i="2"/>
  <c r="AF93" i="2"/>
  <c r="AG93" i="2"/>
  <c r="AH93" i="2"/>
  <c r="AD218" i="2"/>
  <c r="AE218" i="2"/>
  <c r="AF218" i="2"/>
  <c r="AG218" i="2"/>
  <c r="AH218" i="2"/>
  <c r="AD431" i="2"/>
  <c r="AE431" i="2"/>
  <c r="AF431" i="2"/>
  <c r="AG431" i="2"/>
  <c r="AH431" i="2"/>
  <c r="AD41" i="2"/>
  <c r="AE41" i="2"/>
  <c r="AF41" i="2"/>
  <c r="AG41" i="2"/>
  <c r="AH41" i="2"/>
  <c r="AD615" i="2"/>
  <c r="AE615" i="2"/>
  <c r="AF615" i="2"/>
  <c r="AG615" i="2"/>
  <c r="AH615" i="2"/>
  <c r="AD370" i="2"/>
  <c r="AE370" i="2"/>
  <c r="AF370" i="2"/>
  <c r="AG370" i="2"/>
  <c r="AH370" i="2"/>
  <c r="AD593" i="2"/>
  <c r="AE593" i="2"/>
  <c r="AF593" i="2"/>
  <c r="AG593" i="2"/>
  <c r="AH593" i="2"/>
  <c r="AD275" i="2"/>
  <c r="AE275" i="2"/>
  <c r="AF275" i="2"/>
  <c r="AG275" i="2"/>
  <c r="AH275" i="2"/>
  <c r="AD2" i="2"/>
  <c r="AE2" i="2"/>
  <c r="AF2" i="2"/>
  <c r="AG2" i="2"/>
  <c r="AH2" i="2"/>
  <c r="AD223" i="2"/>
  <c r="AE223" i="2"/>
  <c r="AF223" i="2"/>
  <c r="AG223" i="2"/>
  <c r="AH223" i="2"/>
  <c r="AD128" i="2"/>
  <c r="AE128" i="2"/>
  <c r="AF128" i="2"/>
  <c r="AG128" i="2"/>
  <c r="AH128" i="2"/>
  <c r="AD174" i="2"/>
  <c r="AE174" i="2"/>
  <c r="AF174" i="2"/>
  <c r="AG174" i="2"/>
  <c r="AH174" i="2"/>
  <c r="AD625" i="2"/>
  <c r="AE625" i="2"/>
  <c r="AF625" i="2"/>
  <c r="AG625" i="2"/>
  <c r="AH625" i="2"/>
  <c r="AD441" i="2"/>
  <c r="AE441" i="2"/>
  <c r="AF441" i="2"/>
  <c r="AG441" i="2"/>
  <c r="AH441" i="2"/>
  <c r="AD285" i="2"/>
  <c r="AE285" i="2"/>
  <c r="AF285" i="2"/>
  <c r="AG285" i="2"/>
  <c r="AH285" i="2"/>
  <c r="AD273" i="2"/>
  <c r="AE273" i="2"/>
  <c r="AF273" i="2"/>
  <c r="AG273" i="2"/>
  <c r="AH273" i="2"/>
  <c r="AD591" i="2"/>
  <c r="AE591" i="2"/>
  <c r="AF591" i="2"/>
  <c r="AG591" i="2"/>
  <c r="AH591" i="2"/>
  <c r="AD415" i="2"/>
  <c r="AE415" i="2"/>
  <c r="AF415" i="2"/>
  <c r="AG415" i="2"/>
  <c r="AH415" i="2"/>
  <c r="AD407" i="2"/>
  <c r="AE407" i="2"/>
  <c r="AF407" i="2"/>
  <c r="AG407" i="2"/>
  <c r="AH407" i="2"/>
  <c r="AD16" i="2"/>
  <c r="AE16" i="2"/>
  <c r="AF16" i="2"/>
  <c r="AG16" i="2"/>
  <c r="AH16" i="2"/>
  <c r="AD153" i="2"/>
  <c r="AE153" i="2"/>
  <c r="AF153" i="2"/>
  <c r="AG153" i="2"/>
  <c r="AH153" i="2"/>
  <c r="AD479" i="2"/>
  <c r="AE479" i="2"/>
  <c r="AF479" i="2"/>
  <c r="AG479" i="2"/>
  <c r="AH479" i="2"/>
  <c r="AD225" i="2"/>
  <c r="AE225" i="2"/>
  <c r="AF225" i="2"/>
  <c r="AG225" i="2"/>
  <c r="AH225" i="2"/>
  <c r="AD714" i="2"/>
  <c r="AE714" i="2"/>
  <c r="AF714" i="2"/>
  <c r="AG714" i="2"/>
  <c r="AH714" i="2"/>
  <c r="AD289" i="2"/>
  <c r="AE289" i="2"/>
  <c r="AF289" i="2"/>
  <c r="AG289" i="2"/>
  <c r="AH289" i="2"/>
  <c r="AD219" i="2"/>
  <c r="AE219" i="2"/>
  <c r="AF219" i="2"/>
  <c r="AG219" i="2"/>
  <c r="AH219" i="2"/>
  <c r="AD141" i="2"/>
  <c r="AE141" i="2"/>
  <c r="AF141" i="2"/>
  <c r="AG141" i="2"/>
  <c r="AH141" i="2"/>
  <c r="AD228" i="2"/>
  <c r="AE228" i="2"/>
  <c r="AF228" i="2"/>
  <c r="AG228" i="2"/>
  <c r="AH228" i="2"/>
  <c r="AD452" i="2"/>
  <c r="AE452" i="2"/>
  <c r="AF452" i="2"/>
  <c r="AG452" i="2"/>
  <c r="AH452" i="2"/>
  <c r="AD165" i="2"/>
  <c r="AE165" i="2"/>
  <c r="AF165" i="2"/>
  <c r="AG165" i="2"/>
  <c r="AH165" i="2"/>
  <c r="AD687" i="2"/>
  <c r="AE687" i="2"/>
  <c r="AF687" i="2"/>
  <c r="AG687" i="2"/>
  <c r="AH687" i="2"/>
  <c r="AD170" i="2"/>
  <c r="AE170" i="2"/>
  <c r="AF170" i="2"/>
  <c r="AG170" i="2"/>
  <c r="AH170" i="2"/>
  <c r="AD332" i="2"/>
  <c r="AE332" i="2"/>
  <c r="AF332" i="2"/>
  <c r="AG332" i="2"/>
  <c r="AH332" i="2"/>
  <c r="AD25" i="2"/>
  <c r="AE25" i="2"/>
  <c r="AF25" i="2"/>
  <c r="AG25" i="2"/>
  <c r="AH25" i="2"/>
  <c r="AD137" i="2"/>
  <c r="AE137" i="2"/>
  <c r="AF137" i="2"/>
  <c r="AG137" i="2"/>
  <c r="AH137" i="2"/>
  <c r="AD34" i="2"/>
  <c r="AE34" i="2"/>
  <c r="AF34" i="2"/>
  <c r="AG34" i="2"/>
  <c r="AH34" i="2"/>
  <c r="AD621" i="2"/>
  <c r="AE621" i="2"/>
  <c r="AF621" i="2"/>
  <c r="AG621" i="2"/>
  <c r="AH621" i="2"/>
  <c r="AD147" i="2"/>
  <c r="AE147" i="2"/>
  <c r="AF147" i="2"/>
  <c r="AG147" i="2"/>
  <c r="AH147" i="2"/>
  <c r="AD344" i="2"/>
  <c r="AE344" i="2"/>
  <c r="AF344" i="2"/>
  <c r="AG344" i="2"/>
  <c r="AH344" i="2"/>
  <c r="AD61" i="2"/>
  <c r="AE61" i="2"/>
  <c r="AF61" i="2"/>
  <c r="AG61" i="2"/>
  <c r="AH61" i="2"/>
  <c r="AD17" i="2"/>
  <c r="AE17" i="2"/>
  <c r="AF17" i="2"/>
  <c r="AG17" i="2"/>
  <c r="AH17" i="2"/>
  <c r="AD264" i="2"/>
  <c r="AE264" i="2"/>
  <c r="AF264" i="2"/>
  <c r="AG264" i="2"/>
  <c r="AH264" i="2"/>
  <c r="AD579" i="2"/>
  <c r="AE579" i="2"/>
  <c r="AF579" i="2"/>
  <c r="AG579" i="2"/>
  <c r="AH579" i="2"/>
  <c r="AD498" i="2"/>
  <c r="AE498" i="2"/>
  <c r="AF498" i="2"/>
  <c r="AG498" i="2"/>
  <c r="AH498" i="2"/>
  <c r="AD92" i="2"/>
  <c r="AE92" i="2"/>
  <c r="AF92" i="2"/>
  <c r="AG92" i="2"/>
  <c r="AH92" i="2"/>
  <c r="AD396" i="2"/>
  <c r="AE396" i="2"/>
  <c r="AF396" i="2"/>
  <c r="AG396" i="2"/>
  <c r="AH396" i="2"/>
  <c r="AD249" i="2"/>
  <c r="AE249" i="2"/>
  <c r="AF249" i="2"/>
  <c r="AG249" i="2"/>
  <c r="AH249" i="2"/>
  <c r="AD443" i="2"/>
  <c r="AE443" i="2"/>
  <c r="AF443" i="2"/>
  <c r="AG443" i="2"/>
  <c r="AH443" i="2"/>
  <c r="AD551" i="2"/>
  <c r="AE551" i="2"/>
  <c r="AF551" i="2"/>
  <c r="AG551" i="2"/>
  <c r="AH551" i="2"/>
  <c r="AD271" i="2"/>
  <c r="AE271" i="2"/>
  <c r="AF271" i="2"/>
  <c r="AG271" i="2"/>
  <c r="AH271" i="2"/>
  <c r="AD35" i="2"/>
  <c r="AE35" i="2"/>
  <c r="AF35" i="2"/>
  <c r="AG35" i="2"/>
  <c r="AH35" i="2"/>
  <c r="AD51" i="2"/>
  <c r="AE51" i="2"/>
  <c r="AF51" i="2"/>
  <c r="AG51" i="2"/>
  <c r="AH51" i="2"/>
  <c r="AD293" i="2"/>
  <c r="AE293" i="2"/>
  <c r="AF293" i="2"/>
  <c r="AG293" i="2"/>
  <c r="AH293" i="2"/>
  <c r="AD186" i="2"/>
  <c r="AE186" i="2"/>
  <c r="AF186" i="2"/>
  <c r="AG186" i="2"/>
  <c r="AH186" i="2"/>
  <c r="AD636" i="2"/>
  <c r="AE636" i="2"/>
  <c r="AF636" i="2"/>
  <c r="AG636" i="2"/>
  <c r="AH636" i="2"/>
  <c r="AD597" i="2"/>
  <c r="AE597" i="2"/>
  <c r="AF597" i="2"/>
  <c r="AG597" i="2"/>
  <c r="AH597" i="2"/>
  <c r="AD290" i="2"/>
  <c r="AE290" i="2"/>
  <c r="AF290" i="2"/>
  <c r="AG290" i="2"/>
  <c r="AH290" i="2"/>
  <c r="AD367" i="2"/>
  <c r="AE367" i="2"/>
  <c r="AF367" i="2"/>
  <c r="AG367" i="2"/>
  <c r="AH367" i="2"/>
  <c r="AD256" i="2"/>
  <c r="AE256" i="2"/>
  <c r="AF256" i="2"/>
  <c r="AG256" i="2"/>
  <c r="AH256" i="2"/>
  <c r="AD613" i="2"/>
  <c r="AE613" i="2"/>
  <c r="AF613" i="2"/>
  <c r="AG613" i="2"/>
  <c r="AH613" i="2"/>
  <c r="AD73" i="2"/>
  <c r="AE73" i="2"/>
  <c r="AF73" i="2"/>
  <c r="AG73" i="2"/>
  <c r="AH73" i="2"/>
  <c r="AD135" i="2"/>
  <c r="AE135" i="2"/>
  <c r="AF135" i="2"/>
  <c r="AG135" i="2"/>
  <c r="AH135" i="2"/>
  <c r="AD675" i="2"/>
  <c r="AE675" i="2"/>
  <c r="AF675" i="2"/>
  <c r="AG675" i="2"/>
  <c r="AH675" i="2"/>
  <c r="AD589" i="2"/>
  <c r="AE589" i="2"/>
  <c r="AF589" i="2"/>
  <c r="AG589" i="2"/>
  <c r="AH589" i="2"/>
  <c r="AD24" i="2"/>
  <c r="AE24" i="2"/>
  <c r="AF24" i="2"/>
  <c r="AG24" i="2"/>
  <c r="AH24" i="2"/>
  <c r="AD414" i="2"/>
  <c r="AE414" i="2"/>
  <c r="AF414" i="2"/>
  <c r="AG414" i="2"/>
  <c r="AH414" i="2"/>
  <c r="AD150" i="2"/>
  <c r="AE150" i="2"/>
  <c r="AF150" i="2"/>
  <c r="AG150" i="2"/>
  <c r="AH150" i="2"/>
  <c r="AD618" i="2"/>
  <c r="AE618" i="2"/>
  <c r="AF618" i="2"/>
  <c r="AG618" i="2"/>
  <c r="AH618" i="2"/>
  <c r="AD739" i="2"/>
  <c r="AE739" i="2"/>
  <c r="AF739" i="2"/>
  <c r="AG739" i="2"/>
  <c r="AH739" i="2"/>
  <c r="AD70" i="2"/>
  <c r="AE70" i="2"/>
  <c r="AF70" i="2"/>
  <c r="AG70" i="2"/>
  <c r="AH70" i="2"/>
  <c r="AD276" i="2"/>
  <c r="AE276" i="2"/>
  <c r="AF276" i="2"/>
  <c r="AG276" i="2"/>
  <c r="AH276" i="2"/>
  <c r="AD481" i="2"/>
  <c r="AE481" i="2"/>
  <c r="AF481" i="2"/>
  <c r="AG481" i="2"/>
  <c r="AH481" i="2"/>
  <c r="AD125" i="2"/>
  <c r="AE125" i="2"/>
  <c r="AF125" i="2"/>
  <c r="AG125" i="2"/>
  <c r="AH125" i="2"/>
  <c r="AD212" i="2"/>
  <c r="AE212" i="2"/>
  <c r="AF212" i="2"/>
  <c r="AG212" i="2"/>
  <c r="AH212" i="2"/>
  <c r="AD574" i="2"/>
  <c r="AE574" i="2"/>
  <c r="AF574" i="2"/>
  <c r="AG574" i="2"/>
  <c r="AH574" i="2"/>
  <c r="AD89" i="2"/>
  <c r="AE89" i="2"/>
  <c r="AF89" i="2"/>
  <c r="AG89" i="2"/>
  <c r="AH89" i="2"/>
  <c r="AD64" i="2"/>
  <c r="AE64" i="2"/>
  <c r="AF64" i="2"/>
  <c r="AG64" i="2"/>
  <c r="AH64" i="2"/>
  <c r="AD300" i="2"/>
  <c r="AE300" i="2"/>
  <c r="AF300" i="2"/>
  <c r="AG300" i="2"/>
  <c r="AH300" i="2"/>
  <c r="AD599" i="2"/>
  <c r="AE599" i="2"/>
  <c r="AF599" i="2"/>
  <c r="AG599" i="2"/>
  <c r="AH599" i="2"/>
  <c r="AD662" i="2"/>
  <c r="AE662" i="2"/>
  <c r="AF662" i="2"/>
  <c r="AG662" i="2"/>
  <c r="AH662" i="2"/>
  <c r="AD281" i="2"/>
  <c r="AE281" i="2"/>
  <c r="AF281" i="2"/>
  <c r="AG281" i="2"/>
  <c r="AH281" i="2"/>
  <c r="AD379" i="2"/>
  <c r="AE379" i="2"/>
  <c r="AF379" i="2"/>
  <c r="AG379" i="2"/>
  <c r="AH379" i="2"/>
  <c r="AD732" i="2"/>
  <c r="AE732" i="2"/>
  <c r="AF732" i="2"/>
  <c r="AG732" i="2"/>
  <c r="AH732" i="2"/>
  <c r="AD368" i="2"/>
  <c r="AE368" i="2"/>
  <c r="AF368" i="2"/>
  <c r="AG368" i="2"/>
  <c r="AH368" i="2"/>
  <c r="AD301" i="2"/>
  <c r="AE301" i="2"/>
  <c r="AF301" i="2"/>
  <c r="AG301" i="2"/>
  <c r="AH301" i="2"/>
  <c r="AD350" i="2"/>
  <c r="AE350" i="2"/>
  <c r="AF350" i="2"/>
  <c r="AG350" i="2"/>
  <c r="AH350" i="2"/>
  <c r="AD715" i="2"/>
  <c r="AE715" i="2"/>
  <c r="AF715" i="2"/>
  <c r="AG715" i="2"/>
  <c r="AH715" i="2"/>
  <c r="AD515" i="2"/>
  <c r="AE515" i="2"/>
  <c r="AF515" i="2"/>
  <c r="AG515" i="2"/>
  <c r="AH515" i="2"/>
  <c r="AD52" i="2"/>
  <c r="AE52" i="2"/>
  <c r="AF52" i="2"/>
  <c r="AG52" i="2"/>
  <c r="AH52" i="2"/>
  <c r="AD575" i="2"/>
  <c r="AE575" i="2"/>
  <c r="AF575" i="2"/>
  <c r="AG575" i="2"/>
  <c r="AH575" i="2"/>
  <c r="AD302" i="2"/>
  <c r="AE302" i="2"/>
  <c r="AF302" i="2"/>
  <c r="AG302" i="2"/>
  <c r="AH302" i="2"/>
  <c r="AD487" i="2"/>
  <c r="AE487" i="2"/>
  <c r="AF487" i="2"/>
  <c r="AG487" i="2"/>
  <c r="AH487" i="2"/>
  <c r="AD229" i="2"/>
  <c r="AE229" i="2"/>
  <c r="AF229" i="2"/>
  <c r="AG229" i="2"/>
  <c r="AH229" i="2"/>
  <c r="AD568" i="2"/>
  <c r="AE568" i="2"/>
  <c r="AF568" i="2"/>
  <c r="AG568" i="2"/>
  <c r="AH568" i="2"/>
  <c r="AD667" i="2"/>
  <c r="AE667" i="2"/>
  <c r="AF667" i="2"/>
  <c r="AG667" i="2"/>
  <c r="AH667" i="2"/>
  <c r="AD40" i="2"/>
  <c r="AE40" i="2"/>
  <c r="AF40" i="2"/>
  <c r="AG40" i="2"/>
  <c r="AH40" i="2"/>
  <c r="AD184" i="2"/>
  <c r="AE184" i="2"/>
  <c r="AF184" i="2"/>
  <c r="AG184" i="2"/>
  <c r="AH184" i="2"/>
  <c r="AD473" i="2"/>
  <c r="AE473" i="2"/>
  <c r="AF473" i="2"/>
  <c r="AG473" i="2"/>
  <c r="AH473" i="2"/>
  <c r="AD394" i="2"/>
  <c r="AE394" i="2"/>
  <c r="AF394" i="2"/>
  <c r="AG394" i="2"/>
  <c r="AH394" i="2"/>
  <c r="AD334" i="2"/>
  <c r="AE334" i="2"/>
  <c r="AF334" i="2"/>
  <c r="AG334" i="2"/>
  <c r="AH334" i="2"/>
  <c r="AD358" i="2"/>
  <c r="AE358" i="2"/>
  <c r="AF358" i="2"/>
  <c r="AG358" i="2"/>
  <c r="AH358" i="2"/>
  <c r="AD252" i="2"/>
  <c r="AE252" i="2"/>
  <c r="AF252" i="2"/>
  <c r="AG252" i="2"/>
  <c r="AH252" i="2"/>
  <c r="AD454" i="2"/>
  <c r="AE454" i="2"/>
  <c r="AF454" i="2"/>
  <c r="AG454" i="2"/>
  <c r="AH454" i="2"/>
  <c r="AD533" i="2"/>
  <c r="AE533" i="2"/>
  <c r="AF533" i="2"/>
  <c r="AG533" i="2"/>
  <c r="AH533" i="2"/>
  <c r="AD151" i="2"/>
  <c r="AE151" i="2"/>
  <c r="AF151" i="2"/>
  <c r="AG151" i="2"/>
  <c r="AH151" i="2"/>
  <c r="AD525" i="2"/>
  <c r="AE525" i="2"/>
  <c r="AF525" i="2"/>
  <c r="AG525" i="2"/>
  <c r="AH525" i="2"/>
  <c r="AD310" i="2"/>
  <c r="AE310" i="2"/>
  <c r="AF310" i="2"/>
  <c r="AG310" i="2"/>
  <c r="AH310" i="2"/>
  <c r="AD32" i="2"/>
  <c r="AE32" i="2"/>
  <c r="AF32" i="2"/>
  <c r="AG32" i="2"/>
  <c r="AH32" i="2"/>
  <c r="AD373" i="2"/>
  <c r="AE373" i="2"/>
  <c r="AF373" i="2"/>
  <c r="AG373" i="2"/>
  <c r="AH373" i="2"/>
  <c r="AD220" i="2"/>
  <c r="AE220" i="2"/>
  <c r="AF220" i="2"/>
  <c r="AG220" i="2"/>
  <c r="AH220" i="2"/>
  <c r="AD263" i="2"/>
  <c r="AE263" i="2"/>
  <c r="AF263" i="2"/>
  <c r="AG263" i="2"/>
  <c r="AH263" i="2"/>
  <c r="AD62" i="2"/>
  <c r="AE62" i="2"/>
  <c r="AF62" i="2"/>
  <c r="AG62" i="2"/>
  <c r="AH62" i="2"/>
  <c r="AD502" i="2"/>
  <c r="AE502" i="2"/>
  <c r="AF502" i="2"/>
  <c r="AG502" i="2"/>
  <c r="AH502" i="2"/>
  <c r="AD690" i="2"/>
  <c r="AE690" i="2"/>
  <c r="AF690" i="2"/>
  <c r="AG690" i="2"/>
  <c r="AH690" i="2"/>
  <c r="AD152" i="2"/>
  <c r="AE152" i="2"/>
  <c r="AF152" i="2"/>
  <c r="AG152" i="2"/>
  <c r="AH152" i="2"/>
  <c r="AD474" i="2"/>
  <c r="AE474" i="2"/>
  <c r="AF474" i="2"/>
  <c r="AG474" i="2"/>
  <c r="AH474" i="2"/>
  <c r="AD359" i="2"/>
  <c r="AE359" i="2"/>
  <c r="AF359" i="2"/>
  <c r="AG359" i="2"/>
  <c r="AH359" i="2"/>
  <c r="AD134" i="2"/>
  <c r="AE134" i="2"/>
  <c r="AF134" i="2"/>
  <c r="AG134" i="2"/>
  <c r="AH134" i="2"/>
  <c r="AD136" i="2"/>
  <c r="AE136" i="2"/>
  <c r="AF136" i="2"/>
  <c r="AG136" i="2"/>
  <c r="AH136" i="2"/>
  <c r="AD23" i="2"/>
  <c r="AE23" i="2"/>
  <c r="AF23" i="2"/>
  <c r="AG23" i="2"/>
  <c r="AH23" i="2"/>
  <c r="AD402" i="2"/>
  <c r="AE402" i="2"/>
  <c r="AF402" i="2"/>
  <c r="AG402" i="2"/>
  <c r="AH402" i="2"/>
  <c r="AD278" i="2"/>
  <c r="AE278" i="2"/>
  <c r="AF278" i="2"/>
  <c r="AG278" i="2"/>
  <c r="AH278" i="2"/>
  <c r="AD691" i="2"/>
  <c r="AE691" i="2"/>
  <c r="AF691" i="2"/>
  <c r="AG691" i="2"/>
  <c r="AH691" i="2"/>
  <c r="AD735" i="2"/>
  <c r="AE735" i="2"/>
  <c r="AF735" i="2"/>
  <c r="AG735" i="2"/>
  <c r="AH735" i="2"/>
  <c r="AD577" i="2"/>
  <c r="AE577" i="2"/>
  <c r="AF577" i="2"/>
  <c r="AG577" i="2"/>
  <c r="AH577" i="2"/>
  <c r="AD505" i="2"/>
  <c r="AE505" i="2"/>
  <c r="AF505" i="2"/>
  <c r="AG505" i="2"/>
  <c r="AH505" i="2"/>
  <c r="AD124" i="2"/>
  <c r="AE124" i="2"/>
  <c r="AF124" i="2"/>
  <c r="AG124" i="2"/>
  <c r="AH124" i="2"/>
  <c r="AD413" i="2"/>
  <c r="AE413" i="2"/>
  <c r="AF413" i="2"/>
  <c r="AG413" i="2"/>
  <c r="AH413" i="2"/>
  <c r="AD658" i="2"/>
  <c r="AE658" i="2"/>
  <c r="AF658" i="2"/>
  <c r="AG658" i="2"/>
  <c r="AH658" i="2"/>
  <c r="AD342" i="2"/>
  <c r="AE342" i="2"/>
  <c r="AF342" i="2"/>
  <c r="AG342" i="2"/>
  <c r="AH342" i="2"/>
  <c r="AD185" i="2"/>
  <c r="AE185" i="2"/>
  <c r="AF185" i="2"/>
  <c r="AG185" i="2"/>
  <c r="AH185" i="2"/>
  <c r="AD569" i="2"/>
  <c r="AE569" i="2"/>
  <c r="AF569" i="2"/>
  <c r="AG569" i="2"/>
  <c r="AH569" i="2"/>
  <c r="AD18" i="2"/>
  <c r="AE18" i="2"/>
  <c r="AF18" i="2"/>
  <c r="AG18" i="2"/>
  <c r="AH18" i="2"/>
  <c r="AD294" i="2"/>
  <c r="AE294" i="2"/>
  <c r="AF294" i="2"/>
  <c r="AG294" i="2"/>
  <c r="AH294" i="2"/>
  <c r="AD504" i="2"/>
  <c r="AE504" i="2"/>
  <c r="AF504" i="2"/>
  <c r="AG504" i="2"/>
  <c r="AH504" i="2"/>
  <c r="AD671" i="2"/>
  <c r="AE671" i="2"/>
  <c r="AF671" i="2"/>
  <c r="AG671" i="2"/>
  <c r="AH671" i="2"/>
  <c r="AD154" i="2"/>
  <c r="AE154" i="2"/>
  <c r="AF154" i="2"/>
  <c r="AG154" i="2"/>
  <c r="AH154" i="2"/>
  <c r="AD366" i="2"/>
  <c r="AE366" i="2"/>
  <c r="AF366" i="2"/>
  <c r="AG366" i="2"/>
  <c r="AH366" i="2"/>
  <c r="AD631" i="2"/>
  <c r="AE631" i="2"/>
  <c r="AF631" i="2"/>
  <c r="AG631" i="2"/>
  <c r="AH631" i="2"/>
  <c r="AD348" i="2"/>
  <c r="AE348" i="2"/>
  <c r="AF348" i="2"/>
  <c r="AG348" i="2"/>
  <c r="AH348" i="2"/>
  <c r="AD459" i="2"/>
  <c r="AE459" i="2"/>
  <c r="AF459" i="2"/>
  <c r="AG459" i="2"/>
  <c r="AH459" i="2"/>
  <c r="AD213" i="2"/>
  <c r="AE213" i="2"/>
  <c r="AF213" i="2"/>
  <c r="AG213" i="2"/>
  <c r="AH213" i="2"/>
  <c r="AD19" i="2"/>
  <c r="AE19" i="2"/>
  <c r="AF19" i="2"/>
  <c r="AG19" i="2"/>
  <c r="AH19" i="2"/>
  <c r="AD478" i="2"/>
  <c r="AE478" i="2"/>
  <c r="AF478" i="2"/>
  <c r="AG478" i="2"/>
  <c r="AH478" i="2"/>
  <c r="AD623" i="2"/>
  <c r="AE623" i="2"/>
  <c r="AF623" i="2"/>
  <c r="AG623" i="2"/>
  <c r="AH623" i="2"/>
  <c r="AD403" i="2"/>
  <c r="AE403" i="2"/>
  <c r="AF403" i="2"/>
  <c r="AG403" i="2"/>
  <c r="AH403" i="2"/>
  <c r="AD439" i="2"/>
  <c r="AE439" i="2"/>
  <c r="AF439" i="2"/>
  <c r="AG439" i="2"/>
  <c r="AH439" i="2"/>
  <c r="AD291" i="2"/>
  <c r="AE291" i="2"/>
  <c r="AF291" i="2"/>
  <c r="AG291" i="2"/>
  <c r="AH291" i="2"/>
  <c r="AD47" i="2"/>
  <c r="AE47" i="2"/>
  <c r="AF47" i="2"/>
  <c r="AG47" i="2"/>
  <c r="AH47" i="2"/>
  <c r="AD492" i="2"/>
  <c r="AE492" i="2"/>
  <c r="AF492" i="2"/>
  <c r="AG492" i="2"/>
  <c r="AH492" i="2"/>
  <c r="AD537" i="2"/>
  <c r="AE537" i="2"/>
  <c r="AF537" i="2"/>
  <c r="AG537" i="2"/>
  <c r="AH537" i="2"/>
  <c r="AD462" i="2"/>
  <c r="AE462" i="2"/>
  <c r="AF462" i="2"/>
  <c r="AG462" i="2"/>
  <c r="AH462" i="2"/>
  <c r="AD495" i="2"/>
  <c r="AE495" i="2"/>
  <c r="AF495" i="2"/>
  <c r="AG495" i="2"/>
  <c r="AH495" i="2"/>
  <c r="AD483" i="2"/>
  <c r="AE483" i="2"/>
  <c r="AF483" i="2"/>
  <c r="AG483" i="2"/>
  <c r="AH483" i="2"/>
  <c r="AD113" i="2"/>
  <c r="AE113" i="2"/>
  <c r="AF113" i="2"/>
  <c r="AG113" i="2"/>
  <c r="AH113" i="2"/>
  <c r="AD427" i="2"/>
  <c r="AE427" i="2"/>
  <c r="AF427" i="2"/>
  <c r="AG427" i="2"/>
  <c r="AH427" i="2"/>
  <c r="AD508" i="2"/>
  <c r="AE508" i="2"/>
  <c r="AF508" i="2"/>
  <c r="AG508" i="2"/>
  <c r="AH508" i="2"/>
  <c r="AD181" i="2"/>
  <c r="AE181" i="2"/>
  <c r="AF181" i="2"/>
  <c r="AG181" i="2"/>
  <c r="AH181" i="2"/>
  <c r="AD573" i="2"/>
  <c r="AE573" i="2"/>
  <c r="AF573" i="2"/>
  <c r="AG573" i="2"/>
  <c r="AH573" i="2"/>
  <c r="AD22" i="2"/>
  <c r="AE22" i="2"/>
  <c r="AF22" i="2"/>
  <c r="AG22" i="2"/>
  <c r="AH22" i="2"/>
  <c r="AD339" i="2"/>
  <c r="AE339" i="2"/>
  <c r="AF339" i="2"/>
  <c r="AG339" i="2"/>
  <c r="AH339" i="2"/>
  <c r="AD66" i="2"/>
  <c r="AE66" i="2"/>
  <c r="AF66" i="2"/>
  <c r="AG66" i="2"/>
  <c r="AH66" i="2"/>
  <c r="AD464" i="2"/>
  <c r="AE464" i="2"/>
  <c r="AF464" i="2"/>
  <c r="AG464" i="2"/>
  <c r="AH464" i="2"/>
  <c r="AD58" i="2"/>
  <c r="AE58" i="2"/>
  <c r="AF58" i="2"/>
  <c r="AG58" i="2"/>
  <c r="AH58" i="2"/>
  <c r="AD737" i="2"/>
  <c r="AE737" i="2"/>
  <c r="AF737" i="2"/>
  <c r="AG737" i="2"/>
  <c r="AH737" i="2"/>
  <c r="AD182" i="2"/>
  <c r="AE182" i="2"/>
  <c r="AF182" i="2"/>
  <c r="AG182" i="2"/>
  <c r="AH182" i="2"/>
  <c r="AD69" i="2"/>
  <c r="AE69" i="2"/>
  <c r="AF69" i="2"/>
  <c r="AG69" i="2"/>
  <c r="AH69" i="2"/>
  <c r="AD42" i="2"/>
  <c r="AE42" i="2"/>
  <c r="AF42" i="2"/>
  <c r="AG42" i="2"/>
  <c r="AH42" i="2"/>
  <c r="AD581" i="2"/>
  <c r="AE581" i="2"/>
  <c r="AF581" i="2"/>
  <c r="AG581" i="2"/>
  <c r="AH581" i="2"/>
  <c r="AD377" i="2"/>
  <c r="AE377" i="2"/>
  <c r="AF377" i="2"/>
  <c r="AG377" i="2"/>
  <c r="AH377" i="2"/>
  <c r="AD734" i="2"/>
  <c r="AE734" i="2"/>
  <c r="AF734" i="2"/>
  <c r="AG734" i="2"/>
  <c r="AH734" i="2"/>
  <c r="AD372" i="2"/>
  <c r="AE372" i="2"/>
  <c r="AF372" i="2"/>
  <c r="AG372" i="2"/>
  <c r="AH372" i="2"/>
  <c r="AD666" i="2"/>
  <c r="AE666" i="2"/>
  <c r="AF666" i="2"/>
  <c r="AG666" i="2"/>
  <c r="AH666" i="2"/>
  <c r="AD566" i="2"/>
  <c r="AE566" i="2"/>
  <c r="AF566" i="2"/>
  <c r="AG566" i="2"/>
  <c r="AH566" i="2"/>
  <c r="AD107" i="2"/>
  <c r="AE107" i="2"/>
  <c r="AF107" i="2"/>
  <c r="AG107" i="2"/>
  <c r="AH107" i="2"/>
  <c r="AD620" i="2"/>
  <c r="AE620" i="2"/>
  <c r="AF620" i="2"/>
  <c r="AG620" i="2"/>
  <c r="AH620" i="2"/>
  <c r="AD63" i="2"/>
  <c r="AE63" i="2"/>
  <c r="AF63" i="2"/>
  <c r="AG63" i="2"/>
  <c r="AH63" i="2"/>
  <c r="AD612" i="2"/>
  <c r="AE612" i="2"/>
  <c r="AF612" i="2"/>
  <c r="AG612" i="2"/>
  <c r="AH612" i="2"/>
  <c r="AD616" i="2"/>
  <c r="AE616" i="2"/>
  <c r="AF616" i="2"/>
  <c r="AG616" i="2"/>
  <c r="AH616" i="2"/>
  <c r="AD654" i="2"/>
  <c r="AE654" i="2"/>
  <c r="AF654" i="2"/>
  <c r="AG654" i="2"/>
  <c r="AH654" i="2"/>
  <c r="AD322" i="2"/>
  <c r="AE322" i="2"/>
  <c r="AF322" i="2"/>
  <c r="AG322" i="2"/>
  <c r="AH322" i="2"/>
  <c r="AD470" i="2"/>
  <c r="AE470" i="2"/>
  <c r="AF470" i="2"/>
  <c r="AG470" i="2"/>
  <c r="AH470" i="2"/>
  <c r="AD254" i="2"/>
  <c r="AE254" i="2"/>
  <c r="AF254" i="2"/>
  <c r="AG254" i="2"/>
  <c r="AH254" i="2"/>
  <c r="AD733" i="2"/>
  <c r="AE733" i="2"/>
  <c r="AF733" i="2"/>
  <c r="AG733" i="2"/>
  <c r="AH733" i="2"/>
  <c r="AD311" i="2"/>
  <c r="AE311" i="2"/>
  <c r="AF311" i="2"/>
  <c r="AG311" i="2"/>
  <c r="AH311" i="2"/>
  <c r="AD523" i="2"/>
  <c r="AE523" i="2"/>
  <c r="AF523" i="2"/>
  <c r="AG523" i="2"/>
  <c r="AH523" i="2"/>
  <c r="AD234" i="2"/>
  <c r="AE234" i="2"/>
  <c r="AF234" i="2"/>
  <c r="AG234" i="2"/>
  <c r="AH234" i="2"/>
  <c r="AD497" i="2"/>
  <c r="AE497" i="2"/>
  <c r="AF497" i="2"/>
  <c r="AG497" i="2"/>
  <c r="AH497" i="2"/>
  <c r="AD680" i="2"/>
  <c r="AE680" i="2"/>
  <c r="AF680" i="2"/>
  <c r="AG680" i="2"/>
  <c r="AH680" i="2"/>
  <c r="AD197" i="2"/>
  <c r="AE197" i="2"/>
  <c r="AF197" i="2"/>
  <c r="AG197" i="2"/>
  <c r="AH197" i="2"/>
  <c r="AD39" i="2"/>
  <c r="AE39" i="2"/>
  <c r="AF39" i="2"/>
  <c r="AG39" i="2"/>
  <c r="AH39" i="2"/>
  <c r="AD204" i="2"/>
  <c r="AE204" i="2"/>
  <c r="AF204" i="2"/>
  <c r="AG204" i="2"/>
  <c r="AH204" i="2"/>
  <c r="AD376" i="2"/>
  <c r="AE376" i="2"/>
  <c r="AF376" i="2"/>
  <c r="AG376" i="2"/>
  <c r="AH376" i="2"/>
  <c r="AD224" i="2"/>
  <c r="AE224" i="2"/>
  <c r="AF224" i="2"/>
  <c r="AG224" i="2"/>
  <c r="AH224" i="2"/>
  <c r="AD717" i="2"/>
  <c r="AE717" i="2"/>
  <c r="AF717" i="2"/>
  <c r="AG717" i="2"/>
  <c r="AH717" i="2"/>
  <c r="AD602" i="2"/>
  <c r="AE602" i="2"/>
  <c r="AF602" i="2"/>
  <c r="AG602" i="2"/>
  <c r="AH602" i="2"/>
  <c r="AD378" i="2"/>
  <c r="AE378" i="2"/>
  <c r="AF378" i="2"/>
  <c r="AG378" i="2"/>
  <c r="AH378" i="2"/>
  <c r="AD512" i="2"/>
  <c r="AE512" i="2"/>
  <c r="AF512" i="2"/>
  <c r="AG512" i="2"/>
  <c r="AH512" i="2"/>
  <c r="AD670" i="2"/>
  <c r="AE670" i="2"/>
  <c r="AF670" i="2"/>
  <c r="AG670" i="2"/>
  <c r="AH670" i="2"/>
  <c r="AD437" i="2"/>
  <c r="AE437" i="2"/>
  <c r="AF437" i="2"/>
  <c r="AG437" i="2"/>
  <c r="AH437" i="2"/>
  <c r="AD45" i="2"/>
  <c r="AE45" i="2"/>
  <c r="AF45" i="2"/>
  <c r="AG45" i="2"/>
  <c r="AH45" i="2"/>
  <c r="AD121" i="2"/>
  <c r="AE121" i="2"/>
  <c r="AF121" i="2"/>
  <c r="AG121" i="2"/>
  <c r="AH121" i="2"/>
  <c r="AD384" i="2"/>
  <c r="AE384" i="2"/>
  <c r="AF384" i="2"/>
  <c r="AG384" i="2"/>
  <c r="AH384" i="2"/>
  <c r="AD162" i="2"/>
  <c r="AE162" i="2"/>
  <c r="AF162" i="2"/>
  <c r="AG162" i="2"/>
  <c r="AH162" i="2"/>
  <c r="AD556" i="2"/>
  <c r="AE556" i="2"/>
  <c r="AF556" i="2"/>
  <c r="AG556" i="2"/>
  <c r="AH556" i="2"/>
  <c r="AD130" i="2"/>
  <c r="AE130" i="2"/>
  <c r="AF130" i="2"/>
  <c r="AG130" i="2"/>
  <c r="AH130" i="2"/>
  <c r="AD190" i="2"/>
  <c r="AE190" i="2"/>
  <c r="AF190" i="2"/>
  <c r="AG190" i="2"/>
  <c r="AH190" i="2"/>
  <c r="AD682" i="2"/>
  <c r="AE682" i="2"/>
  <c r="AF682" i="2"/>
  <c r="AG682" i="2"/>
  <c r="AH682" i="2"/>
  <c r="AD336" i="2"/>
  <c r="AE336" i="2"/>
  <c r="AF336" i="2"/>
  <c r="AG336" i="2"/>
  <c r="AH336" i="2"/>
  <c r="AD140" i="2"/>
  <c r="AE140" i="2"/>
  <c r="AF140" i="2"/>
  <c r="AG140" i="2"/>
  <c r="AH140" i="2"/>
  <c r="AD729" i="2"/>
  <c r="AE729" i="2"/>
  <c r="AF729" i="2"/>
  <c r="AG729" i="2"/>
  <c r="AH729" i="2"/>
  <c r="AD685" i="2"/>
  <c r="AE685" i="2"/>
  <c r="AF685" i="2"/>
  <c r="AG685" i="2"/>
  <c r="AH685" i="2"/>
  <c r="AD286" i="2"/>
  <c r="AE286" i="2"/>
  <c r="AF286" i="2"/>
  <c r="AG286" i="2"/>
  <c r="AH286" i="2"/>
  <c r="AD698" i="2"/>
  <c r="AE698" i="2"/>
  <c r="AF698" i="2"/>
  <c r="AG698" i="2"/>
  <c r="AH698" i="2"/>
  <c r="AD563" i="2"/>
  <c r="AE563" i="2"/>
  <c r="AF563" i="2"/>
  <c r="AG563" i="2"/>
  <c r="AH563" i="2"/>
  <c r="AD38" i="2"/>
  <c r="AE38" i="2"/>
  <c r="AF38" i="2"/>
  <c r="AG38" i="2"/>
  <c r="AH38" i="2"/>
  <c r="AD418" i="2"/>
  <c r="AE418" i="2"/>
  <c r="AF418" i="2"/>
  <c r="AG418" i="2"/>
  <c r="AH418" i="2"/>
  <c r="AD438" i="2"/>
  <c r="AE438" i="2"/>
  <c r="AF438" i="2"/>
  <c r="AG438" i="2"/>
  <c r="AH438" i="2"/>
  <c r="AD607" i="2"/>
  <c r="AE607" i="2"/>
  <c r="AF607" i="2"/>
  <c r="AG607" i="2"/>
  <c r="AH607" i="2"/>
  <c r="AD702" i="2"/>
  <c r="AE702" i="2"/>
  <c r="AF702" i="2"/>
  <c r="AG702" i="2"/>
  <c r="AH702" i="2"/>
  <c r="AD500" i="2"/>
  <c r="AE500" i="2"/>
  <c r="AF500" i="2"/>
  <c r="AG500" i="2"/>
  <c r="AH500" i="2"/>
  <c r="AD167" i="2"/>
  <c r="AE167" i="2"/>
  <c r="AF167" i="2"/>
  <c r="AG167" i="2"/>
  <c r="AH167" i="2"/>
  <c r="AD226" i="2"/>
  <c r="AE226" i="2"/>
  <c r="AF226" i="2"/>
  <c r="AG226" i="2"/>
  <c r="AH226" i="2"/>
  <c r="AD88" i="2"/>
  <c r="AE88" i="2"/>
  <c r="AF88" i="2"/>
  <c r="AG88" i="2"/>
  <c r="AH88" i="2"/>
  <c r="AD36" i="2"/>
  <c r="AE36" i="2"/>
  <c r="AF36" i="2"/>
  <c r="AG36" i="2"/>
  <c r="AH36" i="2"/>
  <c r="AD100" i="2"/>
  <c r="AE100" i="2"/>
  <c r="AF100" i="2"/>
  <c r="AG100" i="2"/>
  <c r="AH100" i="2"/>
  <c r="AD120" i="2"/>
  <c r="AE120" i="2"/>
  <c r="AF120" i="2"/>
  <c r="AG120" i="2"/>
  <c r="AH120" i="2"/>
  <c r="AD221" i="2"/>
  <c r="AE221" i="2"/>
  <c r="AF221" i="2"/>
  <c r="AG221" i="2"/>
  <c r="AH221" i="2"/>
  <c r="AD419" i="2"/>
  <c r="AE419" i="2"/>
  <c r="AF419" i="2"/>
  <c r="AG419" i="2"/>
  <c r="AH419" i="2"/>
  <c r="AD298" i="2"/>
  <c r="AE298" i="2"/>
  <c r="AF298" i="2"/>
  <c r="AG298" i="2"/>
  <c r="AH298" i="2"/>
  <c r="AD628" i="2"/>
  <c r="AE628" i="2"/>
  <c r="AF628" i="2"/>
  <c r="AG628" i="2"/>
  <c r="AH628" i="2"/>
  <c r="AD346" i="2"/>
  <c r="AE346" i="2"/>
  <c r="AF346" i="2"/>
  <c r="AG346" i="2"/>
  <c r="AH346" i="2"/>
  <c r="AD179" i="2"/>
  <c r="AE179" i="2"/>
  <c r="AF179" i="2"/>
  <c r="AG179" i="2"/>
  <c r="AH179" i="2"/>
  <c r="AD552" i="2"/>
  <c r="AE552" i="2"/>
  <c r="AF552" i="2"/>
  <c r="AG552" i="2"/>
  <c r="AH552" i="2"/>
  <c r="AD668" i="2"/>
  <c r="AE668" i="2"/>
  <c r="AF668" i="2"/>
  <c r="AG668" i="2"/>
  <c r="AH668" i="2"/>
  <c r="AD555" i="2"/>
  <c r="AE555" i="2"/>
  <c r="AF555" i="2"/>
  <c r="AG555" i="2"/>
  <c r="AH555" i="2"/>
  <c r="AD408" i="2"/>
  <c r="AE408" i="2"/>
  <c r="AF408" i="2"/>
  <c r="AG408" i="2"/>
  <c r="AH408" i="2"/>
  <c r="AD542" i="2"/>
  <c r="AE542" i="2"/>
  <c r="AF542" i="2"/>
  <c r="AG542" i="2"/>
  <c r="AH542" i="2"/>
  <c r="AD389" i="2"/>
  <c r="AE389" i="2"/>
  <c r="AF389" i="2"/>
  <c r="AG389" i="2"/>
  <c r="AH389" i="2"/>
  <c r="AD97" i="2"/>
  <c r="AE97" i="2"/>
  <c r="AF97" i="2"/>
  <c r="AG97" i="2"/>
  <c r="AH97" i="2"/>
  <c r="AD450" i="2"/>
  <c r="AE450" i="2"/>
  <c r="AF450" i="2"/>
  <c r="AG450" i="2"/>
  <c r="AH450" i="2"/>
  <c r="AD724" i="2"/>
  <c r="AE724" i="2"/>
  <c r="AF724" i="2"/>
  <c r="AG724" i="2"/>
  <c r="AH724" i="2"/>
  <c r="AD710" i="2"/>
  <c r="AE710" i="2"/>
  <c r="AF710" i="2"/>
  <c r="AG710" i="2"/>
  <c r="AH710" i="2"/>
  <c r="AD266" i="2"/>
  <c r="AE266" i="2"/>
  <c r="AF266" i="2"/>
  <c r="AG266" i="2"/>
  <c r="AH266" i="2"/>
  <c r="AD637" i="2"/>
  <c r="AE637" i="2"/>
  <c r="AF637" i="2"/>
  <c r="AG637" i="2"/>
  <c r="AH637" i="2"/>
  <c r="AD510" i="2"/>
  <c r="AE510" i="2"/>
  <c r="AF510" i="2"/>
  <c r="AG510" i="2"/>
  <c r="AH510" i="2"/>
  <c r="AD672" i="2"/>
  <c r="AE672" i="2"/>
  <c r="AF672" i="2"/>
  <c r="AG672" i="2"/>
  <c r="AH672" i="2"/>
  <c r="AD161" i="2"/>
  <c r="AE161" i="2"/>
  <c r="AF161" i="2"/>
  <c r="AG161" i="2"/>
  <c r="AH161" i="2"/>
  <c r="AD352" i="2"/>
  <c r="AE352" i="2"/>
  <c r="AF352" i="2"/>
  <c r="AG352" i="2"/>
  <c r="AH352" i="2"/>
  <c r="AD267" i="2"/>
  <c r="AE267" i="2"/>
  <c r="AF267" i="2"/>
  <c r="AG267" i="2"/>
  <c r="AH267" i="2"/>
  <c r="AD242" i="2"/>
  <c r="AE242" i="2"/>
  <c r="AF242" i="2"/>
  <c r="AG242" i="2"/>
  <c r="AH242" i="2"/>
  <c r="AD283" i="2"/>
  <c r="AE283" i="2"/>
  <c r="AF283" i="2"/>
  <c r="AG283" i="2"/>
  <c r="AH283" i="2"/>
  <c r="AD127" i="2"/>
  <c r="AE127" i="2"/>
  <c r="AF127" i="2"/>
  <c r="AG127" i="2"/>
  <c r="AH127" i="2"/>
  <c r="AD144" i="2"/>
  <c r="AE144" i="2"/>
  <c r="AF144" i="2"/>
  <c r="AG144" i="2"/>
  <c r="AH144" i="2"/>
  <c r="AD257" i="2"/>
  <c r="AE257" i="2"/>
  <c r="AF257" i="2"/>
  <c r="AG257" i="2"/>
  <c r="AH257" i="2"/>
  <c r="AD390" i="2"/>
  <c r="AE390" i="2"/>
  <c r="AF390" i="2"/>
  <c r="AG390" i="2"/>
  <c r="AH390" i="2"/>
  <c r="AD104" i="2"/>
  <c r="AE104" i="2"/>
  <c r="AF104" i="2"/>
  <c r="AG104" i="2"/>
  <c r="AH104" i="2"/>
  <c r="AD422" i="2"/>
  <c r="AE422" i="2"/>
  <c r="AF422" i="2"/>
  <c r="AG422" i="2"/>
  <c r="AH422" i="2"/>
  <c r="AD653" i="2"/>
  <c r="AE653" i="2"/>
  <c r="AF653" i="2"/>
  <c r="AG653" i="2"/>
  <c r="AH653" i="2"/>
  <c r="AD175" i="2"/>
  <c r="AE175" i="2"/>
  <c r="AF175" i="2"/>
  <c r="AG175" i="2"/>
  <c r="AH175" i="2"/>
  <c r="AD105" i="2"/>
  <c r="AE105" i="2"/>
  <c r="AF105" i="2"/>
  <c r="AG105" i="2"/>
  <c r="AH105" i="2"/>
  <c r="AD713" i="2"/>
  <c r="AE713" i="2"/>
  <c r="AF713" i="2"/>
  <c r="AG713" i="2"/>
  <c r="AH713" i="2"/>
  <c r="AD491" i="2"/>
  <c r="AE491" i="2"/>
  <c r="AF491" i="2"/>
  <c r="AG491" i="2"/>
  <c r="AH491" i="2"/>
  <c r="AD721" i="2"/>
  <c r="AE721" i="2"/>
  <c r="AF721" i="2"/>
  <c r="AG721" i="2"/>
  <c r="AH721" i="2"/>
  <c r="AD679" i="2"/>
  <c r="AE679" i="2"/>
  <c r="AF679" i="2"/>
  <c r="AG679" i="2"/>
  <c r="AH679" i="2"/>
  <c r="AD642" i="2"/>
  <c r="AE642" i="2"/>
  <c r="AF642" i="2"/>
  <c r="AG642" i="2"/>
  <c r="AH642" i="2"/>
  <c r="AD82" i="2"/>
  <c r="AE82" i="2"/>
  <c r="AF82" i="2"/>
  <c r="AG82" i="2"/>
  <c r="AH82" i="2"/>
  <c r="AD217" i="2"/>
  <c r="AE217" i="2"/>
  <c r="AF217" i="2"/>
  <c r="AG217" i="2"/>
  <c r="AH217" i="2"/>
  <c r="AD592" i="2"/>
  <c r="AE592" i="2"/>
  <c r="AF592" i="2"/>
  <c r="AG592" i="2"/>
  <c r="AH592" i="2"/>
  <c r="AD617" i="2"/>
  <c r="AE617" i="2"/>
  <c r="AF617" i="2"/>
  <c r="AG617" i="2"/>
  <c r="AH617" i="2"/>
  <c r="AD603" i="2"/>
  <c r="AE603" i="2"/>
  <c r="AF603" i="2"/>
  <c r="AG603" i="2"/>
  <c r="AH603" i="2"/>
  <c r="AD610" i="2"/>
  <c r="AE610" i="2"/>
  <c r="AF610" i="2"/>
  <c r="AG610" i="2"/>
  <c r="AH610" i="2"/>
  <c r="AD699" i="2"/>
  <c r="AE699" i="2"/>
  <c r="AF699" i="2"/>
  <c r="AG699" i="2"/>
  <c r="AH699" i="2"/>
  <c r="AD741" i="2"/>
  <c r="AE741" i="2"/>
  <c r="AF741" i="2"/>
  <c r="AG741" i="2"/>
  <c r="AH741" i="2"/>
  <c r="AD156" i="2"/>
  <c r="AE156" i="2"/>
  <c r="AF156" i="2"/>
  <c r="AG156" i="2"/>
  <c r="AH156" i="2"/>
  <c r="AD605" i="2"/>
  <c r="AE605" i="2"/>
  <c r="AF605" i="2"/>
  <c r="AG605" i="2"/>
  <c r="AH605" i="2"/>
  <c r="AD423" i="2"/>
  <c r="AE423" i="2"/>
  <c r="AF423" i="2"/>
  <c r="AG423" i="2"/>
  <c r="AH423" i="2"/>
  <c r="AD280" i="2"/>
  <c r="AE280" i="2"/>
  <c r="AF280" i="2"/>
  <c r="AG280" i="2"/>
  <c r="AH280" i="2"/>
  <c r="AD641" i="2"/>
  <c r="AE641" i="2"/>
  <c r="AF641" i="2"/>
  <c r="AG641" i="2"/>
  <c r="AH641" i="2"/>
  <c r="AD230" i="2"/>
  <c r="AE230" i="2"/>
  <c r="AF230" i="2"/>
  <c r="AG230" i="2"/>
  <c r="AH230" i="2"/>
  <c r="AD629" i="2"/>
  <c r="AE629" i="2"/>
  <c r="AF629" i="2"/>
  <c r="AG629" i="2"/>
  <c r="AH629" i="2"/>
  <c r="AD535" i="2"/>
  <c r="AE535" i="2"/>
  <c r="AF535" i="2"/>
  <c r="AG535" i="2"/>
  <c r="AH535" i="2"/>
  <c r="AD664" i="2"/>
  <c r="AE664" i="2"/>
  <c r="AF664" i="2"/>
  <c r="AG664" i="2"/>
  <c r="AH664" i="2"/>
  <c r="AD385" i="2"/>
  <c r="AE385" i="2"/>
  <c r="AF385" i="2"/>
  <c r="AG385" i="2"/>
  <c r="AH385" i="2"/>
  <c r="AD333" i="2"/>
  <c r="AE333" i="2"/>
  <c r="AF333" i="2"/>
  <c r="AG333" i="2"/>
  <c r="AH333" i="2"/>
  <c r="AD465" i="2"/>
  <c r="AE465" i="2"/>
  <c r="AF465" i="2"/>
  <c r="AG465" i="2"/>
  <c r="AH465" i="2"/>
  <c r="AD246" i="2"/>
  <c r="AE246" i="2"/>
  <c r="AF246" i="2"/>
  <c r="AG246" i="2"/>
  <c r="AH246" i="2"/>
  <c r="AD96" i="2"/>
  <c r="AE96" i="2"/>
  <c r="AF96" i="2"/>
  <c r="AG96" i="2"/>
  <c r="AH96" i="2"/>
  <c r="AD622" i="2"/>
  <c r="AE622" i="2"/>
  <c r="AF622" i="2"/>
  <c r="AG622" i="2"/>
  <c r="AH622" i="2"/>
  <c r="AD490" i="2"/>
  <c r="AE490" i="2"/>
  <c r="AF490" i="2"/>
  <c r="AG490" i="2"/>
  <c r="AH490" i="2"/>
  <c r="AD330" i="2"/>
  <c r="AE330" i="2"/>
  <c r="AF330" i="2"/>
  <c r="AG330" i="2"/>
  <c r="AH330" i="2"/>
  <c r="AD400" i="2"/>
  <c r="AE400" i="2"/>
  <c r="AF400" i="2"/>
  <c r="AG400" i="2"/>
  <c r="AH400" i="2"/>
  <c r="AD545" i="2"/>
  <c r="AE545" i="2"/>
  <c r="AF545" i="2"/>
  <c r="AG545" i="2"/>
  <c r="AH545" i="2"/>
  <c r="AD401" i="2"/>
  <c r="AE401" i="2"/>
  <c r="AF401" i="2"/>
  <c r="AG401" i="2"/>
  <c r="AH401" i="2"/>
  <c r="AD87" i="2"/>
  <c r="AE87" i="2"/>
  <c r="AF87" i="2"/>
  <c r="AG87" i="2"/>
  <c r="AH87" i="2"/>
  <c r="AD424" i="2"/>
  <c r="AE424" i="2"/>
  <c r="AF424" i="2"/>
  <c r="AG424" i="2"/>
  <c r="AH424" i="2"/>
  <c r="AD681" i="2"/>
  <c r="AE681" i="2"/>
  <c r="AF681" i="2"/>
  <c r="AG681" i="2"/>
  <c r="AH681" i="2"/>
  <c r="AD287" i="2"/>
  <c r="AE287" i="2"/>
  <c r="AF287" i="2"/>
  <c r="AG287" i="2"/>
  <c r="AH287" i="2"/>
  <c r="AD477" i="2"/>
  <c r="AE477" i="2"/>
  <c r="AF477" i="2"/>
  <c r="AG477" i="2"/>
  <c r="AH477" i="2"/>
  <c r="AD203" i="2"/>
  <c r="AE203" i="2"/>
  <c r="AF203" i="2"/>
  <c r="AG203" i="2"/>
  <c r="AH203" i="2"/>
  <c r="AD728" i="2"/>
  <c r="AE728" i="2"/>
  <c r="AF728" i="2"/>
  <c r="AG728" i="2"/>
  <c r="AH728" i="2"/>
  <c r="AD316" i="2"/>
  <c r="AE316" i="2"/>
  <c r="AF316" i="2"/>
  <c r="AG316" i="2"/>
  <c r="AH316" i="2"/>
  <c r="AD284" i="2"/>
  <c r="AE284" i="2"/>
  <c r="AF284" i="2"/>
  <c r="AG284" i="2"/>
  <c r="AH284" i="2"/>
  <c r="AD516" i="2"/>
  <c r="AE516" i="2"/>
  <c r="AF516" i="2"/>
  <c r="AG516" i="2"/>
  <c r="AH516" i="2"/>
  <c r="AD383" i="2"/>
  <c r="AE383" i="2"/>
  <c r="AF383" i="2"/>
  <c r="AG383" i="2"/>
  <c r="AH383" i="2"/>
  <c r="AD567" i="2"/>
  <c r="AE567" i="2"/>
  <c r="AF567" i="2"/>
  <c r="AG567" i="2"/>
  <c r="AH567" i="2"/>
  <c r="AD689" i="2"/>
  <c r="AE689" i="2"/>
  <c r="AF689" i="2"/>
  <c r="AG689" i="2"/>
  <c r="AH689" i="2"/>
  <c r="AD558" i="2"/>
  <c r="AE558" i="2"/>
  <c r="AF558" i="2"/>
  <c r="AG558" i="2"/>
  <c r="AH558" i="2"/>
  <c r="AD312" i="2"/>
  <c r="AE312" i="2"/>
  <c r="AF312" i="2"/>
  <c r="AG312" i="2"/>
  <c r="AH312" i="2"/>
  <c r="AD216" i="2"/>
  <c r="AE216" i="2"/>
  <c r="AF216" i="2"/>
  <c r="AG216" i="2"/>
  <c r="AH216" i="2"/>
  <c r="AD199" i="2"/>
  <c r="AE199" i="2"/>
  <c r="AF199" i="2"/>
  <c r="AG199" i="2"/>
  <c r="AH199" i="2"/>
  <c r="AD585" i="2"/>
  <c r="AE585" i="2"/>
  <c r="AF585" i="2"/>
  <c r="AG585" i="2"/>
  <c r="AH585" i="2"/>
  <c r="AD468" i="2"/>
  <c r="AE468" i="2"/>
  <c r="AF468" i="2"/>
  <c r="AG468" i="2"/>
  <c r="AH468" i="2"/>
  <c r="AD307" i="2"/>
  <c r="AE307" i="2"/>
  <c r="AF307" i="2"/>
  <c r="AG307" i="2"/>
  <c r="AH307" i="2"/>
  <c r="AD371" i="2"/>
  <c r="AE371" i="2"/>
  <c r="AF371" i="2"/>
  <c r="AG371" i="2"/>
  <c r="AH371" i="2"/>
  <c r="AD521" i="2"/>
  <c r="AE521" i="2"/>
  <c r="AF521" i="2"/>
  <c r="AG521" i="2"/>
  <c r="AH521" i="2"/>
  <c r="AD288" i="2"/>
  <c r="AE288" i="2"/>
  <c r="AF288" i="2"/>
  <c r="AG288" i="2"/>
  <c r="AH288" i="2"/>
  <c r="AD648" i="2"/>
  <c r="AE648" i="2"/>
  <c r="AF648" i="2"/>
  <c r="AG648" i="2"/>
  <c r="AH648" i="2"/>
  <c r="AD201" i="2"/>
  <c r="AE201" i="2"/>
  <c r="AF201" i="2"/>
  <c r="AG201" i="2"/>
  <c r="AH201" i="2"/>
  <c r="AD517" i="2"/>
  <c r="AE517" i="2"/>
  <c r="AF517" i="2"/>
  <c r="AG517" i="2"/>
  <c r="AH517" i="2"/>
  <c r="AD554" i="2"/>
  <c r="AE554" i="2"/>
  <c r="AF554" i="2"/>
  <c r="AG554" i="2"/>
  <c r="AH554" i="2"/>
  <c r="AD457" i="2"/>
  <c r="AE457" i="2"/>
  <c r="AF457" i="2"/>
  <c r="AG457" i="2"/>
  <c r="AH457" i="2"/>
  <c r="AD649" i="2"/>
  <c r="AE649" i="2"/>
  <c r="AF649" i="2"/>
  <c r="AG649" i="2"/>
  <c r="AH649" i="2"/>
  <c r="AD611" i="2"/>
  <c r="AE611" i="2"/>
  <c r="AF611" i="2"/>
  <c r="AG611" i="2"/>
  <c r="AH611" i="2"/>
  <c r="AD700" i="2"/>
  <c r="AE700" i="2"/>
  <c r="AF700" i="2"/>
  <c r="AG700" i="2"/>
  <c r="AH700" i="2"/>
  <c r="AD435" i="2"/>
  <c r="AE435" i="2"/>
  <c r="AF435" i="2"/>
  <c r="AG435" i="2"/>
  <c r="AH435" i="2"/>
  <c r="AD321" i="2"/>
  <c r="AE321" i="2"/>
  <c r="AF321" i="2"/>
  <c r="AG321" i="2"/>
  <c r="AH321" i="2"/>
  <c r="AD716" i="2"/>
  <c r="AE716" i="2"/>
  <c r="AF716" i="2"/>
  <c r="AG716" i="2"/>
  <c r="AH716" i="2"/>
  <c r="AD387" i="2"/>
  <c r="AE387" i="2"/>
  <c r="AF387" i="2"/>
  <c r="AG387" i="2"/>
  <c r="AH387" i="2"/>
  <c r="AD446" i="2"/>
  <c r="AE446" i="2"/>
  <c r="AF446" i="2"/>
  <c r="AG446" i="2"/>
  <c r="AH446" i="2"/>
  <c r="AD429" i="2"/>
  <c r="AE429" i="2"/>
  <c r="AF429" i="2"/>
  <c r="AG429" i="2"/>
  <c r="AH429" i="2"/>
  <c r="AD327" i="2"/>
  <c r="AE327" i="2"/>
  <c r="AF327" i="2"/>
  <c r="AG327" i="2"/>
  <c r="AH327" i="2"/>
  <c r="AD496" i="2"/>
  <c r="AE496" i="2"/>
  <c r="AF496" i="2"/>
  <c r="AG496" i="2"/>
  <c r="AH496" i="2"/>
  <c r="AD661" i="2"/>
  <c r="AE661" i="2"/>
  <c r="AF661" i="2"/>
  <c r="AG661" i="2"/>
  <c r="AH661" i="2"/>
  <c r="AD651" i="2"/>
  <c r="AE651" i="2"/>
  <c r="AF651" i="2"/>
  <c r="AG651" i="2"/>
  <c r="AH651" i="2"/>
  <c r="AD632" i="2"/>
  <c r="AE632" i="2"/>
  <c r="AF632" i="2"/>
  <c r="AG632" i="2"/>
  <c r="AH632" i="2"/>
  <c r="AD582" i="2"/>
  <c r="AE582" i="2"/>
  <c r="AF582" i="2"/>
  <c r="AG582" i="2"/>
  <c r="AH582" i="2"/>
  <c r="AD705" i="2"/>
  <c r="AE705" i="2"/>
  <c r="AF705" i="2"/>
  <c r="AG705" i="2"/>
  <c r="AH705" i="2"/>
  <c r="AD482" i="2"/>
  <c r="AE482" i="2"/>
  <c r="AF482" i="2"/>
  <c r="AG482" i="2"/>
  <c r="AH482" i="2"/>
  <c r="AD634" i="2"/>
  <c r="AE634" i="2"/>
  <c r="AF634" i="2"/>
  <c r="AG634" i="2"/>
  <c r="AH634" i="2"/>
  <c r="AD526" i="2"/>
  <c r="AE526" i="2"/>
  <c r="AF526" i="2"/>
  <c r="AG526" i="2"/>
  <c r="AH526" i="2"/>
  <c r="AD323" i="2"/>
  <c r="AE323" i="2"/>
  <c r="AF323" i="2"/>
  <c r="AG323" i="2"/>
  <c r="AH323" i="2"/>
  <c r="AD600" i="2"/>
  <c r="AE600" i="2"/>
  <c r="AF600" i="2"/>
  <c r="AG600" i="2"/>
  <c r="AH600" i="2"/>
  <c r="AD727" i="2"/>
  <c r="AE727" i="2"/>
  <c r="AF727" i="2"/>
  <c r="AG727" i="2"/>
  <c r="AH727" i="2"/>
  <c r="AD595" i="2"/>
  <c r="AE595" i="2"/>
  <c r="AF595" i="2"/>
  <c r="AG595" i="2"/>
  <c r="AH595" i="2"/>
  <c r="AD433" i="2"/>
  <c r="AE433" i="2"/>
  <c r="AF433" i="2"/>
  <c r="AG433" i="2"/>
  <c r="AH433" i="2"/>
  <c r="AD644" i="2"/>
  <c r="AE644" i="2"/>
  <c r="AF644" i="2"/>
  <c r="AG644" i="2"/>
  <c r="AH644" i="2"/>
  <c r="AD701" i="2"/>
  <c r="AE701" i="2"/>
  <c r="AF701" i="2"/>
  <c r="AG701" i="2"/>
  <c r="AH701" i="2"/>
  <c r="AD703" i="2"/>
  <c r="AE703" i="2"/>
  <c r="AF703" i="2"/>
  <c r="AG703" i="2"/>
  <c r="AH703" i="2"/>
  <c r="AD541" i="2"/>
  <c r="AE541" i="2"/>
  <c r="AF541" i="2"/>
  <c r="AG541" i="2"/>
  <c r="AH541" i="2"/>
  <c r="AD488" i="2"/>
  <c r="AE488" i="2"/>
  <c r="AF488" i="2"/>
  <c r="AG488" i="2"/>
  <c r="AH488" i="2"/>
  <c r="AD740" i="2"/>
  <c r="AE740" i="2"/>
  <c r="AF740" i="2"/>
  <c r="AG740" i="2"/>
  <c r="AH740" i="2"/>
  <c r="AD688" i="2"/>
  <c r="AE688" i="2"/>
  <c r="AF688" i="2"/>
  <c r="AG688" i="2"/>
  <c r="AH688" i="2"/>
  <c r="AD604" i="2"/>
  <c r="AE604" i="2"/>
  <c r="AF604" i="2"/>
  <c r="AG604" i="2"/>
  <c r="AH604" i="2"/>
  <c r="AD550" i="2"/>
  <c r="AE550" i="2"/>
  <c r="AF550" i="2"/>
  <c r="AG550" i="2"/>
  <c r="AH550" i="2"/>
  <c r="AD416" i="2"/>
  <c r="AE416" i="2"/>
  <c r="AF416" i="2"/>
  <c r="AG416" i="2"/>
  <c r="AH416" i="2"/>
  <c r="AD657" i="2"/>
  <c r="AE657" i="2"/>
  <c r="AF657" i="2"/>
  <c r="AG657" i="2"/>
  <c r="AH657" i="2"/>
  <c r="AD614" i="2"/>
  <c r="AE614" i="2"/>
  <c r="AF614" i="2"/>
  <c r="AG614" i="2"/>
  <c r="AH614" i="2"/>
  <c r="AD674" i="2"/>
  <c r="AE674" i="2"/>
  <c r="AF674" i="2"/>
  <c r="AG674" i="2"/>
  <c r="AH674" i="2"/>
  <c r="AD720" i="2"/>
  <c r="AE720" i="2"/>
  <c r="AF720" i="2"/>
  <c r="AG720" i="2"/>
  <c r="AH720" i="2"/>
  <c r="AD738" i="2"/>
  <c r="AE738" i="2"/>
  <c r="AF738" i="2"/>
  <c r="AG738" i="2"/>
  <c r="AH738" i="2"/>
  <c r="AD718" i="2"/>
  <c r="AE718" i="2"/>
  <c r="AF718" i="2"/>
  <c r="AG718" i="2"/>
  <c r="AH718" i="2"/>
  <c r="AD708" i="2"/>
  <c r="AE708" i="2"/>
  <c r="AF708" i="2"/>
  <c r="AG708" i="2"/>
  <c r="AH708" i="2"/>
  <c r="AD736" i="2"/>
  <c r="AE736" i="2"/>
  <c r="AF736" i="2"/>
  <c r="AG736" i="2"/>
  <c r="AH736" i="2"/>
  <c r="AD683" i="2"/>
  <c r="AE683" i="2"/>
  <c r="AF683" i="2"/>
  <c r="AG683" i="2"/>
  <c r="AH683" i="2"/>
  <c r="AD730" i="2"/>
  <c r="AE730" i="2"/>
  <c r="AF730" i="2"/>
  <c r="AG730" i="2"/>
  <c r="AH730" i="2"/>
  <c r="AD686" i="2"/>
  <c r="AE686" i="2"/>
  <c r="AF686" i="2"/>
  <c r="AG686" i="2"/>
  <c r="AH686" i="2"/>
  <c r="AD678" i="2"/>
  <c r="AE678" i="2"/>
  <c r="AF678" i="2"/>
  <c r="AG678" i="2"/>
  <c r="AH678" i="2"/>
  <c r="AD711" i="2"/>
  <c r="AE711" i="2"/>
  <c r="AF711" i="2"/>
  <c r="AG711" i="2"/>
  <c r="AH711" i="2"/>
  <c r="AD719" i="2"/>
  <c r="AE719" i="2"/>
  <c r="AF719" i="2"/>
  <c r="AG719" i="2"/>
  <c r="AH719" i="2"/>
  <c r="AD712" i="2"/>
  <c r="AE712" i="2"/>
  <c r="AF712" i="2"/>
  <c r="AG712" i="2"/>
  <c r="AH712" i="2"/>
  <c r="AD627" i="2"/>
  <c r="AE627" i="2"/>
  <c r="AF627" i="2"/>
  <c r="AG627" i="2"/>
  <c r="AH627" i="2"/>
  <c r="AC627" i="2"/>
  <c r="AC633" i="2"/>
  <c r="AC646" i="2"/>
  <c r="AC138" i="2"/>
  <c r="AC361" i="2"/>
  <c r="AC557" i="2"/>
  <c r="AC436" i="2"/>
  <c r="AC586" i="2"/>
  <c r="AC509" i="2"/>
  <c r="AC391" i="2"/>
  <c r="AC399" i="2"/>
  <c r="AC553" i="2"/>
  <c r="AC645" i="2"/>
  <c r="AC258" i="2"/>
  <c r="AC145" i="2"/>
  <c r="AC528" i="2"/>
  <c r="AC475" i="2"/>
  <c r="AC696" i="2"/>
  <c r="AC343" i="2"/>
  <c r="AC347" i="2"/>
  <c r="AC434" i="2"/>
  <c r="AC544" i="2"/>
  <c r="AC81" i="2"/>
  <c r="AC410" i="2"/>
  <c r="AC531" i="2"/>
  <c r="AC74" i="2"/>
  <c r="AC655" i="2"/>
  <c r="AC222" i="2"/>
  <c r="AC355" i="2"/>
  <c r="AC329" i="2"/>
  <c r="AC578" i="2"/>
  <c r="AC232" i="2"/>
  <c r="AC57" i="2"/>
  <c r="AC638" i="2"/>
  <c r="AC10" i="2"/>
  <c r="AC173" i="2"/>
  <c r="AC656" i="2"/>
  <c r="AC95" i="2"/>
  <c r="AC116" i="2"/>
  <c r="AC313" i="2"/>
  <c r="AC506" i="2"/>
  <c r="AC546" i="2"/>
  <c r="AC357" i="2"/>
  <c r="AC192" i="2"/>
  <c r="AC168" i="2"/>
  <c r="AC60" i="2"/>
  <c r="AC236" i="2"/>
  <c r="AC111" i="2"/>
  <c r="AC576" i="2"/>
  <c r="AC647" i="2"/>
  <c r="AC411" i="2"/>
  <c r="AC360" i="2"/>
  <c r="AC176" i="2"/>
  <c r="AC118" i="2"/>
  <c r="AC98" i="2"/>
  <c r="AC570" i="2"/>
  <c r="AC519" i="2"/>
  <c r="AC386" i="2"/>
  <c r="AC467" i="2"/>
  <c r="AC660" i="2"/>
  <c r="AC421" i="2"/>
  <c r="AC455" i="2"/>
  <c r="AC328" i="2"/>
  <c r="AC362" i="2"/>
  <c r="AC119" i="2"/>
  <c r="AC237" i="2"/>
  <c r="AC268" i="2"/>
  <c r="AC132" i="2"/>
  <c r="AC102" i="2"/>
  <c r="AC193" i="2"/>
  <c r="AC458" i="2"/>
  <c r="AC331" i="2"/>
  <c r="AC86" i="2"/>
  <c r="AC155" i="2"/>
  <c r="AC297" i="2"/>
  <c r="AC382" i="2"/>
  <c r="AC489" i="2"/>
  <c r="AC259" i="2"/>
  <c r="AC412" i="2"/>
  <c r="AC188" i="2"/>
  <c r="AC522" i="2"/>
  <c r="AC673" i="2"/>
  <c r="AC590" i="2"/>
  <c r="AC652" i="2"/>
  <c r="AC202" i="2"/>
  <c r="AC71" i="2"/>
  <c r="AC158" i="2"/>
  <c r="AC272" i="2"/>
  <c r="AC449" i="2"/>
  <c r="AC8" i="2"/>
  <c r="AC7" i="2"/>
  <c r="AC601" i="2"/>
  <c r="AC338" i="2"/>
  <c r="AC486" i="2"/>
  <c r="AC381" i="2"/>
  <c r="AC67" i="2"/>
  <c r="AC247" i="2"/>
  <c r="AC142" i="2"/>
  <c r="AC235" i="2"/>
  <c r="AC456" i="2"/>
  <c r="AC233" i="2"/>
  <c r="AC309" i="2"/>
  <c r="AC250" i="2"/>
  <c r="AC180" i="2"/>
  <c r="AC159" i="2"/>
  <c r="AC117" i="2"/>
  <c r="AC183" i="2"/>
  <c r="AC48" i="2"/>
  <c r="AC447" i="2"/>
  <c r="AC518" i="2"/>
  <c r="AC380" i="2"/>
  <c r="AC227" i="2"/>
  <c r="AC388" i="2"/>
  <c r="AC463" i="2"/>
  <c r="AC209" i="2"/>
  <c r="AC43" i="2"/>
  <c r="AC163" i="2"/>
  <c r="AC726" i="2"/>
  <c r="AC471" i="2"/>
  <c r="AC609" i="2"/>
  <c r="AC172" i="2"/>
  <c r="AC659" i="2"/>
  <c r="AC164" i="2"/>
  <c r="AC27" i="2"/>
  <c r="AC37" i="2"/>
  <c r="AC169" i="2"/>
  <c r="AC308" i="2"/>
  <c r="AC30" i="2"/>
  <c r="AC295" i="2"/>
  <c r="AC191" i="2"/>
  <c r="AC397" i="2"/>
  <c r="AC693" i="2"/>
  <c r="AC243" i="2"/>
  <c r="AC524" i="2"/>
  <c r="AC349" i="2"/>
  <c r="AC587" i="2"/>
  <c r="AC676" i="2"/>
  <c r="AC13" i="2"/>
  <c r="AC709" i="2"/>
  <c r="AC430" i="2"/>
  <c r="AC305" i="2"/>
  <c r="AC282" i="2"/>
  <c r="AC265" i="2"/>
  <c r="AC304" i="2"/>
  <c r="AC277" i="2"/>
  <c r="AC398" i="2"/>
  <c r="AC261" i="2"/>
  <c r="AC80" i="2"/>
  <c r="AC345" i="2"/>
  <c r="AC139" i="2"/>
  <c r="AC406" i="2"/>
  <c r="AC269" i="2"/>
  <c r="AC131" i="2"/>
  <c r="AC325" i="2"/>
  <c r="AC341" i="2"/>
  <c r="AC129" i="2"/>
  <c r="AC626" i="2"/>
  <c r="AC112" i="2"/>
  <c r="AC493" i="2"/>
  <c r="AC530" i="2"/>
  <c r="AC640" i="2"/>
  <c r="AC503" i="2"/>
  <c r="AC539" i="2"/>
  <c r="AC619" i="2"/>
  <c r="AC572" i="2"/>
  <c r="AC536" i="2"/>
  <c r="AC20" i="2"/>
  <c r="AC245" i="2"/>
  <c r="AC663" i="2"/>
  <c r="AC529" i="2"/>
  <c r="AC534" i="2"/>
  <c r="AC704" i="2"/>
  <c r="AC549" i="2"/>
  <c r="AC15" i="2"/>
  <c r="AC484" i="2"/>
  <c r="AC149" i="2"/>
  <c r="AC692" i="2"/>
  <c r="AC274" i="2"/>
  <c r="AC608" i="2"/>
  <c r="AC395" i="2"/>
  <c r="AC72" i="2"/>
  <c r="AC571" i="2"/>
  <c r="AC639" i="2"/>
  <c r="AC279" i="2"/>
  <c r="AC207" i="2"/>
  <c r="AC208" i="2"/>
  <c r="AC630" i="2"/>
  <c r="AC54" i="2"/>
  <c r="AC26" i="2"/>
  <c r="AC665" i="2"/>
  <c r="AC499" i="2"/>
  <c r="AC317" i="2"/>
  <c r="AC624" i="2"/>
  <c r="AC14" i="2"/>
  <c r="AC148" i="2"/>
  <c r="AC565" i="2"/>
  <c r="AC448" i="2"/>
  <c r="AC335" i="2"/>
  <c r="AC513" i="2"/>
  <c r="AC426" i="2"/>
  <c r="AC684" i="2"/>
  <c r="AC374" i="2"/>
  <c r="AC76" i="2"/>
  <c r="AC532" i="2"/>
  <c r="AC547" i="2"/>
  <c r="AC194" i="2"/>
  <c r="AC420" i="2"/>
  <c r="AC292" i="2"/>
  <c r="AC409" i="2"/>
  <c r="AC106" i="2"/>
  <c r="AC122" i="2"/>
  <c r="AC451" i="2"/>
  <c r="AC44" i="2"/>
  <c r="AC108" i="2"/>
  <c r="AC650" i="2"/>
  <c r="AC494" i="2"/>
  <c r="AC75" i="2"/>
  <c r="AC442" i="2"/>
  <c r="AC559" i="2"/>
  <c r="AC6" i="2"/>
  <c r="AC160" i="2"/>
  <c r="AC59" i="2"/>
  <c r="AC453" i="2"/>
  <c r="AC543" i="2"/>
  <c r="AC133" i="2"/>
  <c r="AC393" i="2"/>
  <c r="AC432" i="2"/>
  <c r="AC251" i="2"/>
  <c r="AC90" i="2"/>
  <c r="AC444" i="2"/>
  <c r="AC476" i="2"/>
  <c r="AC260" i="2"/>
  <c r="AC695" i="2"/>
  <c r="AC157" i="2"/>
  <c r="AC315" i="2"/>
  <c r="AC731" i="2"/>
  <c r="AC669" i="2"/>
  <c r="AC583" i="2"/>
  <c r="AC255" i="2"/>
  <c r="AC195" i="2"/>
  <c r="AC417" i="2"/>
  <c r="AC319" i="2"/>
  <c r="AC56" i="2"/>
  <c r="AC11" i="2"/>
  <c r="AC318" i="2"/>
  <c r="AC314" i="2"/>
  <c r="AC365" i="2"/>
  <c r="AC5" i="2"/>
  <c r="AC55" i="2"/>
  <c r="AC723" i="2"/>
  <c r="AC68" i="2"/>
  <c r="AC210" i="2"/>
  <c r="AC548" i="2"/>
  <c r="AC485" i="2"/>
  <c r="AC527" i="2"/>
  <c r="AC584" i="2"/>
  <c r="AC31" i="2"/>
  <c r="AC697" i="2"/>
  <c r="AC178" i="2"/>
  <c r="AC143" i="2"/>
  <c r="AC253" i="2"/>
  <c r="AC49" i="2"/>
  <c r="AC538" i="2"/>
  <c r="AC77" i="2"/>
  <c r="AC33" i="2"/>
  <c r="AC514" i="2"/>
  <c r="AC337" i="2"/>
  <c r="AC94" i="2"/>
  <c r="AC440" i="2"/>
  <c r="AC520" i="2"/>
  <c r="AC354" i="2"/>
  <c r="AC425" i="2"/>
  <c r="AC351" i="2"/>
  <c r="AC353" i="2"/>
  <c r="AC511" i="2"/>
  <c r="AC189" i="2"/>
  <c r="AC177" i="2"/>
  <c r="AC369" i="2"/>
  <c r="AC53" i="2"/>
  <c r="AC392" i="2"/>
  <c r="AC466" i="2"/>
  <c r="AC461" i="2"/>
  <c r="AC562" i="2"/>
  <c r="AC206" i="2"/>
  <c r="AC244" i="2"/>
  <c r="AC707" i="2"/>
  <c r="AC428" i="2"/>
  <c r="AC480" i="2"/>
  <c r="AC85" i="2"/>
  <c r="AC114" i="2"/>
  <c r="AC123" i="2"/>
  <c r="AC299" i="2"/>
  <c r="AC115" i="2"/>
  <c r="AC694" i="2"/>
  <c r="AC598" i="2"/>
  <c r="AC507" i="2"/>
  <c r="AC198" i="2"/>
  <c r="AC364" i="2"/>
  <c r="AC79" i="2"/>
  <c r="AC445" i="2"/>
  <c r="AC580" i="2"/>
  <c r="AC375" i="2"/>
  <c r="AC326" i="2"/>
  <c r="AC320" i="2"/>
  <c r="AC214" i="2"/>
  <c r="AC238" i="2"/>
  <c r="AC50" i="2"/>
  <c r="AC9" i="2"/>
  <c r="AC83" i="2"/>
  <c r="AC103" i="2"/>
  <c r="AC501" i="2"/>
  <c r="AC460" i="2"/>
  <c r="AC606" i="2"/>
  <c r="AC564" i="2"/>
  <c r="AC404" i="2"/>
  <c r="AC101" i="2"/>
  <c r="AC231" i="2"/>
  <c r="AC340" i="2"/>
  <c r="AC306" i="2"/>
  <c r="AC270" i="2"/>
  <c r="AC215" i="2"/>
  <c r="AC303" i="2"/>
  <c r="AC99" i="2"/>
  <c r="AC171" i="2"/>
  <c r="AC469" i="2"/>
  <c r="AC205" i="2"/>
  <c r="AC196" i="2"/>
  <c r="AC324" i="2"/>
  <c r="AC126" i="2"/>
  <c r="AC722" i="2"/>
  <c r="AC363" i="2"/>
  <c r="AC241" i="2"/>
  <c r="AC262" i="2"/>
  <c r="AC21" i="2"/>
  <c r="AC706" i="2"/>
  <c r="AC211" i="2"/>
  <c r="AC635" i="2"/>
  <c r="AC29" i="2"/>
  <c r="AC296" i="2"/>
  <c r="AC91" i="2"/>
  <c r="AC596" i="2"/>
  <c r="AC4" i="2"/>
  <c r="AC166" i="2"/>
  <c r="AC78" i="2"/>
  <c r="AC472" i="2"/>
  <c r="AC84" i="2"/>
  <c r="AC239" i="2"/>
  <c r="AC28" i="2"/>
  <c r="AC356" i="2"/>
  <c r="AC200" i="2"/>
  <c r="AC46" i="2"/>
  <c r="AC248" i="2"/>
  <c r="AC109" i="2"/>
  <c r="AC725" i="2"/>
  <c r="AC12" i="2"/>
  <c r="AC110" i="2"/>
  <c r="AC643" i="2"/>
  <c r="AC561" i="2"/>
  <c r="AC187" i="2"/>
  <c r="AC677" i="2"/>
  <c r="AC146" i="2"/>
  <c r="AC405" i="2"/>
  <c r="AC240" i="2"/>
  <c r="AC560" i="2"/>
  <c r="AC588" i="2"/>
  <c r="AC594" i="2"/>
  <c r="AC3" i="2"/>
  <c r="AC540" i="2"/>
  <c r="AC65" i="2"/>
  <c r="AC93" i="2"/>
  <c r="AC218" i="2"/>
  <c r="AC431" i="2"/>
  <c r="AC41" i="2"/>
  <c r="AC615" i="2"/>
  <c r="AC370" i="2"/>
  <c r="AC593" i="2"/>
  <c r="AC275" i="2"/>
  <c r="AC2" i="2"/>
  <c r="AC223" i="2"/>
  <c r="AC128" i="2"/>
  <c r="AC174" i="2"/>
  <c r="AC625" i="2"/>
  <c r="AC441" i="2"/>
  <c r="AC285" i="2"/>
  <c r="AC273" i="2"/>
  <c r="AC591" i="2"/>
  <c r="AC415" i="2"/>
  <c r="AC407" i="2"/>
  <c r="AC16" i="2"/>
  <c r="AC153" i="2"/>
  <c r="AC479" i="2"/>
  <c r="AC225" i="2"/>
  <c r="AC714" i="2"/>
  <c r="AC289" i="2"/>
  <c r="AC219" i="2"/>
  <c r="AC141" i="2"/>
  <c r="AC228" i="2"/>
  <c r="AC452" i="2"/>
  <c r="AC165" i="2"/>
  <c r="AC687" i="2"/>
  <c r="AC170" i="2"/>
  <c r="AC332" i="2"/>
  <c r="AC25" i="2"/>
  <c r="AC137" i="2"/>
  <c r="AC34" i="2"/>
  <c r="AC621" i="2"/>
  <c r="AC147" i="2"/>
  <c r="AC344" i="2"/>
  <c r="AC61" i="2"/>
  <c r="AC17" i="2"/>
  <c r="AC264" i="2"/>
  <c r="AC579" i="2"/>
  <c r="AC498" i="2"/>
  <c r="AC92" i="2"/>
  <c r="AC396" i="2"/>
  <c r="AC249" i="2"/>
  <c r="AC443" i="2"/>
  <c r="AC551" i="2"/>
  <c r="AC271" i="2"/>
  <c r="AC35" i="2"/>
  <c r="AC51" i="2"/>
  <c r="AC293" i="2"/>
  <c r="AC186" i="2"/>
  <c r="AC636" i="2"/>
  <c r="AC597" i="2"/>
  <c r="AC290" i="2"/>
  <c r="AC367" i="2"/>
  <c r="AC256" i="2"/>
  <c r="AC613" i="2"/>
  <c r="AC73" i="2"/>
  <c r="AC135" i="2"/>
  <c r="AC675" i="2"/>
  <c r="AC589" i="2"/>
  <c r="AC24" i="2"/>
  <c r="AC414" i="2"/>
  <c r="AC150" i="2"/>
  <c r="AC618" i="2"/>
  <c r="AC739" i="2"/>
  <c r="AC70" i="2"/>
  <c r="AC276" i="2"/>
  <c r="AC481" i="2"/>
  <c r="AC125" i="2"/>
  <c r="AC212" i="2"/>
  <c r="AC574" i="2"/>
  <c r="AC89" i="2"/>
  <c r="AC64" i="2"/>
  <c r="AC300" i="2"/>
  <c r="AC599" i="2"/>
  <c r="AC662" i="2"/>
  <c r="AC281" i="2"/>
  <c r="AC379" i="2"/>
  <c r="AC732" i="2"/>
  <c r="AC368" i="2"/>
  <c r="AC301" i="2"/>
  <c r="AC350" i="2"/>
  <c r="AC715" i="2"/>
  <c r="AC515" i="2"/>
  <c r="AC52" i="2"/>
  <c r="AC575" i="2"/>
  <c r="AC302" i="2"/>
  <c r="AC487" i="2"/>
  <c r="AC229" i="2"/>
  <c r="AC568" i="2"/>
  <c r="AC667" i="2"/>
  <c r="AC40" i="2"/>
  <c r="AC184" i="2"/>
  <c r="AC473" i="2"/>
  <c r="AC394" i="2"/>
  <c r="AC334" i="2"/>
  <c r="AC358" i="2"/>
  <c r="AC252" i="2"/>
  <c r="AC454" i="2"/>
  <c r="AC533" i="2"/>
  <c r="AC151" i="2"/>
  <c r="AC525" i="2"/>
  <c r="AC310" i="2"/>
  <c r="AC32" i="2"/>
  <c r="AC373" i="2"/>
  <c r="AC220" i="2"/>
  <c r="AC263" i="2"/>
  <c r="AC62" i="2"/>
  <c r="AC502" i="2"/>
  <c r="AC690" i="2"/>
  <c r="AC152" i="2"/>
  <c r="AC474" i="2"/>
  <c r="AC359" i="2"/>
  <c r="AC134" i="2"/>
  <c r="AC136" i="2"/>
  <c r="AC23" i="2"/>
  <c r="AC402" i="2"/>
  <c r="AC278" i="2"/>
  <c r="AC691" i="2"/>
  <c r="AC735" i="2"/>
  <c r="AC577" i="2"/>
  <c r="AC505" i="2"/>
  <c r="AC124" i="2"/>
  <c r="AC413" i="2"/>
  <c r="AC658" i="2"/>
  <c r="AC342" i="2"/>
  <c r="AC185" i="2"/>
  <c r="AC569" i="2"/>
  <c r="AC18" i="2"/>
  <c r="AC294" i="2"/>
  <c r="AC504" i="2"/>
  <c r="AC671" i="2"/>
  <c r="AC154" i="2"/>
  <c r="AC366" i="2"/>
  <c r="AC631" i="2"/>
  <c r="AC348" i="2"/>
  <c r="AC459" i="2"/>
  <c r="AC213" i="2"/>
  <c r="AC19" i="2"/>
  <c r="AC478" i="2"/>
  <c r="AC623" i="2"/>
  <c r="AC403" i="2"/>
  <c r="AC439" i="2"/>
  <c r="AC291" i="2"/>
  <c r="AC47" i="2"/>
  <c r="AC492" i="2"/>
  <c r="AC537" i="2"/>
  <c r="AC462" i="2"/>
  <c r="AC495" i="2"/>
  <c r="AC483" i="2"/>
  <c r="AC113" i="2"/>
  <c r="AC427" i="2"/>
  <c r="AC508" i="2"/>
  <c r="AC181" i="2"/>
  <c r="AC573" i="2"/>
  <c r="AC22" i="2"/>
  <c r="AC339" i="2"/>
  <c r="AC66" i="2"/>
  <c r="AC464" i="2"/>
  <c r="AC58" i="2"/>
  <c r="AC737" i="2"/>
  <c r="AC182" i="2"/>
  <c r="AC69" i="2"/>
  <c r="AC42" i="2"/>
  <c r="AC581" i="2"/>
  <c r="AC377" i="2"/>
  <c r="AC734" i="2"/>
  <c r="AC372" i="2"/>
  <c r="AC666" i="2"/>
  <c r="AC566" i="2"/>
  <c r="AC107" i="2"/>
  <c r="AC620" i="2"/>
  <c r="AC63" i="2"/>
  <c r="AC612" i="2"/>
  <c r="AC616" i="2"/>
  <c r="AC654" i="2"/>
  <c r="AC322" i="2"/>
  <c r="AC470" i="2"/>
  <c r="AC254" i="2"/>
  <c r="AC733" i="2"/>
  <c r="AC311" i="2"/>
  <c r="AC523" i="2"/>
  <c r="AC234" i="2"/>
  <c r="AC497" i="2"/>
  <c r="AC680" i="2"/>
  <c r="AC197" i="2"/>
  <c r="AC39" i="2"/>
  <c r="AC204" i="2"/>
  <c r="AC376" i="2"/>
  <c r="AC224" i="2"/>
  <c r="AC717" i="2"/>
  <c r="AC602" i="2"/>
  <c r="AC378" i="2"/>
  <c r="AC512" i="2"/>
  <c r="AC670" i="2"/>
  <c r="AC437" i="2"/>
  <c r="AC45" i="2"/>
  <c r="AC121" i="2"/>
  <c r="AC384" i="2"/>
  <c r="AC162" i="2"/>
  <c r="AC556" i="2"/>
  <c r="AC130" i="2"/>
  <c r="AC190" i="2"/>
  <c r="AC682" i="2"/>
  <c r="AC336" i="2"/>
  <c r="AC140" i="2"/>
  <c r="AC729" i="2"/>
  <c r="AC685" i="2"/>
  <c r="AC286" i="2"/>
  <c r="AC698" i="2"/>
  <c r="AC563" i="2"/>
  <c r="AC38" i="2"/>
  <c r="AC418" i="2"/>
  <c r="AC438" i="2"/>
  <c r="AC607" i="2"/>
  <c r="AC702" i="2"/>
  <c r="AC500" i="2"/>
  <c r="AC167" i="2"/>
  <c r="AC226" i="2"/>
  <c r="AC88" i="2"/>
  <c r="AC36" i="2"/>
  <c r="AC100" i="2"/>
  <c r="AC120" i="2"/>
  <c r="AC221" i="2"/>
  <c r="AC419" i="2"/>
  <c r="AC298" i="2"/>
  <c r="AC628" i="2"/>
  <c r="AC346" i="2"/>
  <c r="AC179" i="2"/>
  <c r="AC552" i="2"/>
  <c r="AC668" i="2"/>
  <c r="AC555" i="2"/>
  <c r="AC408" i="2"/>
  <c r="AC542" i="2"/>
  <c r="AC389" i="2"/>
  <c r="AC97" i="2"/>
  <c r="AC450" i="2"/>
  <c r="AC724" i="2"/>
  <c r="AC710" i="2"/>
  <c r="AC266" i="2"/>
  <c r="AC637" i="2"/>
  <c r="AC510" i="2"/>
  <c r="AC672" i="2"/>
  <c r="AC161" i="2"/>
  <c r="AC352" i="2"/>
  <c r="AC267" i="2"/>
  <c r="AC242" i="2"/>
  <c r="AC283" i="2"/>
  <c r="AC127" i="2"/>
  <c r="AC144" i="2"/>
  <c r="AC257" i="2"/>
  <c r="AC390" i="2"/>
  <c r="AC104" i="2"/>
  <c r="AC422" i="2"/>
  <c r="AC653" i="2"/>
  <c r="AC175" i="2"/>
  <c r="AC105" i="2"/>
  <c r="AC713" i="2"/>
  <c r="AC491" i="2"/>
  <c r="AC721" i="2"/>
  <c r="AC679" i="2"/>
  <c r="AC642" i="2"/>
  <c r="AC82" i="2"/>
  <c r="AC217" i="2"/>
  <c r="AC592" i="2"/>
  <c r="AC617" i="2"/>
  <c r="AC603" i="2"/>
  <c r="AC610" i="2"/>
  <c r="AC699" i="2"/>
  <c r="AC741" i="2"/>
  <c r="AC156" i="2"/>
  <c r="AC605" i="2"/>
  <c r="AC423" i="2"/>
  <c r="AC280" i="2"/>
  <c r="AC641" i="2"/>
  <c r="AC230" i="2"/>
  <c r="AC629" i="2"/>
  <c r="AC535" i="2"/>
  <c r="AC664" i="2"/>
  <c r="AC385" i="2"/>
  <c r="AC333" i="2"/>
  <c r="AC465" i="2"/>
  <c r="AC246" i="2"/>
  <c r="AC96" i="2"/>
  <c r="AC622" i="2"/>
  <c r="AC490" i="2"/>
  <c r="AC330" i="2"/>
  <c r="AC400" i="2"/>
  <c r="AC545" i="2"/>
  <c r="AC401" i="2"/>
  <c r="AC87" i="2"/>
  <c r="AC424" i="2"/>
  <c r="AC681" i="2"/>
  <c r="AC287" i="2"/>
  <c r="AC477" i="2"/>
  <c r="AC203" i="2"/>
  <c r="AC728" i="2"/>
  <c r="AC316" i="2"/>
  <c r="AC284" i="2"/>
  <c r="AC516" i="2"/>
  <c r="AC383" i="2"/>
  <c r="AC567" i="2"/>
  <c r="AC689" i="2"/>
  <c r="AC558" i="2"/>
  <c r="AC312" i="2"/>
  <c r="AC216" i="2"/>
  <c r="AC199" i="2"/>
  <c r="AC585" i="2"/>
  <c r="AC468" i="2"/>
  <c r="AC307" i="2"/>
  <c r="AC371" i="2"/>
  <c r="AC521" i="2"/>
  <c r="AC288" i="2"/>
  <c r="AC648" i="2"/>
  <c r="AC201" i="2"/>
  <c r="AC517" i="2"/>
  <c r="AC554" i="2"/>
  <c r="AC457" i="2"/>
  <c r="AC649" i="2"/>
  <c r="AC611" i="2"/>
  <c r="AC700" i="2"/>
  <c r="AC435" i="2"/>
  <c r="AC321" i="2"/>
  <c r="AC716" i="2"/>
  <c r="AC387" i="2"/>
  <c r="AC446" i="2"/>
  <c r="AC429" i="2"/>
  <c r="AC327" i="2"/>
  <c r="AC496" i="2"/>
  <c r="AC661" i="2"/>
  <c r="AC651" i="2"/>
  <c r="AC632" i="2"/>
  <c r="AC582" i="2"/>
  <c r="AC705" i="2"/>
  <c r="AC482" i="2"/>
  <c r="AC634" i="2"/>
  <c r="AC526" i="2"/>
  <c r="AC323" i="2"/>
  <c r="AC600" i="2"/>
  <c r="AC727" i="2"/>
  <c r="AC595" i="2"/>
  <c r="AC433" i="2"/>
  <c r="AC644" i="2"/>
  <c r="AC701" i="2"/>
  <c r="AC703" i="2"/>
  <c r="AC541" i="2"/>
  <c r="AC488" i="2"/>
  <c r="AC740" i="2"/>
  <c r="AC688" i="2"/>
  <c r="AC604" i="2"/>
  <c r="AC550" i="2"/>
  <c r="AC416" i="2"/>
  <c r="AC657" i="2"/>
  <c r="AC614" i="2"/>
  <c r="AC674" i="2"/>
  <c r="AC720" i="2"/>
  <c r="AC738" i="2"/>
  <c r="AC718" i="2"/>
  <c r="AC708" i="2"/>
  <c r="AC736" i="2"/>
  <c r="AC683" i="2"/>
  <c r="AC730" i="2"/>
  <c r="AC686" i="2"/>
  <c r="AC678" i="2"/>
  <c r="AC711" i="2"/>
  <c r="AC719" i="2"/>
  <c r="AC712" i="2"/>
  <c r="U627" i="2"/>
  <c r="U633" i="2"/>
  <c r="U646" i="2"/>
  <c r="U138" i="2"/>
  <c r="U361" i="2"/>
  <c r="U557" i="2"/>
  <c r="U436" i="2"/>
  <c r="U586" i="2"/>
  <c r="U509" i="2"/>
  <c r="U391" i="2"/>
  <c r="U399" i="2"/>
  <c r="U553" i="2"/>
  <c r="U645" i="2"/>
  <c r="U258" i="2"/>
  <c r="U145" i="2"/>
  <c r="U528" i="2"/>
  <c r="U475" i="2"/>
  <c r="U696" i="2"/>
  <c r="U343" i="2"/>
  <c r="U347" i="2"/>
  <c r="U434" i="2"/>
  <c r="U544" i="2"/>
  <c r="U81" i="2"/>
  <c r="U410" i="2"/>
  <c r="U531" i="2"/>
  <c r="U74" i="2"/>
  <c r="U655" i="2"/>
  <c r="U222" i="2"/>
  <c r="U355" i="2"/>
  <c r="U329" i="2"/>
  <c r="U578" i="2"/>
  <c r="U232" i="2"/>
  <c r="U57" i="2"/>
  <c r="U638" i="2"/>
  <c r="U10" i="2"/>
  <c r="U173" i="2"/>
  <c r="U656" i="2"/>
  <c r="U95" i="2"/>
  <c r="U116" i="2"/>
  <c r="U313" i="2"/>
  <c r="U506" i="2"/>
  <c r="U546" i="2"/>
  <c r="U357" i="2"/>
  <c r="U192" i="2"/>
  <c r="U168" i="2"/>
  <c r="U60" i="2"/>
  <c r="U236" i="2"/>
  <c r="U111" i="2"/>
  <c r="U576" i="2"/>
  <c r="U647" i="2"/>
  <c r="U411" i="2"/>
  <c r="U360" i="2"/>
  <c r="U176" i="2"/>
  <c r="U118" i="2"/>
  <c r="U98" i="2"/>
  <c r="U570" i="2"/>
  <c r="U519" i="2"/>
  <c r="U386" i="2"/>
  <c r="U467" i="2"/>
  <c r="U660" i="2"/>
  <c r="U421" i="2"/>
  <c r="U455" i="2"/>
  <c r="U328" i="2"/>
  <c r="U362" i="2"/>
  <c r="U119" i="2"/>
  <c r="U237" i="2"/>
  <c r="U268" i="2"/>
  <c r="U132" i="2"/>
  <c r="U102" i="2"/>
  <c r="U193" i="2"/>
  <c r="U458" i="2"/>
  <c r="U331" i="2"/>
  <c r="U86" i="2"/>
  <c r="U155" i="2"/>
  <c r="U297" i="2"/>
  <c r="U382" i="2"/>
  <c r="U489" i="2"/>
  <c r="U259" i="2"/>
  <c r="U412" i="2"/>
  <c r="U188" i="2"/>
  <c r="U522" i="2"/>
  <c r="U673" i="2"/>
  <c r="U590" i="2"/>
  <c r="U652" i="2"/>
  <c r="U202" i="2"/>
  <c r="U71" i="2"/>
  <c r="U158" i="2"/>
  <c r="U272" i="2"/>
  <c r="U449" i="2"/>
  <c r="U8" i="2"/>
  <c r="U7" i="2"/>
  <c r="U601" i="2"/>
  <c r="U338" i="2"/>
  <c r="U486" i="2"/>
  <c r="U381" i="2"/>
  <c r="U67" i="2"/>
  <c r="U247" i="2"/>
  <c r="U142" i="2"/>
  <c r="U235" i="2"/>
  <c r="U456" i="2"/>
  <c r="U233" i="2"/>
  <c r="U309" i="2"/>
  <c r="U250" i="2"/>
  <c r="U180" i="2"/>
  <c r="U159" i="2"/>
  <c r="U117" i="2"/>
  <c r="U183" i="2"/>
  <c r="U48" i="2"/>
  <c r="U447" i="2"/>
  <c r="U518" i="2"/>
  <c r="U380" i="2"/>
  <c r="U227" i="2"/>
  <c r="U388" i="2"/>
  <c r="U463" i="2"/>
  <c r="U209" i="2"/>
  <c r="U43" i="2"/>
  <c r="U163" i="2"/>
  <c r="U726" i="2"/>
  <c r="U471" i="2"/>
  <c r="U609" i="2"/>
  <c r="U172" i="2"/>
  <c r="U659" i="2"/>
  <c r="U164" i="2"/>
  <c r="U27" i="2"/>
  <c r="U37" i="2"/>
  <c r="U169" i="2"/>
  <c r="U308" i="2"/>
  <c r="U30" i="2"/>
  <c r="U295" i="2"/>
  <c r="U191" i="2"/>
  <c r="U397" i="2"/>
  <c r="U693" i="2"/>
  <c r="U243" i="2"/>
  <c r="U524" i="2"/>
  <c r="U349" i="2"/>
  <c r="U587" i="2"/>
  <c r="U676" i="2"/>
  <c r="U13" i="2"/>
  <c r="U709" i="2"/>
  <c r="U430" i="2"/>
  <c r="U305" i="2"/>
  <c r="U282" i="2"/>
  <c r="U265" i="2"/>
  <c r="U304" i="2"/>
  <c r="U277" i="2"/>
  <c r="U398" i="2"/>
  <c r="U261" i="2"/>
  <c r="U80" i="2"/>
  <c r="U345" i="2"/>
  <c r="U139" i="2"/>
  <c r="U406" i="2"/>
  <c r="U269" i="2"/>
  <c r="U131" i="2"/>
  <c r="U325" i="2"/>
  <c r="U341" i="2"/>
  <c r="U129" i="2"/>
  <c r="U626" i="2"/>
  <c r="U112" i="2"/>
  <c r="U493" i="2"/>
  <c r="U530" i="2"/>
  <c r="U640" i="2"/>
  <c r="U503" i="2"/>
  <c r="U539" i="2"/>
  <c r="U619" i="2"/>
  <c r="U572" i="2"/>
  <c r="U536" i="2"/>
  <c r="U20" i="2"/>
  <c r="U245" i="2"/>
  <c r="U663" i="2"/>
  <c r="U529" i="2"/>
  <c r="U534" i="2"/>
  <c r="U704" i="2"/>
  <c r="U549" i="2"/>
  <c r="U15" i="2"/>
  <c r="U484" i="2"/>
  <c r="U149" i="2"/>
  <c r="U692" i="2"/>
  <c r="U274" i="2"/>
  <c r="U608" i="2"/>
  <c r="U395" i="2"/>
  <c r="U72" i="2"/>
  <c r="U571" i="2"/>
  <c r="U639" i="2"/>
  <c r="U279" i="2"/>
  <c r="U207" i="2"/>
  <c r="U208" i="2"/>
  <c r="U630" i="2"/>
  <c r="U54" i="2"/>
  <c r="U26" i="2"/>
  <c r="U665" i="2"/>
  <c r="U499" i="2"/>
  <c r="U317" i="2"/>
  <c r="U624" i="2"/>
  <c r="U14" i="2"/>
  <c r="U148" i="2"/>
  <c r="U565" i="2"/>
  <c r="U448" i="2"/>
  <c r="U335" i="2"/>
  <c r="U513" i="2"/>
  <c r="U426" i="2"/>
  <c r="U684" i="2"/>
  <c r="U374" i="2"/>
  <c r="U76" i="2"/>
  <c r="U532" i="2"/>
  <c r="U547" i="2"/>
  <c r="U194" i="2"/>
  <c r="U420" i="2"/>
  <c r="U292" i="2"/>
  <c r="U409" i="2"/>
  <c r="U106" i="2"/>
  <c r="U122" i="2"/>
  <c r="U451" i="2"/>
  <c r="U44" i="2"/>
  <c r="U108" i="2"/>
  <c r="U650" i="2"/>
  <c r="U494" i="2"/>
  <c r="U75" i="2"/>
  <c r="U442" i="2"/>
  <c r="U559" i="2"/>
  <c r="U6" i="2"/>
  <c r="U160" i="2"/>
  <c r="U59" i="2"/>
  <c r="U453" i="2"/>
  <c r="U543" i="2"/>
  <c r="U133" i="2"/>
  <c r="U393" i="2"/>
  <c r="U432" i="2"/>
  <c r="U251" i="2"/>
  <c r="U90" i="2"/>
  <c r="U444" i="2"/>
  <c r="U476" i="2"/>
  <c r="U260" i="2"/>
  <c r="U695" i="2"/>
  <c r="U157" i="2"/>
  <c r="U315" i="2"/>
  <c r="U731" i="2"/>
  <c r="U669" i="2"/>
  <c r="U583" i="2"/>
  <c r="U255" i="2"/>
  <c r="U195" i="2"/>
  <c r="U417" i="2"/>
  <c r="U319" i="2"/>
  <c r="U56" i="2"/>
  <c r="U11" i="2"/>
  <c r="U318" i="2"/>
  <c r="U314" i="2"/>
  <c r="U365" i="2"/>
  <c r="U5" i="2"/>
  <c r="U55" i="2"/>
  <c r="U723" i="2"/>
  <c r="U68" i="2"/>
  <c r="U210" i="2"/>
  <c r="U548" i="2"/>
  <c r="U485" i="2"/>
  <c r="U527" i="2"/>
  <c r="U584" i="2"/>
  <c r="U31" i="2"/>
  <c r="U697" i="2"/>
  <c r="U178" i="2"/>
  <c r="U143" i="2"/>
  <c r="U253" i="2"/>
  <c r="U49" i="2"/>
  <c r="U538" i="2"/>
  <c r="U77" i="2"/>
  <c r="U33" i="2"/>
  <c r="U514" i="2"/>
  <c r="U337" i="2"/>
  <c r="U94" i="2"/>
  <c r="U440" i="2"/>
  <c r="U520" i="2"/>
  <c r="U354" i="2"/>
  <c r="U425" i="2"/>
  <c r="U351" i="2"/>
  <c r="U353" i="2"/>
  <c r="U511" i="2"/>
  <c r="U189" i="2"/>
  <c r="U177" i="2"/>
  <c r="U369" i="2"/>
  <c r="U53" i="2"/>
  <c r="U392" i="2"/>
  <c r="U466" i="2"/>
  <c r="U461" i="2"/>
  <c r="U562" i="2"/>
  <c r="U206" i="2"/>
  <c r="U244" i="2"/>
  <c r="U707" i="2"/>
  <c r="U428" i="2"/>
  <c r="U480" i="2"/>
  <c r="U85" i="2"/>
  <c r="U114" i="2"/>
  <c r="U123" i="2"/>
  <c r="U299" i="2"/>
  <c r="U115" i="2"/>
  <c r="U694" i="2"/>
  <c r="U598" i="2"/>
  <c r="U507" i="2"/>
  <c r="U198" i="2"/>
  <c r="U364" i="2"/>
  <c r="U79" i="2"/>
  <c r="U445" i="2"/>
  <c r="U580" i="2"/>
  <c r="U375" i="2"/>
  <c r="U326" i="2"/>
  <c r="U320" i="2"/>
  <c r="U214" i="2"/>
  <c r="U238" i="2"/>
  <c r="U50" i="2"/>
  <c r="U9" i="2"/>
  <c r="U83" i="2"/>
  <c r="U103" i="2"/>
  <c r="U501" i="2"/>
  <c r="U460" i="2"/>
  <c r="U606" i="2"/>
  <c r="U564" i="2"/>
  <c r="U404" i="2"/>
  <c r="U101" i="2"/>
  <c r="U231" i="2"/>
  <c r="U340" i="2"/>
  <c r="U306" i="2"/>
  <c r="U270" i="2"/>
  <c r="U215" i="2"/>
  <c r="U303" i="2"/>
  <c r="U99" i="2"/>
  <c r="U171" i="2"/>
  <c r="U469" i="2"/>
  <c r="U205" i="2"/>
  <c r="U196" i="2"/>
  <c r="U324" i="2"/>
  <c r="U126" i="2"/>
  <c r="U722" i="2"/>
  <c r="U363" i="2"/>
  <c r="U241" i="2"/>
  <c r="U262" i="2"/>
  <c r="U21" i="2"/>
  <c r="U706" i="2"/>
  <c r="U211" i="2"/>
  <c r="U635" i="2"/>
  <c r="U29" i="2"/>
  <c r="U296" i="2"/>
  <c r="U91" i="2"/>
  <c r="U596" i="2"/>
  <c r="U4" i="2"/>
  <c r="U166" i="2"/>
  <c r="U78" i="2"/>
  <c r="U472" i="2"/>
  <c r="U84" i="2"/>
  <c r="U239" i="2"/>
  <c r="U28" i="2"/>
  <c r="U356" i="2"/>
  <c r="U200" i="2"/>
  <c r="U46" i="2"/>
  <c r="U248" i="2"/>
  <c r="U109" i="2"/>
  <c r="U725" i="2"/>
  <c r="U12" i="2"/>
  <c r="U110" i="2"/>
  <c r="U643" i="2"/>
  <c r="U561" i="2"/>
  <c r="U187" i="2"/>
  <c r="U677" i="2"/>
  <c r="U146" i="2"/>
  <c r="U405" i="2"/>
  <c r="U240" i="2"/>
  <c r="U560" i="2"/>
  <c r="U588" i="2"/>
  <c r="U594" i="2"/>
  <c r="U3" i="2"/>
  <c r="U540" i="2"/>
  <c r="U65" i="2"/>
  <c r="U93" i="2"/>
  <c r="U218" i="2"/>
  <c r="U431" i="2"/>
  <c r="U41" i="2"/>
  <c r="U615" i="2"/>
  <c r="U370" i="2"/>
  <c r="U593" i="2"/>
  <c r="U275" i="2"/>
  <c r="U2" i="2"/>
  <c r="U223" i="2"/>
  <c r="U128" i="2"/>
  <c r="U174" i="2"/>
  <c r="U625" i="2"/>
  <c r="U441" i="2"/>
  <c r="U285" i="2"/>
  <c r="U273" i="2"/>
  <c r="U591" i="2"/>
  <c r="U415" i="2"/>
  <c r="U407" i="2"/>
  <c r="U16" i="2"/>
  <c r="U153" i="2"/>
  <c r="U479" i="2"/>
  <c r="U225" i="2"/>
  <c r="U714" i="2"/>
  <c r="U289" i="2"/>
  <c r="U219" i="2"/>
  <c r="U141" i="2"/>
  <c r="U228" i="2"/>
  <c r="U452" i="2"/>
  <c r="U165" i="2"/>
  <c r="U687" i="2"/>
  <c r="U170" i="2"/>
  <c r="U332" i="2"/>
  <c r="U25" i="2"/>
  <c r="U137" i="2"/>
  <c r="U34" i="2"/>
  <c r="U621" i="2"/>
  <c r="U147" i="2"/>
  <c r="U344" i="2"/>
  <c r="U61" i="2"/>
  <c r="U17" i="2"/>
  <c r="U264" i="2"/>
  <c r="U579" i="2"/>
  <c r="U498" i="2"/>
  <c r="U92" i="2"/>
  <c r="U396" i="2"/>
  <c r="U249" i="2"/>
  <c r="U443" i="2"/>
  <c r="U551" i="2"/>
  <c r="U271" i="2"/>
  <c r="U35" i="2"/>
  <c r="U51" i="2"/>
  <c r="U293" i="2"/>
  <c r="U186" i="2"/>
  <c r="U636" i="2"/>
  <c r="U597" i="2"/>
  <c r="U290" i="2"/>
  <c r="U367" i="2"/>
  <c r="U256" i="2"/>
  <c r="U613" i="2"/>
  <c r="U73" i="2"/>
  <c r="U135" i="2"/>
  <c r="U675" i="2"/>
  <c r="U589" i="2"/>
  <c r="U24" i="2"/>
  <c r="U414" i="2"/>
  <c r="U150" i="2"/>
  <c r="U618" i="2"/>
  <c r="U739" i="2"/>
  <c r="U70" i="2"/>
  <c r="U276" i="2"/>
  <c r="U481" i="2"/>
  <c r="U125" i="2"/>
  <c r="U212" i="2"/>
  <c r="U574" i="2"/>
  <c r="U89" i="2"/>
  <c r="U64" i="2"/>
  <c r="U300" i="2"/>
  <c r="U599" i="2"/>
  <c r="U662" i="2"/>
  <c r="U281" i="2"/>
  <c r="U379" i="2"/>
  <c r="U732" i="2"/>
  <c r="U368" i="2"/>
  <c r="U301" i="2"/>
  <c r="U350" i="2"/>
  <c r="U715" i="2"/>
  <c r="U515" i="2"/>
  <c r="U52" i="2"/>
  <c r="U575" i="2"/>
  <c r="U302" i="2"/>
  <c r="U487" i="2"/>
  <c r="U229" i="2"/>
  <c r="U568" i="2"/>
  <c r="U667" i="2"/>
  <c r="U40" i="2"/>
  <c r="U184" i="2"/>
  <c r="U473" i="2"/>
  <c r="U394" i="2"/>
  <c r="U334" i="2"/>
  <c r="U358" i="2"/>
  <c r="U252" i="2"/>
  <c r="U454" i="2"/>
  <c r="U533" i="2"/>
  <c r="U151" i="2"/>
  <c r="U525" i="2"/>
  <c r="U310" i="2"/>
  <c r="U32" i="2"/>
  <c r="U373" i="2"/>
  <c r="U220" i="2"/>
  <c r="U263" i="2"/>
  <c r="U62" i="2"/>
  <c r="U502" i="2"/>
  <c r="U690" i="2"/>
  <c r="U152" i="2"/>
  <c r="U474" i="2"/>
  <c r="U359" i="2"/>
  <c r="U134" i="2"/>
  <c r="U136" i="2"/>
  <c r="U23" i="2"/>
  <c r="U402" i="2"/>
  <c r="U278" i="2"/>
  <c r="U691" i="2"/>
  <c r="U735" i="2"/>
  <c r="U577" i="2"/>
  <c r="U505" i="2"/>
  <c r="U124" i="2"/>
  <c r="U413" i="2"/>
  <c r="U658" i="2"/>
  <c r="U342" i="2"/>
  <c r="U185" i="2"/>
  <c r="U569" i="2"/>
  <c r="U18" i="2"/>
  <c r="U294" i="2"/>
  <c r="U504" i="2"/>
  <c r="U671" i="2"/>
  <c r="U154" i="2"/>
  <c r="U366" i="2"/>
  <c r="U631" i="2"/>
  <c r="U348" i="2"/>
  <c r="U459" i="2"/>
  <c r="U213" i="2"/>
  <c r="U19" i="2"/>
  <c r="U478" i="2"/>
  <c r="U623" i="2"/>
  <c r="U403" i="2"/>
  <c r="U439" i="2"/>
  <c r="U291" i="2"/>
  <c r="U47" i="2"/>
  <c r="U492" i="2"/>
  <c r="U537" i="2"/>
  <c r="U462" i="2"/>
  <c r="U495" i="2"/>
  <c r="U483" i="2"/>
  <c r="U113" i="2"/>
  <c r="U427" i="2"/>
  <c r="U508" i="2"/>
  <c r="U181" i="2"/>
  <c r="U573" i="2"/>
  <c r="U22" i="2"/>
  <c r="U339" i="2"/>
  <c r="U66" i="2"/>
  <c r="U464" i="2"/>
  <c r="U58" i="2"/>
  <c r="U737" i="2"/>
  <c r="U182" i="2"/>
  <c r="U69" i="2"/>
  <c r="U42" i="2"/>
  <c r="U581" i="2"/>
  <c r="U377" i="2"/>
  <c r="U734" i="2"/>
  <c r="U372" i="2"/>
  <c r="U666" i="2"/>
  <c r="U566" i="2"/>
  <c r="U107" i="2"/>
  <c r="U620" i="2"/>
  <c r="U63" i="2"/>
  <c r="U612" i="2"/>
  <c r="U616" i="2"/>
  <c r="U654" i="2"/>
  <c r="U322" i="2"/>
  <c r="U470" i="2"/>
  <c r="U254" i="2"/>
  <c r="U733" i="2"/>
  <c r="U311" i="2"/>
  <c r="U523" i="2"/>
  <c r="U234" i="2"/>
  <c r="U497" i="2"/>
  <c r="U680" i="2"/>
  <c r="U197" i="2"/>
  <c r="U39" i="2"/>
  <c r="U204" i="2"/>
  <c r="U376" i="2"/>
  <c r="U224" i="2"/>
  <c r="U717" i="2"/>
  <c r="U602" i="2"/>
  <c r="U378" i="2"/>
  <c r="U512" i="2"/>
  <c r="U670" i="2"/>
  <c r="U437" i="2"/>
  <c r="U45" i="2"/>
  <c r="U121" i="2"/>
  <c r="U384" i="2"/>
  <c r="U162" i="2"/>
  <c r="U556" i="2"/>
  <c r="U130" i="2"/>
  <c r="U190" i="2"/>
  <c r="U682" i="2"/>
  <c r="U336" i="2"/>
  <c r="U140" i="2"/>
  <c r="U729" i="2"/>
  <c r="U685" i="2"/>
  <c r="U286" i="2"/>
  <c r="U698" i="2"/>
  <c r="U563" i="2"/>
  <c r="U38" i="2"/>
  <c r="U418" i="2"/>
  <c r="U438" i="2"/>
  <c r="U607" i="2"/>
  <c r="U702" i="2"/>
  <c r="U500" i="2"/>
  <c r="U167" i="2"/>
  <c r="U226" i="2"/>
  <c r="U88" i="2"/>
  <c r="U36" i="2"/>
  <c r="U100" i="2"/>
  <c r="U120" i="2"/>
  <c r="U221" i="2"/>
  <c r="U419" i="2"/>
  <c r="U298" i="2"/>
  <c r="U628" i="2"/>
  <c r="U346" i="2"/>
  <c r="U179" i="2"/>
  <c r="U552" i="2"/>
  <c r="U668" i="2"/>
  <c r="U555" i="2"/>
  <c r="U408" i="2"/>
  <c r="U542" i="2"/>
  <c r="U389" i="2"/>
  <c r="U97" i="2"/>
  <c r="U450" i="2"/>
  <c r="U724" i="2"/>
  <c r="U710" i="2"/>
  <c r="U266" i="2"/>
  <c r="U637" i="2"/>
  <c r="U510" i="2"/>
  <c r="U672" i="2"/>
  <c r="U161" i="2"/>
  <c r="U352" i="2"/>
  <c r="U267" i="2"/>
  <c r="U242" i="2"/>
  <c r="U283" i="2"/>
  <c r="U127" i="2"/>
  <c r="U144" i="2"/>
  <c r="U257" i="2"/>
  <c r="U390" i="2"/>
  <c r="U104" i="2"/>
  <c r="U422" i="2"/>
  <c r="U653" i="2"/>
  <c r="U175" i="2"/>
  <c r="U105" i="2"/>
  <c r="U713" i="2"/>
  <c r="U491" i="2"/>
  <c r="U721" i="2"/>
  <c r="U679" i="2"/>
  <c r="U642" i="2"/>
  <c r="U82" i="2"/>
  <c r="U217" i="2"/>
  <c r="U592" i="2"/>
  <c r="U617" i="2"/>
  <c r="U603" i="2"/>
  <c r="U610" i="2"/>
  <c r="U699" i="2"/>
  <c r="U741" i="2"/>
  <c r="U156" i="2"/>
  <c r="U605" i="2"/>
  <c r="U423" i="2"/>
  <c r="U280" i="2"/>
  <c r="U641" i="2"/>
  <c r="U230" i="2"/>
  <c r="U629" i="2"/>
  <c r="U535" i="2"/>
  <c r="U664" i="2"/>
  <c r="U385" i="2"/>
  <c r="U333" i="2"/>
  <c r="U465" i="2"/>
  <c r="U246" i="2"/>
  <c r="U96" i="2"/>
  <c r="U622" i="2"/>
  <c r="U490" i="2"/>
  <c r="U330" i="2"/>
  <c r="U400" i="2"/>
  <c r="U545" i="2"/>
  <c r="U401" i="2"/>
  <c r="U87" i="2"/>
  <c r="U424" i="2"/>
  <c r="U681" i="2"/>
  <c r="U287" i="2"/>
  <c r="U477" i="2"/>
  <c r="U203" i="2"/>
  <c r="U728" i="2"/>
  <c r="U316" i="2"/>
  <c r="U284" i="2"/>
  <c r="U516" i="2"/>
  <c r="U383" i="2"/>
  <c r="U567" i="2"/>
  <c r="U689" i="2"/>
  <c r="U558" i="2"/>
  <c r="U312" i="2"/>
  <c r="U216" i="2"/>
  <c r="U199" i="2"/>
  <c r="U585" i="2"/>
  <c r="U468" i="2"/>
  <c r="U307" i="2"/>
  <c r="U371" i="2"/>
  <c r="U521" i="2"/>
  <c r="U288" i="2"/>
  <c r="U648" i="2"/>
  <c r="U201" i="2"/>
  <c r="U517" i="2"/>
  <c r="U554" i="2"/>
  <c r="U457" i="2"/>
  <c r="U649" i="2"/>
  <c r="U611" i="2"/>
  <c r="U700" i="2"/>
  <c r="U435" i="2"/>
  <c r="U321" i="2"/>
  <c r="U716" i="2"/>
  <c r="U387" i="2"/>
  <c r="U446" i="2"/>
  <c r="U429" i="2"/>
  <c r="U327" i="2"/>
  <c r="U496" i="2"/>
  <c r="U661" i="2"/>
  <c r="U651" i="2"/>
  <c r="U632" i="2"/>
  <c r="U582" i="2"/>
  <c r="U705" i="2"/>
  <c r="U482" i="2"/>
  <c r="U634" i="2"/>
  <c r="U526" i="2"/>
  <c r="U323" i="2"/>
  <c r="U600" i="2"/>
  <c r="U727" i="2"/>
  <c r="U595" i="2"/>
  <c r="U433" i="2"/>
  <c r="U644" i="2"/>
  <c r="U701" i="2"/>
  <c r="U703" i="2"/>
  <c r="U541" i="2"/>
  <c r="U488" i="2"/>
  <c r="U740" i="2"/>
  <c r="U688" i="2"/>
  <c r="U604" i="2"/>
  <c r="U550" i="2"/>
  <c r="U416" i="2"/>
  <c r="U657" i="2"/>
  <c r="U614" i="2"/>
  <c r="U674" i="2"/>
  <c r="U720" i="2"/>
  <c r="U738" i="2"/>
  <c r="U718" i="2"/>
  <c r="U708" i="2"/>
  <c r="U736" i="2"/>
  <c r="U683" i="2"/>
  <c r="U730" i="2"/>
  <c r="U686" i="2"/>
  <c r="U678" i="2"/>
  <c r="U711" i="2"/>
  <c r="U719" i="2"/>
  <c r="U712" i="2"/>
  <c r="T627" i="2"/>
  <c r="T633" i="2"/>
  <c r="T646" i="2"/>
  <c r="T138" i="2"/>
  <c r="T361" i="2"/>
  <c r="T557" i="2"/>
  <c r="T436" i="2"/>
  <c r="T586" i="2"/>
  <c r="T509" i="2"/>
  <c r="T391" i="2"/>
  <c r="T399" i="2"/>
  <c r="T553" i="2"/>
  <c r="T645" i="2"/>
  <c r="T258" i="2"/>
  <c r="T145" i="2"/>
  <c r="T528" i="2"/>
  <c r="T475" i="2"/>
  <c r="T696" i="2"/>
  <c r="T343" i="2"/>
  <c r="T347" i="2"/>
  <c r="T434" i="2"/>
  <c r="T544" i="2"/>
  <c r="T81" i="2"/>
  <c r="T410" i="2"/>
  <c r="T531" i="2"/>
  <c r="T74" i="2"/>
  <c r="T655" i="2"/>
  <c r="T222" i="2"/>
  <c r="T355" i="2"/>
  <c r="T329" i="2"/>
  <c r="T578" i="2"/>
  <c r="T232" i="2"/>
  <c r="T57" i="2"/>
  <c r="T638" i="2"/>
  <c r="T10" i="2"/>
  <c r="T173" i="2"/>
  <c r="T656" i="2"/>
  <c r="T95" i="2"/>
  <c r="T116" i="2"/>
  <c r="T313" i="2"/>
  <c r="T506" i="2"/>
  <c r="T546" i="2"/>
  <c r="T357" i="2"/>
  <c r="T192" i="2"/>
  <c r="T168" i="2"/>
  <c r="T60" i="2"/>
  <c r="T236" i="2"/>
  <c r="T111" i="2"/>
  <c r="T576" i="2"/>
  <c r="T647" i="2"/>
  <c r="T411" i="2"/>
  <c r="T360" i="2"/>
  <c r="T176" i="2"/>
  <c r="T118" i="2"/>
  <c r="T98" i="2"/>
  <c r="T570" i="2"/>
  <c r="T519" i="2"/>
  <c r="T386" i="2"/>
  <c r="T467" i="2"/>
  <c r="T660" i="2"/>
  <c r="T421" i="2"/>
  <c r="T455" i="2"/>
  <c r="T328" i="2"/>
  <c r="T362" i="2"/>
  <c r="T119" i="2"/>
  <c r="T237" i="2"/>
  <c r="T268" i="2"/>
  <c r="T132" i="2"/>
  <c r="T102" i="2"/>
  <c r="T193" i="2"/>
  <c r="T458" i="2"/>
  <c r="T331" i="2"/>
  <c r="T86" i="2"/>
  <c r="T155" i="2"/>
  <c r="T297" i="2"/>
  <c r="T382" i="2"/>
  <c r="T489" i="2"/>
  <c r="T259" i="2"/>
  <c r="T412" i="2"/>
  <c r="T188" i="2"/>
  <c r="T522" i="2"/>
  <c r="T673" i="2"/>
  <c r="T590" i="2"/>
  <c r="T652" i="2"/>
  <c r="T202" i="2"/>
  <c r="T71" i="2"/>
  <c r="T158" i="2"/>
  <c r="T272" i="2"/>
  <c r="T449" i="2"/>
  <c r="T8" i="2"/>
  <c r="T7" i="2"/>
  <c r="T601" i="2"/>
  <c r="T338" i="2"/>
  <c r="T486" i="2"/>
  <c r="T381" i="2"/>
  <c r="T67" i="2"/>
  <c r="T247" i="2"/>
  <c r="T142" i="2"/>
  <c r="T235" i="2"/>
  <c r="T456" i="2"/>
  <c r="T233" i="2"/>
  <c r="T309" i="2"/>
  <c r="T250" i="2"/>
  <c r="T180" i="2"/>
  <c r="T159" i="2"/>
  <c r="T117" i="2"/>
  <c r="T183" i="2"/>
  <c r="T48" i="2"/>
  <c r="T447" i="2"/>
  <c r="T518" i="2"/>
  <c r="T380" i="2"/>
  <c r="T227" i="2"/>
  <c r="T388" i="2"/>
  <c r="T463" i="2"/>
  <c r="T209" i="2"/>
  <c r="T43" i="2"/>
  <c r="T163" i="2"/>
  <c r="T726" i="2"/>
  <c r="T471" i="2"/>
  <c r="T609" i="2"/>
  <c r="T172" i="2"/>
  <c r="T659" i="2"/>
  <c r="T164" i="2"/>
  <c r="T27" i="2"/>
  <c r="T37" i="2"/>
  <c r="T169" i="2"/>
  <c r="T308" i="2"/>
  <c r="T30" i="2"/>
  <c r="T295" i="2"/>
  <c r="T191" i="2"/>
  <c r="T397" i="2"/>
  <c r="T693" i="2"/>
  <c r="T243" i="2"/>
  <c r="T524" i="2"/>
  <c r="T349" i="2"/>
  <c r="T587" i="2"/>
  <c r="T676" i="2"/>
  <c r="T13" i="2"/>
  <c r="T709" i="2"/>
  <c r="T430" i="2"/>
  <c r="T305" i="2"/>
  <c r="T282" i="2"/>
  <c r="T265" i="2"/>
  <c r="T304" i="2"/>
  <c r="T277" i="2"/>
  <c r="T398" i="2"/>
  <c r="T261" i="2"/>
  <c r="T80" i="2"/>
  <c r="T345" i="2"/>
  <c r="T139" i="2"/>
  <c r="T406" i="2"/>
  <c r="T269" i="2"/>
  <c r="T131" i="2"/>
  <c r="T325" i="2"/>
  <c r="T341" i="2"/>
  <c r="T129" i="2"/>
  <c r="T626" i="2"/>
  <c r="T112" i="2"/>
  <c r="T493" i="2"/>
  <c r="T530" i="2"/>
  <c r="T640" i="2"/>
  <c r="T503" i="2"/>
  <c r="T539" i="2"/>
  <c r="T619" i="2"/>
  <c r="T572" i="2"/>
  <c r="T536" i="2"/>
  <c r="T20" i="2"/>
  <c r="T245" i="2"/>
  <c r="T663" i="2"/>
  <c r="T529" i="2"/>
  <c r="T534" i="2"/>
  <c r="T704" i="2"/>
  <c r="T549" i="2"/>
  <c r="T15" i="2"/>
  <c r="T484" i="2"/>
  <c r="T149" i="2"/>
  <c r="T692" i="2"/>
  <c r="T274" i="2"/>
  <c r="T608" i="2"/>
  <c r="T395" i="2"/>
  <c r="T72" i="2"/>
  <c r="T571" i="2"/>
  <c r="T639" i="2"/>
  <c r="T279" i="2"/>
  <c r="T207" i="2"/>
  <c r="T208" i="2"/>
  <c r="T630" i="2"/>
  <c r="T54" i="2"/>
  <c r="T26" i="2"/>
  <c r="T665" i="2"/>
  <c r="T499" i="2"/>
  <c r="T317" i="2"/>
  <c r="T624" i="2"/>
  <c r="T14" i="2"/>
  <c r="T148" i="2"/>
  <c r="T565" i="2"/>
  <c r="T448" i="2"/>
  <c r="T335" i="2"/>
  <c r="T513" i="2"/>
  <c r="T426" i="2"/>
  <c r="T684" i="2"/>
  <c r="T374" i="2"/>
  <c r="T76" i="2"/>
  <c r="T532" i="2"/>
  <c r="T547" i="2"/>
  <c r="T194" i="2"/>
  <c r="T420" i="2"/>
  <c r="T292" i="2"/>
  <c r="T409" i="2"/>
  <c r="T106" i="2"/>
  <c r="T122" i="2"/>
  <c r="T451" i="2"/>
  <c r="T44" i="2"/>
  <c r="T108" i="2"/>
  <c r="T650" i="2"/>
  <c r="T494" i="2"/>
  <c r="T75" i="2"/>
  <c r="T442" i="2"/>
  <c r="T559" i="2"/>
  <c r="T6" i="2"/>
  <c r="T160" i="2"/>
  <c r="T59" i="2"/>
  <c r="T453" i="2"/>
  <c r="T543" i="2"/>
  <c r="T133" i="2"/>
  <c r="T393" i="2"/>
  <c r="T432" i="2"/>
  <c r="T251" i="2"/>
  <c r="T90" i="2"/>
  <c r="T444" i="2"/>
  <c r="T476" i="2"/>
  <c r="T260" i="2"/>
  <c r="T695" i="2"/>
  <c r="T157" i="2"/>
  <c r="T315" i="2"/>
  <c r="T731" i="2"/>
  <c r="T669" i="2"/>
  <c r="T583" i="2"/>
  <c r="T255" i="2"/>
  <c r="T195" i="2"/>
  <c r="T417" i="2"/>
  <c r="T319" i="2"/>
  <c r="T56" i="2"/>
  <c r="T11" i="2"/>
  <c r="T318" i="2"/>
  <c r="T314" i="2"/>
  <c r="T365" i="2"/>
  <c r="T5" i="2"/>
  <c r="T55" i="2"/>
  <c r="T723" i="2"/>
  <c r="T68" i="2"/>
  <c r="T210" i="2"/>
  <c r="T548" i="2"/>
  <c r="T485" i="2"/>
  <c r="T527" i="2"/>
  <c r="T584" i="2"/>
  <c r="T31" i="2"/>
  <c r="T697" i="2"/>
  <c r="T178" i="2"/>
  <c r="T143" i="2"/>
  <c r="T253" i="2"/>
  <c r="T49" i="2"/>
  <c r="T538" i="2"/>
  <c r="T77" i="2"/>
  <c r="T33" i="2"/>
  <c r="T514" i="2"/>
  <c r="T337" i="2"/>
  <c r="T94" i="2"/>
  <c r="T440" i="2"/>
  <c r="T520" i="2"/>
  <c r="T354" i="2"/>
  <c r="T425" i="2"/>
  <c r="T351" i="2"/>
  <c r="T353" i="2"/>
  <c r="T511" i="2"/>
  <c r="T189" i="2"/>
  <c r="T177" i="2"/>
  <c r="T369" i="2"/>
  <c r="T53" i="2"/>
  <c r="T392" i="2"/>
  <c r="T466" i="2"/>
  <c r="T461" i="2"/>
  <c r="T562" i="2"/>
  <c r="T206" i="2"/>
  <c r="T244" i="2"/>
  <c r="T707" i="2"/>
  <c r="T428" i="2"/>
  <c r="T480" i="2"/>
  <c r="T85" i="2"/>
  <c r="T114" i="2"/>
  <c r="T123" i="2"/>
  <c r="T299" i="2"/>
  <c r="T115" i="2"/>
  <c r="T694" i="2"/>
  <c r="T598" i="2"/>
  <c r="T507" i="2"/>
  <c r="T198" i="2"/>
  <c r="T364" i="2"/>
  <c r="T79" i="2"/>
  <c r="T445" i="2"/>
  <c r="T580" i="2"/>
  <c r="T375" i="2"/>
  <c r="T326" i="2"/>
  <c r="T320" i="2"/>
  <c r="T214" i="2"/>
  <c r="T238" i="2"/>
  <c r="T50" i="2"/>
  <c r="T9" i="2"/>
  <c r="T83" i="2"/>
  <c r="T103" i="2"/>
  <c r="T501" i="2"/>
  <c r="T460" i="2"/>
  <c r="T606" i="2"/>
  <c r="T564" i="2"/>
  <c r="T404" i="2"/>
  <c r="T101" i="2"/>
  <c r="T231" i="2"/>
  <c r="T340" i="2"/>
  <c r="T306" i="2"/>
  <c r="T270" i="2"/>
  <c r="T215" i="2"/>
  <c r="T303" i="2"/>
  <c r="T99" i="2"/>
  <c r="T171" i="2"/>
  <c r="T469" i="2"/>
  <c r="T205" i="2"/>
  <c r="T196" i="2"/>
  <c r="T324" i="2"/>
  <c r="T126" i="2"/>
  <c r="T722" i="2"/>
  <c r="T363" i="2"/>
  <c r="T241" i="2"/>
  <c r="T262" i="2"/>
  <c r="T21" i="2"/>
  <c r="T706" i="2"/>
  <c r="T211" i="2"/>
  <c r="T635" i="2"/>
  <c r="T29" i="2"/>
  <c r="T296" i="2"/>
  <c r="T91" i="2"/>
  <c r="T596" i="2"/>
  <c r="T4" i="2"/>
  <c r="T166" i="2"/>
  <c r="T78" i="2"/>
  <c r="T472" i="2"/>
  <c r="T84" i="2"/>
  <c r="T239" i="2"/>
  <c r="T28" i="2"/>
  <c r="T356" i="2"/>
  <c r="T200" i="2"/>
  <c r="T46" i="2"/>
  <c r="T248" i="2"/>
  <c r="T109" i="2"/>
  <c r="T725" i="2"/>
  <c r="T12" i="2"/>
  <c r="T110" i="2"/>
  <c r="T643" i="2"/>
  <c r="T561" i="2"/>
  <c r="T187" i="2"/>
  <c r="T677" i="2"/>
  <c r="T146" i="2"/>
  <c r="T405" i="2"/>
  <c r="T240" i="2"/>
  <c r="T560" i="2"/>
  <c r="T588" i="2"/>
  <c r="T594" i="2"/>
  <c r="T3" i="2"/>
  <c r="T540" i="2"/>
  <c r="T65" i="2"/>
  <c r="T93" i="2"/>
  <c r="T218" i="2"/>
  <c r="T431" i="2"/>
  <c r="T41" i="2"/>
  <c r="T615" i="2"/>
  <c r="T370" i="2"/>
  <c r="T593" i="2"/>
  <c r="T275" i="2"/>
  <c r="T2" i="2"/>
  <c r="T223" i="2"/>
  <c r="T128" i="2"/>
  <c r="T174" i="2"/>
  <c r="T625" i="2"/>
  <c r="T441" i="2"/>
  <c r="T285" i="2"/>
  <c r="T273" i="2"/>
  <c r="T591" i="2"/>
  <c r="T415" i="2"/>
  <c r="T407" i="2"/>
  <c r="T16" i="2"/>
  <c r="T153" i="2"/>
  <c r="T479" i="2"/>
  <c r="T225" i="2"/>
  <c r="T714" i="2"/>
  <c r="T289" i="2"/>
  <c r="T219" i="2"/>
  <c r="T141" i="2"/>
  <c r="T228" i="2"/>
  <c r="T452" i="2"/>
  <c r="T165" i="2"/>
  <c r="T687" i="2"/>
  <c r="T170" i="2"/>
  <c r="T332" i="2"/>
  <c r="T25" i="2"/>
  <c r="T137" i="2"/>
  <c r="T34" i="2"/>
  <c r="T621" i="2"/>
  <c r="T147" i="2"/>
  <c r="T344" i="2"/>
  <c r="T61" i="2"/>
  <c r="T17" i="2"/>
  <c r="T264" i="2"/>
  <c r="T579" i="2"/>
  <c r="T498" i="2"/>
  <c r="T92" i="2"/>
  <c r="T396" i="2"/>
  <c r="T249" i="2"/>
  <c r="T443" i="2"/>
  <c r="T551" i="2"/>
  <c r="T271" i="2"/>
  <c r="T35" i="2"/>
  <c r="T51" i="2"/>
  <c r="T293" i="2"/>
  <c r="T186" i="2"/>
  <c r="T636" i="2"/>
  <c r="T597" i="2"/>
  <c r="T290" i="2"/>
  <c r="T367" i="2"/>
  <c r="T256" i="2"/>
  <c r="T613" i="2"/>
  <c r="T73" i="2"/>
  <c r="T135" i="2"/>
  <c r="T675" i="2"/>
  <c r="T589" i="2"/>
  <c r="T24" i="2"/>
  <c r="T414" i="2"/>
  <c r="T150" i="2"/>
  <c r="T618" i="2"/>
  <c r="T739" i="2"/>
  <c r="T70" i="2"/>
  <c r="T276" i="2"/>
  <c r="T481" i="2"/>
  <c r="T125" i="2"/>
  <c r="T212" i="2"/>
  <c r="T574" i="2"/>
  <c r="T89" i="2"/>
  <c r="T64" i="2"/>
  <c r="T300" i="2"/>
  <c r="T599" i="2"/>
  <c r="T662" i="2"/>
  <c r="T281" i="2"/>
  <c r="T379" i="2"/>
  <c r="T732" i="2"/>
  <c r="T368" i="2"/>
  <c r="T301" i="2"/>
  <c r="T350" i="2"/>
  <c r="T715" i="2"/>
  <c r="T515" i="2"/>
  <c r="T52" i="2"/>
  <c r="T575" i="2"/>
  <c r="T302" i="2"/>
  <c r="T487" i="2"/>
  <c r="T229" i="2"/>
  <c r="T568" i="2"/>
  <c r="T667" i="2"/>
  <c r="T40" i="2"/>
  <c r="T184" i="2"/>
  <c r="T473" i="2"/>
  <c r="T394" i="2"/>
  <c r="T334" i="2"/>
  <c r="T358" i="2"/>
  <c r="T252" i="2"/>
  <c r="T454" i="2"/>
  <c r="T533" i="2"/>
  <c r="T151" i="2"/>
  <c r="T525" i="2"/>
  <c r="T310" i="2"/>
  <c r="T32" i="2"/>
  <c r="T373" i="2"/>
  <c r="T220" i="2"/>
  <c r="T263" i="2"/>
  <c r="T62" i="2"/>
  <c r="T502" i="2"/>
  <c r="T690" i="2"/>
  <c r="T152" i="2"/>
  <c r="T474" i="2"/>
  <c r="T359" i="2"/>
  <c r="T134" i="2"/>
  <c r="T136" i="2"/>
  <c r="T23" i="2"/>
  <c r="T402" i="2"/>
  <c r="T278" i="2"/>
  <c r="T691" i="2"/>
  <c r="T735" i="2"/>
  <c r="T577" i="2"/>
  <c r="T505" i="2"/>
  <c r="T124" i="2"/>
  <c r="T413" i="2"/>
  <c r="T658" i="2"/>
  <c r="T342" i="2"/>
  <c r="T185" i="2"/>
  <c r="T569" i="2"/>
  <c r="T18" i="2"/>
  <c r="T294" i="2"/>
  <c r="T504" i="2"/>
  <c r="T671" i="2"/>
  <c r="T154" i="2"/>
  <c r="T366" i="2"/>
  <c r="T631" i="2"/>
  <c r="T348" i="2"/>
  <c r="T459" i="2"/>
  <c r="T213" i="2"/>
  <c r="T19" i="2"/>
  <c r="T478" i="2"/>
  <c r="T623" i="2"/>
  <c r="T403" i="2"/>
  <c r="T439" i="2"/>
  <c r="T291" i="2"/>
  <c r="T47" i="2"/>
  <c r="T492" i="2"/>
  <c r="T537" i="2"/>
  <c r="T462" i="2"/>
  <c r="T495" i="2"/>
  <c r="T483" i="2"/>
  <c r="T113" i="2"/>
  <c r="T427" i="2"/>
  <c r="T508" i="2"/>
  <c r="T181" i="2"/>
  <c r="T573" i="2"/>
  <c r="T22" i="2"/>
  <c r="T339" i="2"/>
  <c r="T66" i="2"/>
  <c r="T464" i="2"/>
  <c r="T58" i="2"/>
  <c r="T737" i="2"/>
  <c r="T182" i="2"/>
  <c r="T69" i="2"/>
  <c r="T42" i="2"/>
  <c r="T581" i="2"/>
  <c r="T377" i="2"/>
  <c r="T734" i="2"/>
  <c r="T372" i="2"/>
  <c r="T666" i="2"/>
  <c r="T566" i="2"/>
  <c r="T107" i="2"/>
  <c r="T620" i="2"/>
  <c r="T63" i="2"/>
  <c r="T612" i="2"/>
  <c r="T616" i="2"/>
  <c r="T654" i="2"/>
  <c r="T322" i="2"/>
  <c r="T470" i="2"/>
  <c r="T254" i="2"/>
  <c r="T733" i="2"/>
  <c r="T311" i="2"/>
  <c r="T523" i="2"/>
  <c r="T234" i="2"/>
  <c r="T497" i="2"/>
  <c r="T680" i="2"/>
  <c r="T197" i="2"/>
  <c r="T39" i="2"/>
  <c r="T204" i="2"/>
  <c r="T376" i="2"/>
  <c r="T224" i="2"/>
  <c r="T717" i="2"/>
  <c r="T602" i="2"/>
  <c r="T378" i="2"/>
  <c r="T512" i="2"/>
  <c r="T670" i="2"/>
  <c r="T437" i="2"/>
  <c r="T45" i="2"/>
  <c r="T121" i="2"/>
  <c r="T384" i="2"/>
  <c r="T162" i="2"/>
  <c r="T556" i="2"/>
  <c r="T130" i="2"/>
  <c r="T190" i="2"/>
  <c r="T682" i="2"/>
  <c r="T336" i="2"/>
  <c r="T140" i="2"/>
  <c r="T729" i="2"/>
  <c r="T685" i="2"/>
  <c r="T286" i="2"/>
  <c r="T698" i="2"/>
  <c r="T563" i="2"/>
  <c r="T38" i="2"/>
  <c r="T418" i="2"/>
  <c r="T438" i="2"/>
  <c r="T607" i="2"/>
  <c r="T702" i="2"/>
  <c r="T500" i="2"/>
  <c r="T167" i="2"/>
  <c r="T226" i="2"/>
  <c r="T88" i="2"/>
  <c r="T36" i="2"/>
  <c r="T100" i="2"/>
  <c r="T120" i="2"/>
  <c r="T221" i="2"/>
  <c r="T419" i="2"/>
  <c r="T298" i="2"/>
  <c r="T628" i="2"/>
  <c r="T346" i="2"/>
  <c r="T179" i="2"/>
  <c r="T552" i="2"/>
  <c r="T668" i="2"/>
  <c r="T555" i="2"/>
  <c r="T408" i="2"/>
  <c r="T542" i="2"/>
  <c r="T389" i="2"/>
  <c r="T97" i="2"/>
  <c r="T450" i="2"/>
  <c r="T724" i="2"/>
  <c r="T710" i="2"/>
  <c r="T266" i="2"/>
  <c r="T637" i="2"/>
  <c r="T510" i="2"/>
  <c r="T672" i="2"/>
  <c r="T161" i="2"/>
  <c r="T352" i="2"/>
  <c r="T267" i="2"/>
  <c r="T242" i="2"/>
  <c r="T283" i="2"/>
  <c r="T127" i="2"/>
  <c r="T144" i="2"/>
  <c r="T257" i="2"/>
  <c r="T390" i="2"/>
  <c r="T104" i="2"/>
  <c r="T422" i="2"/>
  <c r="T653" i="2"/>
  <c r="T175" i="2"/>
  <c r="T105" i="2"/>
  <c r="T713" i="2"/>
  <c r="T491" i="2"/>
  <c r="T721" i="2"/>
  <c r="T679" i="2"/>
  <c r="T642" i="2"/>
  <c r="T82" i="2"/>
  <c r="T217" i="2"/>
  <c r="T592" i="2"/>
  <c r="T617" i="2"/>
  <c r="T603" i="2"/>
  <c r="T610" i="2"/>
  <c r="T699" i="2"/>
  <c r="T741" i="2"/>
  <c r="T156" i="2"/>
  <c r="T605" i="2"/>
  <c r="T423" i="2"/>
  <c r="T280" i="2"/>
  <c r="T641" i="2"/>
  <c r="T230" i="2"/>
  <c r="T629" i="2"/>
  <c r="T535" i="2"/>
  <c r="T664" i="2"/>
  <c r="T385" i="2"/>
  <c r="T333" i="2"/>
  <c r="T465" i="2"/>
  <c r="T246" i="2"/>
  <c r="T96" i="2"/>
  <c r="T622" i="2"/>
  <c r="T490" i="2"/>
  <c r="T330" i="2"/>
  <c r="T400" i="2"/>
  <c r="T545" i="2"/>
  <c r="T401" i="2"/>
  <c r="T87" i="2"/>
  <c r="T424" i="2"/>
  <c r="T681" i="2"/>
  <c r="T287" i="2"/>
  <c r="T477" i="2"/>
  <c r="T203" i="2"/>
  <c r="T728" i="2"/>
  <c r="T316" i="2"/>
  <c r="T284" i="2"/>
  <c r="T516" i="2"/>
  <c r="T383" i="2"/>
  <c r="T567" i="2"/>
  <c r="T689" i="2"/>
  <c r="T558" i="2"/>
  <c r="T312" i="2"/>
  <c r="T216" i="2"/>
  <c r="T199" i="2"/>
  <c r="T585" i="2"/>
  <c r="T468" i="2"/>
  <c r="T307" i="2"/>
  <c r="T371" i="2"/>
  <c r="T521" i="2"/>
  <c r="T288" i="2"/>
  <c r="T648" i="2"/>
  <c r="T201" i="2"/>
  <c r="T517" i="2"/>
  <c r="T554" i="2"/>
  <c r="T457" i="2"/>
  <c r="T649" i="2"/>
  <c r="T611" i="2"/>
  <c r="T700" i="2"/>
  <c r="T435" i="2"/>
  <c r="T321" i="2"/>
  <c r="T716" i="2"/>
  <c r="T387" i="2"/>
  <c r="T446" i="2"/>
  <c r="T429" i="2"/>
  <c r="T327" i="2"/>
  <c r="T496" i="2"/>
  <c r="T661" i="2"/>
  <c r="T651" i="2"/>
  <c r="T632" i="2"/>
  <c r="T582" i="2"/>
  <c r="T705" i="2"/>
  <c r="T482" i="2"/>
  <c r="T634" i="2"/>
  <c r="T526" i="2"/>
  <c r="T323" i="2"/>
  <c r="T600" i="2"/>
  <c r="T727" i="2"/>
  <c r="T595" i="2"/>
  <c r="T433" i="2"/>
  <c r="T644" i="2"/>
  <c r="T701" i="2"/>
  <c r="T703" i="2"/>
  <c r="T541" i="2"/>
  <c r="T488" i="2"/>
  <c r="T740" i="2"/>
  <c r="T688" i="2"/>
  <c r="T604" i="2"/>
  <c r="T550" i="2"/>
  <c r="T416" i="2"/>
  <c r="T657" i="2"/>
  <c r="T614" i="2"/>
  <c r="T674" i="2"/>
  <c r="T720" i="2"/>
  <c r="T738" i="2"/>
  <c r="T718" i="2"/>
  <c r="T708" i="2"/>
  <c r="T736" i="2"/>
  <c r="T683" i="2"/>
  <c r="T730" i="2"/>
  <c r="T686" i="2"/>
  <c r="T678" i="2"/>
  <c r="T711" i="2"/>
  <c r="T719" i="2"/>
  <c r="T712" i="2"/>
  <c r="S627" i="2"/>
  <c r="S633" i="2"/>
  <c r="S646" i="2"/>
  <c r="S138" i="2"/>
  <c r="S361" i="2"/>
  <c r="S557" i="2"/>
  <c r="S436" i="2"/>
  <c r="S586" i="2"/>
  <c r="S509" i="2"/>
  <c r="S391" i="2"/>
  <c r="S399" i="2"/>
  <c r="S553" i="2"/>
  <c r="S645" i="2"/>
  <c r="S258" i="2"/>
  <c r="S145" i="2"/>
  <c r="S528" i="2"/>
  <c r="S475" i="2"/>
  <c r="S696" i="2"/>
  <c r="S343" i="2"/>
  <c r="S347" i="2"/>
  <c r="S434" i="2"/>
  <c r="S544" i="2"/>
  <c r="S81" i="2"/>
  <c r="S410" i="2"/>
  <c r="S531" i="2"/>
  <c r="S74" i="2"/>
  <c r="S655" i="2"/>
  <c r="S222" i="2"/>
  <c r="S355" i="2"/>
  <c r="S329" i="2"/>
  <c r="S578" i="2"/>
  <c r="S232" i="2"/>
  <c r="S57" i="2"/>
  <c r="S638" i="2"/>
  <c r="S10" i="2"/>
  <c r="S173" i="2"/>
  <c r="S656" i="2"/>
  <c r="S95" i="2"/>
  <c r="S116" i="2"/>
  <c r="S313" i="2"/>
  <c r="S506" i="2"/>
  <c r="S546" i="2"/>
  <c r="S357" i="2"/>
  <c r="S192" i="2"/>
  <c r="S168" i="2"/>
  <c r="S60" i="2"/>
  <c r="S236" i="2"/>
  <c r="S111" i="2"/>
  <c r="S576" i="2"/>
  <c r="S647" i="2"/>
  <c r="S411" i="2"/>
  <c r="S360" i="2"/>
  <c r="S176" i="2"/>
  <c r="S118" i="2"/>
  <c r="S98" i="2"/>
  <c r="S570" i="2"/>
  <c r="S519" i="2"/>
  <c r="S386" i="2"/>
  <c r="S467" i="2"/>
  <c r="S660" i="2"/>
  <c r="S421" i="2"/>
  <c r="S455" i="2"/>
  <c r="S328" i="2"/>
  <c r="S362" i="2"/>
  <c r="S119" i="2"/>
  <c r="S237" i="2"/>
  <c r="S268" i="2"/>
  <c r="S132" i="2"/>
  <c r="S102" i="2"/>
  <c r="S193" i="2"/>
  <c r="S458" i="2"/>
  <c r="S331" i="2"/>
  <c r="S86" i="2"/>
  <c r="S155" i="2"/>
  <c r="S297" i="2"/>
  <c r="S382" i="2"/>
  <c r="S489" i="2"/>
  <c r="S259" i="2"/>
  <c r="S412" i="2"/>
  <c r="S188" i="2"/>
  <c r="S522" i="2"/>
  <c r="S673" i="2"/>
  <c r="S590" i="2"/>
  <c r="S652" i="2"/>
  <c r="S202" i="2"/>
  <c r="S71" i="2"/>
  <c r="S158" i="2"/>
  <c r="S272" i="2"/>
  <c r="S449" i="2"/>
  <c r="S8" i="2"/>
  <c r="S7" i="2"/>
  <c r="S601" i="2"/>
  <c r="S338" i="2"/>
  <c r="S486" i="2"/>
  <c r="S381" i="2"/>
  <c r="S67" i="2"/>
  <c r="S247" i="2"/>
  <c r="S142" i="2"/>
  <c r="S235" i="2"/>
  <c r="S456" i="2"/>
  <c r="S233" i="2"/>
  <c r="S309" i="2"/>
  <c r="S250" i="2"/>
  <c r="S180" i="2"/>
  <c r="S159" i="2"/>
  <c r="S117" i="2"/>
  <c r="S183" i="2"/>
  <c r="S48" i="2"/>
  <c r="S447" i="2"/>
  <c r="S518" i="2"/>
  <c r="S380" i="2"/>
  <c r="S227" i="2"/>
  <c r="S388" i="2"/>
  <c r="S463" i="2"/>
  <c r="S209" i="2"/>
  <c r="S43" i="2"/>
  <c r="S163" i="2"/>
  <c r="S726" i="2"/>
  <c r="S471" i="2"/>
  <c r="S609" i="2"/>
  <c r="S172" i="2"/>
  <c r="S659" i="2"/>
  <c r="S164" i="2"/>
  <c r="S27" i="2"/>
  <c r="S37" i="2"/>
  <c r="S169" i="2"/>
  <c r="S308" i="2"/>
  <c r="S30" i="2"/>
  <c r="S295" i="2"/>
  <c r="S191" i="2"/>
  <c r="S397" i="2"/>
  <c r="S693" i="2"/>
  <c r="S243" i="2"/>
  <c r="S524" i="2"/>
  <c r="S349" i="2"/>
  <c r="S587" i="2"/>
  <c r="S676" i="2"/>
  <c r="S13" i="2"/>
  <c r="S709" i="2"/>
  <c r="S430" i="2"/>
  <c r="S305" i="2"/>
  <c r="S282" i="2"/>
  <c r="S265" i="2"/>
  <c r="S304" i="2"/>
  <c r="S277" i="2"/>
  <c r="S398" i="2"/>
  <c r="S261" i="2"/>
  <c r="S80" i="2"/>
  <c r="S345" i="2"/>
  <c r="S139" i="2"/>
  <c r="S406" i="2"/>
  <c r="S269" i="2"/>
  <c r="S131" i="2"/>
  <c r="S325" i="2"/>
  <c r="S341" i="2"/>
  <c r="S129" i="2"/>
  <c r="S626" i="2"/>
  <c r="S112" i="2"/>
  <c r="S493" i="2"/>
  <c r="S530" i="2"/>
  <c r="S640" i="2"/>
  <c r="S503" i="2"/>
  <c r="S539" i="2"/>
  <c r="S619" i="2"/>
  <c r="S572" i="2"/>
  <c r="S536" i="2"/>
  <c r="S20" i="2"/>
  <c r="S245" i="2"/>
  <c r="S663" i="2"/>
  <c r="S529" i="2"/>
  <c r="S534" i="2"/>
  <c r="S704" i="2"/>
  <c r="S549" i="2"/>
  <c r="S15" i="2"/>
  <c r="S484" i="2"/>
  <c r="S149" i="2"/>
  <c r="S692" i="2"/>
  <c r="S274" i="2"/>
  <c r="S608" i="2"/>
  <c r="S395" i="2"/>
  <c r="S72" i="2"/>
  <c r="S571" i="2"/>
  <c r="S639" i="2"/>
  <c r="S279" i="2"/>
  <c r="S207" i="2"/>
  <c r="S208" i="2"/>
  <c r="S630" i="2"/>
  <c r="S54" i="2"/>
  <c r="S26" i="2"/>
  <c r="S665" i="2"/>
  <c r="S499" i="2"/>
  <c r="S317" i="2"/>
  <c r="S624" i="2"/>
  <c r="S14" i="2"/>
  <c r="S148" i="2"/>
  <c r="S565" i="2"/>
  <c r="S448" i="2"/>
  <c r="S335" i="2"/>
  <c r="S513" i="2"/>
  <c r="S426" i="2"/>
  <c r="S684" i="2"/>
  <c r="S374" i="2"/>
  <c r="S76" i="2"/>
  <c r="S532" i="2"/>
  <c r="S547" i="2"/>
  <c r="S194" i="2"/>
  <c r="S420" i="2"/>
  <c r="S292" i="2"/>
  <c r="S409" i="2"/>
  <c r="S106" i="2"/>
  <c r="S122" i="2"/>
  <c r="S451" i="2"/>
  <c r="S44" i="2"/>
  <c r="S108" i="2"/>
  <c r="S650" i="2"/>
  <c r="S494" i="2"/>
  <c r="S75" i="2"/>
  <c r="S442" i="2"/>
  <c r="S559" i="2"/>
  <c r="S6" i="2"/>
  <c r="S160" i="2"/>
  <c r="S59" i="2"/>
  <c r="S453" i="2"/>
  <c r="S543" i="2"/>
  <c r="S133" i="2"/>
  <c r="S393" i="2"/>
  <c r="S432" i="2"/>
  <c r="S251" i="2"/>
  <c r="S90" i="2"/>
  <c r="S444" i="2"/>
  <c r="S476" i="2"/>
  <c r="S260" i="2"/>
  <c r="S695" i="2"/>
  <c r="S157" i="2"/>
  <c r="S315" i="2"/>
  <c r="S731" i="2"/>
  <c r="S669" i="2"/>
  <c r="S583" i="2"/>
  <c r="S255" i="2"/>
  <c r="S195" i="2"/>
  <c r="S417" i="2"/>
  <c r="S319" i="2"/>
  <c r="S56" i="2"/>
  <c r="S11" i="2"/>
  <c r="S318" i="2"/>
  <c r="S314" i="2"/>
  <c r="S365" i="2"/>
  <c r="S5" i="2"/>
  <c r="S55" i="2"/>
  <c r="S723" i="2"/>
  <c r="S68" i="2"/>
  <c r="S210" i="2"/>
  <c r="S548" i="2"/>
  <c r="S485" i="2"/>
  <c r="S527" i="2"/>
  <c r="S584" i="2"/>
  <c r="S31" i="2"/>
  <c r="S697" i="2"/>
  <c r="S178" i="2"/>
  <c r="S143" i="2"/>
  <c r="S253" i="2"/>
  <c r="S49" i="2"/>
  <c r="S538" i="2"/>
  <c r="S77" i="2"/>
  <c r="S33" i="2"/>
  <c r="S514" i="2"/>
  <c r="S337" i="2"/>
  <c r="S94" i="2"/>
  <c r="S440" i="2"/>
  <c r="S520" i="2"/>
  <c r="S354" i="2"/>
  <c r="S425" i="2"/>
  <c r="S351" i="2"/>
  <c r="S353" i="2"/>
  <c r="S511" i="2"/>
  <c r="S189" i="2"/>
  <c r="S177" i="2"/>
  <c r="S369" i="2"/>
  <c r="S53" i="2"/>
  <c r="S392" i="2"/>
  <c r="S466" i="2"/>
  <c r="S461" i="2"/>
  <c r="S562" i="2"/>
  <c r="S206" i="2"/>
  <c r="S244" i="2"/>
  <c r="S707" i="2"/>
  <c r="S428" i="2"/>
  <c r="S480" i="2"/>
  <c r="S85" i="2"/>
  <c r="S114" i="2"/>
  <c r="S123" i="2"/>
  <c r="S299" i="2"/>
  <c r="S115" i="2"/>
  <c r="S694" i="2"/>
  <c r="S598" i="2"/>
  <c r="S507" i="2"/>
  <c r="S198" i="2"/>
  <c r="S364" i="2"/>
  <c r="S79" i="2"/>
  <c r="S445" i="2"/>
  <c r="S580" i="2"/>
  <c r="S375" i="2"/>
  <c r="S326" i="2"/>
  <c r="S320" i="2"/>
  <c r="S214" i="2"/>
  <c r="S238" i="2"/>
  <c r="S50" i="2"/>
  <c r="S9" i="2"/>
  <c r="S83" i="2"/>
  <c r="S103" i="2"/>
  <c r="S501" i="2"/>
  <c r="S460" i="2"/>
  <c r="S606" i="2"/>
  <c r="S564" i="2"/>
  <c r="S404" i="2"/>
  <c r="S101" i="2"/>
  <c r="S231" i="2"/>
  <c r="S340" i="2"/>
  <c r="S306" i="2"/>
  <c r="S270" i="2"/>
  <c r="S215" i="2"/>
  <c r="S303" i="2"/>
  <c r="S99" i="2"/>
  <c r="S171" i="2"/>
  <c r="S469" i="2"/>
  <c r="S205" i="2"/>
  <c r="S196" i="2"/>
  <c r="S324" i="2"/>
  <c r="S126" i="2"/>
  <c r="S722" i="2"/>
  <c r="S363" i="2"/>
  <c r="S241" i="2"/>
  <c r="S262" i="2"/>
  <c r="S21" i="2"/>
  <c r="S706" i="2"/>
  <c r="S211" i="2"/>
  <c r="S635" i="2"/>
  <c r="S29" i="2"/>
  <c r="S296" i="2"/>
  <c r="S91" i="2"/>
  <c r="S596" i="2"/>
  <c r="S4" i="2"/>
  <c r="S166" i="2"/>
  <c r="S78" i="2"/>
  <c r="S472" i="2"/>
  <c r="S84" i="2"/>
  <c r="S239" i="2"/>
  <c r="S28" i="2"/>
  <c r="S356" i="2"/>
  <c r="S200" i="2"/>
  <c r="S46" i="2"/>
  <c r="S248" i="2"/>
  <c r="S109" i="2"/>
  <c r="S725" i="2"/>
  <c r="S12" i="2"/>
  <c r="S110" i="2"/>
  <c r="S643" i="2"/>
  <c r="S561" i="2"/>
  <c r="S187" i="2"/>
  <c r="S677" i="2"/>
  <c r="S146" i="2"/>
  <c r="S405" i="2"/>
  <c r="S240" i="2"/>
  <c r="S560" i="2"/>
  <c r="S588" i="2"/>
  <c r="S594" i="2"/>
  <c r="S3" i="2"/>
  <c r="S540" i="2"/>
  <c r="S65" i="2"/>
  <c r="S93" i="2"/>
  <c r="S218" i="2"/>
  <c r="S431" i="2"/>
  <c r="S41" i="2"/>
  <c r="S615" i="2"/>
  <c r="S370" i="2"/>
  <c r="S593" i="2"/>
  <c r="S275" i="2"/>
  <c r="S2" i="2"/>
  <c r="S223" i="2"/>
  <c r="S128" i="2"/>
  <c r="S174" i="2"/>
  <c r="S625" i="2"/>
  <c r="S441" i="2"/>
  <c r="S285" i="2"/>
  <c r="S273" i="2"/>
  <c r="S591" i="2"/>
  <c r="S415" i="2"/>
  <c r="S407" i="2"/>
  <c r="S16" i="2"/>
  <c r="S153" i="2"/>
  <c r="S479" i="2"/>
  <c r="S225" i="2"/>
  <c r="S714" i="2"/>
  <c r="S289" i="2"/>
  <c r="S219" i="2"/>
  <c r="S141" i="2"/>
  <c r="S228" i="2"/>
  <c r="S452" i="2"/>
  <c r="S165" i="2"/>
  <c r="S687" i="2"/>
  <c r="S170" i="2"/>
  <c r="S332" i="2"/>
  <c r="S25" i="2"/>
  <c r="S137" i="2"/>
  <c r="S34" i="2"/>
  <c r="S621" i="2"/>
  <c r="S147" i="2"/>
  <c r="S344" i="2"/>
  <c r="S61" i="2"/>
  <c r="S17" i="2"/>
  <c r="S264" i="2"/>
  <c r="S579" i="2"/>
  <c r="S498" i="2"/>
  <c r="S92" i="2"/>
  <c r="S396" i="2"/>
  <c r="S249" i="2"/>
  <c r="S443" i="2"/>
  <c r="S551" i="2"/>
  <c r="S271" i="2"/>
  <c r="S35" i="2"/>
  <c r="S51" i="2"/>
  <c r="S293" i="2"/>
  <c r="S186" i="2"/>
  <c r="S636" i="2"/>
  <c r="S597" i="2"/>
  <c r="S290" i="2"/>
  <c r="S367" i="2"/>
  <c r="S256" i="2"/>
  <c r="S613" i="2"/>
  <c r="S73" i="2"/>
  <c r="S135" i="2"/>
  <c r="S675" i="2"/>
  <c r="S589" i="2"/>
  <c r="S24" i="2"/>
  <c r="S414" i="2"/>
  <c r="S150" i="2"/>
  <c r="S618" i="2"/>
  <c r="S739" i="2"/>
  <c r="S70" i="2"/>
  <c r="S276" i="2"/>
  <c r="S481" i="2"/>
  <c r="S125" i="2"/>
  <c r="S212" i="2"/>
  <c r="S574" i="2"/>
  <c r="S89" i="2"/>
  <c r="S64" i="2"/>
  <c r="S300" i="2"/>
  <c r="S599" i="2"/>
  <c r="S662" i="2"/>
  <c r="S281" i="2"/>
  <c r="S379" i="2"/>
  <c r="S732" i="2"/>
  <c r="S368" i="2"/>
  <c r="S301" i="2"/>
  <c r="S350" i="2"/>
  <c r="S715" i="2"/>
  <c r="S515" i="2"/>
  <c r="S52" i="2"/>
  <c r="S575" i="2"/>
  <c r="S302" i="2"/>
  <c r="S487" i="2"/>
  <c r="S229" i="2"/>
  <c r="S568" i="2"/>
  <c r="S667" i="2"/>
  <c r="S40" i="2"/>
  <c r="S184" i="2"/>
  <c r="S473" i="2"/>
  <c r="S394" i="2"/>
  <c r="S334" i="2"/>
  <c r="S358" i="2"/>
  <c r="S252" i="2"/>
  <c r="S454" i="2"/>
  <c r="S533" i="2"/>
  <c r="S151" i="2"/>
  <c r="S525" i="2"/>
  <c r="S310" i="2"/>
  <c r="S32" i="2"/>
  <c r="S373" i="2"/>
  <c r="S220" i="2"/>
  <c r="S263" i="2"/>
  <c r="S62" i="2"/>
  <c r="S502" i="2"/>
  <c r="S690" i="2"/>
  <c r="S152" i="2"/>
  <c r="S474" i="2"/>
  <c r="S359" i="2"/>
  <c r="S134" i="2"/>
  <c r="S136" i="2"/>
  <c r="S23" i="2"/>
  <c r="S402" i="2"/>
  <c r="S278" i="2"/>
  <c r="S691" i="2"/>
  <c r="S735" i="2"/>
  <c r="S577" i="2"/>
  <c r="S505" i="2"/>
  <c r="S124" i="2"/>
  <c r="S413" i="2"/>
  <c r="S658" i="2"/>
  <c r="S342" i="2"/>
  <c r="S185" i="2"/>
  <c r="S569" i="2"/>
  <c r="S18" i="2"/>
  <c r="S294" i="2"/>
  <c r="S504" i="2"/>
  <c r="S671" i="2"/>
  <c r="S154" i="2"/>
  <c r="S366" i="2"/>
  <c r="S631" i="2"/>
  <c r="S348" i="2"/>
  <c r="S459" i="2"/>
  <c r="S213" i="2"/>
  <c r="S19" i="2"/>
  <c r="S478" i="2"/>
  <c r="S623" i="2"/>
  <c r="S403" i="2"/>
  <c r="S439" i="2"/>
  <c r="S291" i="2"/>
  <c r="S47" i="2"/>
  <c r="S492" i="2"/>
  <c r="S537" i="2"/>
  <c r="S462" i="2"/>
  <c r="S495" i="2"/>
  <c r="S483" i="2"/>
  <c r="S113" i="2"/>
  <c r="S427" i="2"/>
  <c r="S508" i="2"/>
  <c r="S181" i="2"/>
  <c r="S573" i="2"/>
  <c r="S22" i="2"/>
  <c r="S339" i="2"/>
  <c r="S66" i="2"/>
  <c r="S464" i="2"/>
  <c r="S58" i="2"/>
  <c r="S737" i="2"/>
  <c r="S182" i="2"/>
  <c r="S69" i="2"/>
  <c r="S42" i="2"/>
  <c r="S581" i="2"/>
  <c r="S377" i="2"/>
  <c r="S734" i="2"/>
  <c r="S372" i="2"/>
  <c r="S666" i="2"/>
  <c r="S566" i="2"/>
  <c r="S107" i="2"/>
  <c r="S620" i="2"/>
  <c r="S63" i="2"/>
  <c r="S612" i="2"/>
  <c r="S616" i="2"/>
  <c r="S654" i="2"/>
  <c r="S322" i="2"/>
  <c r="S470" i="2"/>
  <c r="S254" i="2"/>
  <c r="S733" i="2"/>
  <c r="S311" i="2"/>
  <c r="S523" i="2"/>
  <c r="S234" i="2"/>
  <c r="S497" i="2"/>
  <c r="S680" i="2"/>
  <c r="S197" i="2"/>
  <c r="S39" i="2"/>
  <c r="S204" i="2"/>
  <c r="S376" i="2"/>
  <c r="S224" i="2"/>
  <c r="S717" i="2"/>
  <c r="S602" i="2"/>
  <c r="S378" i="2"/>
  <c r="S512" i="2"/>
  <c r="S670" i="2"/>
  <c r="S437" i="2"/>
  <c r="S45" i="2"/>
  <c r="S121" i="2"/>
  <c r="S384" i="2"/>
  <c r="S162" i="2"/>
  <c r="S556" i="2"/>
  <c r="S130" i="2"/>
  <c r="S190" i="2"/>
  <c r="S682" i="2"/>
  <c r="S336" i="2"/>
  <c r="S140" i="2"/>
  <c r="S729" i="2"/>
  <c r="S685" i="2"/>
  <c r="S286" i="2"/>
  <c r="S698" i="2"/>
  <c r="S563" i="2"/>
  <c r="S38" i="2"/>
  <c r="S418" i="2"/>
  <c r="S438" i="2"/>
  <c r="S607" i="2"/>
  <c r="S702" i="2"/>
  <c r="S500" i="2"/>
  <c r="S167" i="2"/>
  <c r="S226" i="2"/>
  <c r="S88" i="2"/>
  <c r="S36" i="2"/>
  <c r="S100" i="2"/>
  <c r="S120" i="2"/>
  <c r="S221" i="2"/>
  <c r="S419" i="2"/>
  <c r="S298" i="2"/>
  <c r="S628" i="2"/>
  <c r="S346" i="2"/>
  <c r="S179" i="2"/>
  <c r="S552" i="2"/>
  <c r="S668" i="2"/>
  <c r="S555" i="2"/>
  <c r="S408" i="2"/>
  <c r="S542" i="2"/>
  <c r="S389" i="2"/>
  <c r="S97" i="2"/>
  <c r="S450" i="2"/>
  <c r="S724" i="2"/>
  <c r="S710" i="2"/>
  <c r="S266" i="2"/>
  <c r="S637" i="2"/>
  <c r="S510" i="2"/>
  <c r="S672" i="2"/>
  <c r="S161" i="2"/>
  <c r="S352" i="2"/>
  <c r="S267" i="2"/>
  <c r="S242" i="2"/>
  <c r="S283" i="2"/>
  <c r="S127" i="2"/>
  <c r="S144" i="2"/>
  <c r="S257" i="2"/>
  <c r="S390" i="2"/>
  <c r="S104" i="2"/>
  <c r="S422" i="2"/>
  <c r="S653" i="2"/>
  <c r="S175" i="2"/>
  <c r="S105" i="2"/>
  <c r="S713" i="2"/>
  <c r="S491" i="2"/>
  <c r="S721" i="2"/>
  <c r="S679" i="2"/>
  <c r="S642" i="2"/>
  <c r="S82" i="2"/>
  <c r="S217" i="2"/>
  <c r="S592" i="2"/>
  <c r="S617" i="2"/>
  <c r="S603" i="2"/>
  <c r="S610" i="2"/>
  <c r="S699" i="2"/>
  <c r="S741" i="2"/>
  <c r="S156" i="2"/>
  <c r="S605" i="2"/>
  <c r="S423" i="2"/>
  <c r="S280" i="2"/>
  <c r="S641" i="2"/>
  <c r="S230" i="2"/>
  <c r="S629" i="2"/>
  <c r="S535" i="2"/>
  <c r="S664" i="2"/>
  <c r="S385" i="2"/>
  <c r="S333" i="2"/>
  <c r="S465" i="2"/>
  <c r="S246" i="2"/>
  <c r="S96" i="2"/>
  <c r="S622" i="2"/>
  <c r="S490" i="2"/>
  <c r="S330" i="2"/>
  <c r="S400" i="2"/>
  <c r="S545" i="2"/>
  <c r="S401" i="2"/>
  <c r="S87" i="2"/>
  <c r="S424" i="2"/>
  <c r="S681" i="2"/>
  <c r="S287" i="2"/>
  <c r="S477" i="2"/>
  <c r="S203" i="2"/>
  <c r="S728" i="2"/>
  <c r="S316" i="2"/>
  <c r="S284" i="2"/>
  <c r="S516" i="2"/>
  <c r="S383" i="2"/>
  <c r="S567" i="2"/>
  <c r="S689" i="2"/>
  <c r="S558" i="2"/>
  <c r="S312" i="2"/>
  <c r="S216" i="2"/>
  <c r="S199" i="2"/>
  <c r="S585" i="2"/>
  <c r="S468" i="2"/>
  <c r="S307" i="2"/>
  <c r="S371" i="2"/>
  <c r="S521" i="2"/>
  <c r="S288" i="2"/>
  <c r="S648" i="2"/>
  <c r="S201" i="2"/>
  <c r="S517" i="2"/>
  <c r="S554" i="2"/>
  <c r="S457" i="2"/>
  <c r="S649" i="2"/>
  <c r="S611" i="2"/>
  <c r="S700" i="2"/>
  <c r="S435" i="2"/>
  <c r="S321" i="2"/>
  <c r="S716" i="2"/>
  <c r="S387" i="2"/>
  <c r="S446" i="2"/>
  <c r="S429" i="2"/>
  <c r="S327" i="2"/>
  <c r="S496" i="2"/>
  <c r="S661" i="2"/>
  <c r="S651" i="2"/>
  <c r="S632" i="2"/>
  <c r="S582" i="2"/>
  <c r="S705" i="2"/>
  <c r="S482" i="2"/>
  <c r="S634" i="2"/>
  <c r="S526" i="2"/>
  <c r="S323" i="2"/>
  <c r="S600" i="2"/>
  <c r="S727" i="2"/>
  <c r="S595" i="2"/>
  <c r="S433" i="2"/>
  <c r="S644" i="2"/>
  <c r="S701" i="2"/>
  <c r="S703" i="2"/>
  <c r="S541" i="2"/>
  <c r="S488" i="2"/>
  <c r="S740" i="2"/>
  <c r="S688" i="2"/>
  <c r="S604" i="2"/>
  <c r="S550" i="2"/>
  <c r="S416" i="2"/>
  <c r="S657" i="2"/>
  <c r="S614" i="2"/>
  <c r="S674" i="2"/>
  <c r="S720" i="2"/>
  <c r="S738" i="2"/>
  <c r="S718" i="2"/>
  <c r="S708" i="2"/>
  <c r="S736" i="2"/>
  <c r="S683" i="2"/>
  <c r="S730" i="2"/>
  <c r="S686" i="2"/>
  <c r="S678" i="2"/>
  <c r="S711" i="2"/>
  <c r="S719" i="2"/>
  <c r="S712" i="2"/>
  <c r="N627" i="2"/>
  <c r="N633" i="2"/>
  <c r="N646" i="2"/>
  <c r="N138" i="2"/>
  <c r="N361" i="2"/>
  <c r="N557" i="2"/>
  <c r="N436" i="2"/>
  <c r="N586" i="2"/>
  <c r="N509" i="2"/>
  <c r="N391" i="2"/>
  <c r="N399" i="2"/>
  <c r="N553" i="2"/>
  <c r="N645" i="2"/>
  <c r="N258" i="2"/>
  <c r="N145" i="2"/>
  <c r="N528" i="2"/>
  <c r="N475" i="2"/>
  <c r="N696" i="2"/>
  <c r="N343" i="2"/>
  <c r="N347" i="2"/>
  <c r="N434" i="2"/>
  <c r="N544" i="2"/>
  <c r="N81" i="2"/>
  <c r="N410" i="2"/>
  <c r="N531" i="2"/>
  <c r="N74" i="2"/>
  <c r="N655" i="2"/>
  <c r="N222" i="2"/>
  <c r="N355" i="2"/>
  <c r="N329" i="2"/>
  <c r="N578" i="2"/>
  <c r="N232" i="2"/>
  <c r="N57" i="2"/>
  <c r="N638" i="2"/>
  <c r="N10" i="2"/>
  <c r="N173" i="2"/>
  <c r="N656" i="2"/>
  <c r="N95" i="2"/>
  <c r="N116" i="2"/>
  <c r="N313" i="2"/>
  <c r="N506" i="2"/>
  <c r="N546" i="2"/>
  <c r="N357" i="2"/>
  <c r="N192" i="2"/>
  <c r="N168" i="2"/>
  <c r="N60" i="2"/>
  <c r="N236" i="2"/>
  <c r="N111" i="2"/>
  <c r="N576" i="2"/>
  <c r="N647" i="2"/>
  <c r="N411" i="2"/>
  <c r="N360" i="2"/>
  <c r="N176" i="2"/>
  <c r="N118" i="2"/>
  <c r="N98" i="2"/>
  <c r="N570" i="2"/>
  <c r="N519" i="2"/>
  <c r="N386" i="2"/>
  <c r="N467" i="2"/>
  <c r="N660" i="2"/>
  <c r="N421" i="2"/>
  <c r="N455" i="2"/>
  <c r="N328" i="2"/>
  <c r="N362" i="2"/>
  <c r="N119" i="2"/>
  <c r="N237" i="2"/>
  <c r="N268" i="2"/>
  <c r="N132" i="2"/>
  <c r="N102" i="2"/>
  <c r="N193" i="2"/>
  <c r="N458" i="2"/>
  <c r="N331" i="2"/>
  <c r="N86" i="2"/>
  <c r="N155" i="2"/>
  <c r="N297" i="2"/>
  <c r="N382" i="2"/>
  <c r="N489" i="2"/>
  <c r="N259" i="2"/>
  <c r="N412" i="2"/>
  <c r="N188" i="2"/>
  <c r="N522" i="2"/>
  <c r="N673" i="2"/>
  <c r="N590" i="2"/>
  <c r="N652" i="2"/>
  <c r="N202" i="2"/>
  <c r="N71" i="2"/>
  <c r="N158" i="2"/>
  <c r="N272" i="2"/>
  <c r="N449" i="2"/>
  <c r="N8" i="2"/>
  <c r="N7" i="2"/>
  <c r="N601" i="2"/>
  <c r="N338" i="2"/>
  <c r="N486" i="2"/>
  <c r="N381" i="2"/>
  <c r="N67" i="2"/>
  <c r="N247" i="2"/>
  <c r="N142" i="2"/>
  <c r="N235" i="2"/>
  <c r="N456" i="2"/>
  <c r="N233" i="2"/>
  <c r="N309" i="2"/>
  <c r="N250" i="2"/>
  <c r="N180" i="2"/>
  <c r="N159" i="2"/>
  <c r="N117" i="2"/>
  <c r="N183" i="2"/>
  <c r="N48" i="2"/>
  <c r="N447" i="2"/>
  <c r="N518" i="2"/>
  <c r="N380" i="2"/>
  <c r="N227" i="2"/>
  <c r="N388" i="2"/>
  <c r="N463" i="2"/>
  <c r="N209" i="2"/>
  <c r="N43" i="2"/>
  <c r="N163" i="2"/>
  <c r="N726" i="2"/>
  <c r="N471" i="2"/>
  <c r="N609" i="2"/>
  <c r="N172" i="2"/>
  <c r="N659" i="2"/>
  <c r="N164" i="2"/>
  <c r="N27" i="2"/>
  <c r="N37" i="2"/>
  <c r="N169" i="2"/>
  <c r="N308" i="2"/>
  <c r="N30" i="2"/>
  <c r="N295" i="2"/>
  <c r="N191" i="2"/>
  <c r="N397" i="2"/>
  <c r="N693" i="2"/>
  <c r="N243" i="2"/>
  <c r="N524" i="2"/>
  <c r="N349" i="2"/>
  <c r="N587" i="2"/>
  <c r="N676" i="2"/>
  <c r="N13" i="2"/>
  <c r="N709" i="2"/>
  <c r="N430" i="2"/>
  <c r="N305" i="2"/>
  <c r="N282" i="2"/>
  <c r="N265" i="2"/>
  <c r="N304" i="2"/>
  <c r="N277" i="2"/>
  <c r="N398" i="2"/>
  <c r="N261" i="2"/>
  <c r="N80" i="2"/>
  <c r="N345" i="2"/>
  <c r="N139" i="2"/>
  <c r="N406" i="2"/>
  <c r="N269" i="2"/>
  <c r="N131" i="2"/>
  <c r="N325" i="2"/>
  <c r="N341" i="2"/>
  <c r="N129" i="2"/>
  <c r="N626" i="2"/>
  <c r="N112" i="2"/>
  <c r="N493" i="2"/>
  <c r="N530" i="2"/>
  <c r="N640" i="2"/>
  <c r="N503" i="2"/>
  <c r="N539" i="2"/>
  <c r="N619" i="2"/>
  <c r="N572" i="2"/>
  <c r="N536" i="2"/>
  <c r="N20" i="2"/>
  <c r="N245" i="2"/>
  <c r="N663" i="2"/>
  <c r="N529" i="2"/>
  <c r="N534" i="2"/>
  <c r="N704" i="2"/>
  <c r="N549" i="2"/>
  <c r="N15" i="2"/>
  <c r="N484" i="2"/>
  <c r="N149" i="2"/>
  <c r="N692" i="2"/>
  <c r="N274" i="2"/>
  <c r="N608" i="2"/>
  <c r="N395" i="2"/>
  <c r="N72" i="2"/>
  <c r="N571" i="2"/>
  <c r="N639" i="2"/>
  <c r="N279" i="2"/>
  <c r="N207" i="2"/>
  <c r="N208" i="2"/>
  <c r="N630" i="2"/>
  <c r="N54" i="2"/>
  <c r="N26" i="2"/>
  <c r="N665" i="2"/>
  <c r="N499" i="2"/>
  <c r="N317" i="2"/>
  <c r="N624" i="2"/>
  <c r="N14" i="2"/>
  <c r="N148" i="2"/>
  <c r="N565" i="2"/>
  <c r="N448" i="2"/>
  <c r="N335" i="2"/>
  <c r="N513" i="2"/>
  <c r="N426" i="2"/>
  <c r="N684" i="2"/>
  <c r="N374" i="2"/>
  <c r="N76" i="2"/>
  <c r="N532" i="2"/>
  <c r="N547" i="2"/>
  <c r="N194" i="2"/>
  <c r="N420" i="2"/>
  <c r="N292" i="2"/>
  <c r="N409" i="2"/>
  <c r="N106" i="2"/>
  <c r="N122" i="2"/>
  <c r="N451" i="2"/>
  <c r="N44" i="2"/>
  <c r="N108" i="2"/>
  <c r="N650" i="2"/>
  <c r="N494" i="2"/>
  <c r="N75" i="2"/>
  <c r="N442" i="2"/>
  <c r="N559" i="2"/>
  <c r="N6" i="2"/>
  <c r="N160" i="2"/>
  <c r="N59" i="2"/>
  <c r="N453" i="2"/>
  <c r="N543" i="2"/>
  <c r="N133" i="2"/>
  <c r="N393" i="2"/>
  <c r="N432" i="2"/>
  <c r="N251" i="2"/>
  <c r="N90" i="2"/>
  <c r="N444" i="2"/>
  <c r="N476" i="2"/>
  <c r="N260" i="2"/>
  <c r="N695" i="2"/>
  <c r="N157" i="2"/>
  <c r="N315" i="2"/>
  <c r="N731" i="2"/>
  <c r="N669" i="2"/>
  <c r="N583" i="2"/>
  <c r="N255" i="2"/>
  <c r="N195" i="2"/>
  <c r="N417" i="2"/>
  <c r="N319" i="2"/>
  <c r="N56" i="2"/>
  <c r="N11" i="2"/>
  <c r="N318" i="2"/>
  <c r="N314" i="2"/>
  <c r="N365" i="2"/>
  <c r="N5" i="2"/>
  <c r="N55" i="2"/>
  <c r="N723" i="2"/>
  <c r="N68" i="2"/>
  <c r="N210" i="2"/>
  <c r="N548" i="2"/>
  <c r="N485" i="2"/>
  <c r="N527" i="2"/>
  <c r="N584" i="2"/>
  <c r="N31" i="2"/>
  <c r="N697" i="2"/>
  <c r="N178" i="2"/>
  <c r="N143" i="2"/>
  <c r="N253" i="2"/>
  <c r="N49" i="2"/>
  <c r="N538" i="2"/>
  <c r="N77" i="2"/>
  <c r="N33" i="2"/>
  <c r="N514" i="2"/>
  <c r="N337" i="2"/>
  <c r="N94" i="2"/>
  <c r="N440" i="2"/>
  <c r="N520" i="2"/>
  <c r="N354" i="2"/>
  <c r="N425" i="2"/>
  <c r="N351" i="2"/>
  <c r="N353" i="2"/>
  <c r="N511" i="2"/>
  <c r="N189" i="2"/>
  <c r="N177" i="2"/>
  <c r="N369" i="2"/>
  <c r="N53" i="2"/>
  <c r="N392" i="2"/>
  <c r="N466" i="2"/>
  <c r="N461" i="2"/>
  <c r="N562" i="2"/>
  <c r="N206" i="2"/>
  <c r="N244" i="2"/>
  <c r="N707" i="2"/>
  <c r="N428" i="2"/>
  <c r="N480" i="2"/>
  <c r="N85" i="2"/>
  <c r="N114" i="2"/>
  <c r="N123" i="2"/>
  <c r="N299" i="2"/>
  <c r="N115" i="2"/>
  <c r="N694" i="2"/>
  <c r="N598" i="2"/>
  <c r="N507" i="2"/>
  <c r="N198" i="2"/>
  <c r="N364" i="2"/>
  <c r="N79" i="2"/>
  <c r="N445" i="2"/>
  <c r="N580" i="2"/>
  <c r="N375" i="2"/>
  <c r="N326" i="2"/>
  <c r="N320" i="2"/>
  <c r="N214" i="2"/>
  <c r="N238" i="2"/>
  <c r="N50" i="2"/>
  <c r="N9" i="2"/>
  <c r="N83" i="2"/>
  <c r="N103" i="2"/>
  <c r="N501" i="2"/>
  <c r="N460" i="2"/>
  <c r="N606" i="2"/>
  <c r="N564" i="2"/>
  <c r="N404" i="2"/>
  <c r="N101" i="2"/>
  <c r="N231" i="2"/>
  <c r="N340" i="2"/>
  <c r="N306" i="2"/>
  <c r="N270" i="2"/>
  <c r="N215" i="2"/>
  <c r="N303" i="2"/>
  <c r="N99" i="2"/>
  <c r="N171" i="2"/>
  <c r="N469" i="2"/>
  <c r="N205" i="2"/>
  <c r="N196" i="2"/>
  <c r="N324" i="2"/>
  <c r="N126" i="2"/>
  <c r="N722" i="2"/>
  <c r="N363" i="2"/>
  <c r="N241" i="2"/>
  <c r="N262" i="2"/>
  <c r="N21" i="2"/>
  <c r="N706" i="2"/>
  <c r="N211" i="2"/>
  <c r="N635" i="2"/>
  <c r="N29" i="2"/>
  <c r="N296" i="2"/>
  <c r="N91" i="2"/>
  <c r="N596" i="2"/>
  <c r="N4" i="2"/>
  <c r="N166" i="2"/>
  <c r="N78" i="2"/>
  <c r="N472" i="2"/>
  <c r="N84" i="2"/>
  <c r="N239" i="2"/>
  <c r="N28" i="2"/>
  <c r="N356" i="2"/>
  <c r="N200" i="2"/>
  <c r="N46" i="2"/>
  <c r="N248" i="2"/>
  <c r="N109" i="2"/>
  <c r="N725" i="2"/>
  <c r="N12" i="2"/>
  <c r="N110" i="2"/>
  <c r="N643" i="2"/>
  <c r="N561" i="2"/>
  <c r="N187" i="2"/>
  <c r="N677" i="2"/>
  <c r="N146" i="2"/>
  <c r="N405" i="2"/>
  <c r="N240" i="2"/>
  <c r="N560" i="2"/>
  <c r="N588" i="2"/>
  <c r="N594" i="2"/>
  <c r="N3" i="2"/>
  <c r="N540" i="2"/>
  <c r="N65" i="2"/>
  <c r="N93" i="2"/>
  <c r="N218" i="2"/>
  <c r="N431" i="2"/>
  <c r="N41" i="2"/>
  <c r="N615" i="2"/>
  <c r="N370" i="2"/>
  <c r="N593" i="2"/>
  <c r="N275" i="2"/>
  <c r="N2" i="2"/>
  <c r="N223" i="2"/>
  <c r="N128" i="2"/>
  <c r="N174" i="2"/>
  <c r="N625" i="2"/>
  <c r="N441" i="2"/>
  <c r="N285" i="2"/>
  <c r="N273" i="2"/>
  <c r="N591" i="2"/>
  <c r="N415" i="2"/>
  <c r="N407" i="2"/>
  <c r="N16" i="2"/>
  <c r="N153" i="2"/>
  <c r="N479" i="2"/>
  <c r="N225" i="2"/>
  <c r="N714" i="2"/>
  <c r="N289" i="2"/>
  <c r="N219" i="2"/>
  <c r="N141" i="2"/>
  <c r="N228" i="2"/>
  <c r="N452" i="2"/>
  <c r="N165" i="2"/>
  <c r="N687" i="2"/>
  <c r="N170" i="2"/>
  <c r="N332" i="2"/>
  <c r="N25" i="2"/>
  <c r="N137" i="2"/>
  <c r="N34" i="2"/>
  <c r="N621" i="2"/>
  <c r="N147" i="2"/>
  <c r="N344" i="2"/>
  <c r="N61" i="2"/>
  <c r="N17" i="2"/>
  <c r="N264" i="2"/>
  <c r="N579" i="2"/>
  <c r="N498" i="2"/>
  <c r="N92" i="2"/>
  <c r="N396" i="2"/>
  <c r="N249" i="2"/>
  <c r="N443" i="2"/>
  <c r="N551" i="2"/>
  <c r="N271" i="2"/>
  <c r="N35" i="2"/>
  <c r="N51" i="2"/>
  <c r="N293" i="2"/>
  <c r="N186" i="2"/>
  <c r="N636" i="2"/>
  <c r="N597" i="2"/>
  <c r="N290" i="2"/>
  <c r="N367" i="2"/>
  <c r="N256" i="2"/>
  <c r="N613" i="2"/>
  <c r="N73" i="2"/>
  <c r="N135" i="2"/>
  <c r="N675" i="2"/>
  <c r="N589" i="2"/>
  <c r="N24" i="2"/>
  <c r="N414" i="2"/>
  <c r="N150" i="2"/>
  <c r="N618" i="2"/>
  <c r="N739" i="2"/>
  <c r="N70" i="2"/>
  <c r="N276" i="2"/>
  <c r="N481" i="2"/>
  <c r="N125" i="2"/>
  <c r="N212" i="2"/>
  <c r="N574" i="2"/>
  <c r="N89" i="2"/>
  <c r="N64" i="2"/>
  <c r="N300" i="2"/>
  <c r="N599" i="2"/>
  <c r="N662" i="2"/>
  <c r="N281" i="2"/>
  <c r="N379" i="2"/>
  <c r="N732" i="2"/>
  <c r="N368" i="2"/>
  <c r="N301" i="2"/>
  <c r="N350" i="2"/>
  <c r="N715" i="2"/>
  <c r="N515" i="2"/>
  <c r="N52" i="2"/>
  <c r="N575" i="2"/>
  <c r="N302" i="2"/>
  <c r="N487" i="2"/>
  <c r="N229" i="2"/>
  <c r="N568" i="2"/>
  <c r="N667" i="2"/>
  <c r="N40" i="2"/>
  <c r="N184" i="2"/>
  <c r="N473" i="2"/>
  <c r="N394" i="2"/>
  <c r="N334" i="2"/>
  <c r="N358" i="2"/>
  <c r="N252" i="2"/>
  <c r="N454" i="2"/>
  <c r="N533" i="2"/>
  <c r="N151" i="2"/>
  <c r="N525" i="2"/>
  <c r="N310" i="2"/>
  <c r="N32" i="2"/>
  <c r="N373" i="2"/>
  <c r="N220" i="2"/>
  <c r="N263" i="2"/>
  <c r="N62" i="2"/>
  <c r="N502" i="2"/>
  <c r="N690" i="2"/>
  <c r="N152" i="2"/>
  <c r="N474" i="2"/>
  <c r="N359" i="2"/>
  <c r="N134" i="2"/>
  <c r="N136" i="2"/>
  <c r="N23" i="2"/>
  <c r="N402" i="2"/>
  <c r="N278" i="2"/>
  <c r="N691" i="2"/>
  <c r="N735" i="2"/>
  <c r="N577" i="2"/>
  <c r="N505" i="2"/>
  <c r="N124" i="2"/>
  <c r="N413" i="2"/>
  <c r="N658" i="2"/>
  <c r="N342" i="2"/>
  <c r="N185" i="2"/>
  <c r="N569" i="2"/>
  <c r="N18" i="2"/>
  <c r="N294" i="2"/>
  <c r="N504" i="2"/>
  <c r="N671" i="2"/>
  <c r="N154" i="2"/>
  <c r="N366" i="2"/>
  <c r="N631" i="2"/>
  <c r="N348" i="2"/>
  <c r="N459" i="2"/>
  <c r="N213" i="2"/>
  <c r="N19" i="2"/>
  <c r="N478" i="2"/>
  <c r="N623" i="2"/>
  <c r="N403" i="2"/>
  <c r="N439" i="2"/>
  <c r="N291" i="2"/>
  <c r="N47" i="2"/>
  <c r="N492" i="2"/>
  <c r="N537" i="2"/>
  <c r="N462" i="2"/>
  <c r="N495" i="2"/>
  <c r="N483" i="2"/>
  <c r="N113" i="2"/>
  <c r="N427" i="2"/>
  <c r="N508" i="2"/>
  <c r="N181" i="2"/>
  <c r="N573" i="2"/>
  <c r="N22" i="2"/>
  <c r="N339" i="2"/>
  <c r="N66" i="2"/>
  <c r="N464" i="2"/>
  <c r="N58" i="2"/>
  <c r="N737" i="2"/>
  <c r="N182" i="2"/>
  <c r="N69" i="2"/>
  <c r="N42" i="2"/>
  <c r="N581" i="2"/>
  <c r="N377" i="2"/>
  <c r="N734" i="2"/>
  <c r="N372" i="2"/>
  <c r="N666" i="2"/>
  <c r="N566" i="2"/>
  <c r="N107" i="2"/>
  <c r="N620" i="2"/>
  <c r="N63" i="2"/>
  <c r="N612" i="2"/>
  <c r="N616" i="2"/>
  <c r="N654" i="2"/>
  <c r="N322" i="2"/>
  <c r="N470" i="2"/>
  <c r="N254" i="2"/>
  <c r="N733" i="2"/>
  <c r="N311" i="2"/>
  <c r="N523" i="2"/>
  <c r="N234" i="2"/>
  <c r="N497" i="2"/>
  <c r="N680" i="2"/>
  <c r="N197" i="2"/>
  <c r="N39" i="2"/>
  <c r="N204" i="2"/>
  <c r="N376" i="2"/>
  <c r="N224" i="2"/>
  <c r="N717" i="2"/>
  <c r="N602" i="2"/>
  <c r="N378" i="2"/>
  <c r="N512" i="2"/>
  <c r="N670" i="2"/>
  <c r="N437" i="2"/>
  <c r="N45" i="2"/>
  <c r="N121" i="2"/>
  <c r="N384" i="2"/>
  <c r="N162" i="2"/>
  <c r="N556" i="2"/>
  <c r="N130" i="2"/>
  <c r="N190" i="2"/>
  <c r="N682" i="2"/>
  <c r="N336" i="2"/>
  <c r="N140" i="2"/>
  <c r="N729" i="2"/>
  <c r="N685" i="2"/>
  <c r="N286" i="2"/>
  <c r="N698" i="2"/>
  <c r="N563" i="2"/>
  <c r="N38" i="2"/>
  <c r="N418" i="2"/>
  <c r="N438" i="2"/>
  <c r="N607" i="2"/>
  <c r="N702" i="2"/>
  <c r="N500" i="2"/>
  <c r="N167" i="2"/>
  <c r="N226" i="2"/>
  <c r="N88" i="2"/>
  <c r="N36" i="2"/>
  <c r="N100" i="2"/>
  <c r="N120" i="2"/>
  <c r="N221" i="2"/>
  <c r="N419" i="2"/>
  <c r="N298" i="2"/>
  <c r="N628" i="2"/>
  <c r="N346" i="2"/>
  <c r="N179" i="2"/>
  <c r="N552" i="2"/>
  <c r="N668" i="2"/>
  <c r="N555" i="2"/>
  <c r="N408" i="2"/>
  <c r="N542" i="2"/>
  <c r="N389" i="2"/>
  <c r="N97" i="2"/>
  <c r="N450" i="2"/>
  <c r="N724" i="2"/>
  <c r="N710" i="2"/>
  <c r="N266" i="2"/>
  <c r="N637" i="2"/>
  <c r="N510" i="2"/>
  <c r="N672" i="2"/>
  <c r="N161" i="2"/>
  <c r="N352" i="2"/>
  <c r="N267" i="2"/>
  <c r="N242" i="2"/>
  <c r="N283" i="2"/>
  <c r="N127" i="2"/>
  <c r="N144" i="2"/>
  <c r="N257" i="2"/>
  <c r="N390" i="2"/>
  <c r="N104" i="2"/>
  <c r="N422" i="2"/>
  <c r="N653" i="2"/>
  <c r="N175" i="2"/>
  <c r="N105" i="2"/>
  <c r="N713" i="2"/>
  <c r="N491" i="2"/>
  <c r="N721" i="2"/>
  <c r="N679" i="2"/>
  <c r="N642" i="2"/>
  <c r="N82" i="2"/>
  <c r="N217" i="2"/>
  <c r="N592" i="2"/>
  <c r="N617" i="2"/>
  <c r="N603" i="2"/>
  <c r="N610" i="2"/>
  <c r="N699" i="2"/>
  <c r="N741" i="2"/>
  <c r="N156" i="2"/>
  <c r="N605" i="2"/>
  <c r="N423" i="2"/>
  <c r="N280" i="2"/>
  <c r="N641" i="2"/>
  <c r="N230" i="2"/>
  <c r="N629" i="2"/>
  <c r="N535" i="2"/>
  <c r="N664" i="2"/>
  <c r="N385" i="2"/>
  <c r="N333" i="2"/>
  <c r="N465" i="2"/>
  <c r="N246" i="2"/>
  <c r="N96" i="2"/>
  <c r="N622" i="2"/>
  <c r="N490" i="2"/>
  <c r="N330" i="2"/>
  <c r="N400" i="2"/>
  <c r="N545" i="2"/>
  <c r="N401" i="2"/>
  <c r="N87" i="2"/>
  <c r="N424" i="2"/>
  <c r="N681" i="2"/>
  <c r="N287" i="2"/>
  <c r="N477" i="2"/>
  <c r="N203" i="2"/>
  <c r="N728" i="2"/>
  <c r="N316" i="2"/>
  <c r="N284" i="2"/>
  <c r="N516" i="2"/>
  <c r="N383" i="2"/>
  <c r="N567" i="2"/>
  <c r="N689" i="2"/>
  <c r="N558" i="2"/>
  <c r="N312" i="2"/>
  <c r="N216" i="2"/>
  <c r="N199" i="2"/>
  <c r="N585" i="2"/>
  <c r="N468" i="2"/>
  <c r="N307" i="2"/>
  <c r="N371" i="2"/>
  <c r="N521" i="2"/>
  <c r="N288" i="2"/>
  <c r="N648" i="2"/>
  <c r="N201" i="2"/>
  <c r="N517" i="2"/>
  <c r="N554" i="2"/>
  <c r="N457" i="2"/>
  <c r="N649" i="2"/>
  <c r="N611" i="2"/>
  <c r="N700" i="2"/>
  <c r="N435" i="2"/>
  <c r="N321" i="2"/>
  <c r="N716" i="2"/>
  <c r="N387" i="2"/>
  <c r="N446" i="2"/>
  <c r="N429" i="2"/>
  <c r="N327" i="2"/>
  <c r="N496" i="2"/>
  <c r="N661" i="2"/>
  <c r="N651" i="2"/>
  <c r="N632" i="2"/>
  <c r="N582" i="2"/>
  <c r="N705" i="2"/>
  <c r="N482" i="2"/>
  <c r="N634" i="2"/>
  <c r="N526" i="2"/>
  <c r="N323" i="2"/>
  <c r="N600" i="2"/>
  <c r="N727" i="2"/>
  <c r="N595" i="2"/>
  <c r="N433" i="2"/>
  <c r="N644" i="2"/>
  <c r="N701" i="2"/>
  <c r="N703" i="2"/>
  <c r="N541" i="2"/>
  <c r="N488" i="2"/>
  <c r="N740" i="2"/>
  <c r="N688" i="2"/>
  <c r="N604" i="2"/>
  <c r="N550" i="2"/>
  <c r="N416" i="2"/>
  <c r="N657" i="2"/>
  <c r="N614" i="2"/>
  <c r="N674" i="2"/>
  <c r="N720" i="2"/>
  <c r="N738" i="2"/>
  <c r="N718" i="2"/>
  <c r="N708" i="2"/>
  <c r="N736" i="2"/>
  <c r="N683" i="2"/>
  <c r="N730" i="2"/>
  <c r="N686" i="2"/>
  <c r="N678" i="2"/>
  <c r="N711" i="2"/>
  <c r="N719" i="2"/>
  <c r="N712" i="2"/>
  <c r="L627" i="2"/>
  <c r="L633" i="2"/>
  <c r="L646" i="2"/>
  <c r="L138" i="2"/>
  <c r="L361" i="2"/>
  <c r="L557" i="2"/>
  <c r="L436" i="2"/>
  <c r="L586" i="2"/>
  <c r="L509" i="2"/>
  <c r="L391" i="2"/>
  <c r="L399" i="2"/>
  <c r="L553" i="2"/>
  <c r="L645" i="2"/>
  <c r="L258" i="2"/>
  <c r="L145" i="2"/>
  <c r="L528" i="2"/>
  <c r="L475" i="2"/>
  <c r="L696" i="2"/>
  <c r="L343" i="2"/>
  <c r="L347" i="2"/>
  <c r="L434" i="2"/>
  <c r="L544" i="2"/>
  <c r="L81" i="2"/>
  <c r="L410" i="2"/>
  <c r="L531" i="2"/>
  <c r="L74" i="2"/>
  <c r="L655" i="2"/>
  <c r="L222" i="2"/>
  <c r="L355" i="2"/>
  <c r="L329" i="2"/>
  <c r="L578" i="2"/>
  <c r="L232" i="2"/>
  <c r="L57" i="2"/>
  <c r="L638" i="2"/>
  <c r="L10" i="2"/>
  <c r="L173" i="2"/>
  <c r="L656" i="2"/>
  <c r="L95" i="2"/>
  <c r="L116" i="2"/>
  <c r="L313" i="2"/>
  <c r="L506" i="2"/>
  <c r="L546" i="2"/>
  <c r="L357" i="2"/>
  <c r="L192" i="2"/>
  <c r="L168" i="2"/>
  <c r="L60" i="2"/>
  <c r="L236" i="2"/>
  <c r="L111" i="2"/>
  <c r="L576" i="2"/>
  <c r="L647" i="2"/>
  <c r="L411" i="2"/>
  <c r="L360" i="2"/>
  <c r="L176" i="2"/>
  <c r="L118" i="2"/>
  <c r="L98" i="2"/>
  <c r="L570" i="2"/>
  <c r="L519" i="2"/>
  <c r="L386" i="2"/>
  <c r="L467" i="2"/>
  <c r="L660" i="2"/>
  <c r="L421" i="2"/>
  <c r="L455" i="2"/>
  <c r="L328" i="2"/>
  <c r="L362" i="2"/>
  <c r="L119" i="2"/>
  <c r="L237" i="2"/>
  <c r="L268" i="2"/>
  <c r="L132" i="2"/>
  <c r="L102" i="2"/>
  <c r="L193" i="2"/>
  <c r="L458" i="2"/>
  <c r="L331" i="2"/>
  <c r="L86" i="2"/>
  <c r="L155" i="2"/>
  <c r="L297" i="2"/>
  <c r="L382" i="2"/>
  <c r="L489" i="2"/>
  <c r="L259" i="2"/>
  <c r="L412" i="2"/>
  <c r="L188" i="2"/>
  <c r="L522" i="2"/>
  <c r="L673" i="2"/>
  <c r="L590" i="2"/>
  <c r="L652" i="2"/>
  <c r="L202" i="2"/>
  <c r="L71" i="2"/>
  <c r="L158" i="2"/>
  <c r="L272" i="2"/>
  <c r="L449" i="2"/>
  <c r="L8" i="2"/>
  <c r="L7" i="2"/>
  <c r="L601" i="2"/>
  <c r="L338" i="2"/>
  <c r="L486" i="2"/>
  <c r="L381" i="2"/>
  <c r="L67" i="2"/>
  <c r="L247" i="2"/>
  <c r="L142" i="2"/>
  <c r="L235" i="2"/>
  <c r="L456" i="2"/>
  <c r="L233" i="2"/>
  <c r="L309" i="2"/>
  <c r="L250" i="2"/>
  <c r="L180" i="2"/>
  <c r="L159" i="2"/>
  <c r="L117" i="2"/>
  <c r="L183" i="2"/>
  <c r="L48" i="2"/>
  <c r="L447" i="2"/>
  <c r="L518" i="2"/>
  <c r="L380" i="2"/>
  <c r="L227" i="2"/>
  <c r="L388" i="2"/>
  <c r="L463" i="2"/>
  <c r="L209" i="2"/>
  <c r="L43" i="2"/>
  <c r="L163" i="2"/>
  <c r="L726" i="2"/>
  <c r="L471" i="2"/>
  <c r="L609" i="2"/>
  <c r="L172" i="2"/>
  <c r="L659" i="2"/>
  <c r="L164" i="2"/>
  <c r="L27" i="2"/>
  <c r="L37" i="2"/>
  <c r="L169" i="2"/>
  <c r="L308" i="2"/>
  <c r="L30" i="2"/>
  <c r="L295" i="2"/>
  <c r="L191" i="2"/>
  <c r="L397" i="2"/>
  <c r="L693" i="2"/>
  <c r="L243" i="2"/>
  <c r="L524" i="2"/>
  <c r="L349" i="2"/>
  <c r="L587" i="2"/>
  <c r="L676" i="2"/>
  <c r="L13" i="2"/>
  <c r="L709" i="2"/>
  <c r="L430" i="2"/>
  <c r="L305" i="2"/>
  <c r="L282" i="2"/>
  <c r="L265" i="2"/>
  <c r="L304" i="2"/>
  <c r="L277" i="2"/>
  <c r="L398" i="2"/>
  <c r="L261" i="2"/>
  <c r="L80" i="2"/>
  <c r="L345" i="2"/>
  <c r="L139" i="2"/>
  <c r="L406" i="2"/>
  <c r="L269" i="2"/>
  <c r="L131" i="2"/>
  <c r="L325" i="2"/>
  <c r="L341" i="2"/>
  <c r="L129" i="2"/>
  <c r="L626" i="2"/>
  <c r="L112" i="2"/>
  <c r="L493" i="2"/>
  <c r="L530" i="2"/>
  <c r="L640" i="2"/>
  <c r="L503" i="2"/>
  <c r="L539" i="2"/>
  <c r="L619" i="2"/>
  <c r="L572" i="2"/>
  <c r="L536" i="2"/>
  <c r="L20" i="2"/>
  <c r="L245" i="2"/>
  <c r="L663" i="2"/>
  <c r="L529" i="2"/>
  <c r="L534" i="2"/>
  <c r="L704" i="2"/>
  <c r="L549" i="2"/>
  <c r="L15" i="2"/>
  <c r="L484" i="2"/>
  <c r="L149" i="2"/>
  <c r="L692" i="2"/>
  <c r="L274" i="2"/>
  <c r="L608" i="2"/>
  <c r="L395" i="2"/>
  <c r="L72" i="2"/>
  <c r="L571" i="2"/>
  <c r="L639" i="2"/>
  <c r="L279" i="2"/>
  <c r="L207" i="2"/>
  <c r="L208" i="2"/>
  <c r="L630" i="2"/>
  <c r="L54" i="2"/>
  <c r="L26" i="2"/>
  <c r="L665" i="2"/>
  <c r="L499" i="2"/>
  <c r="L317" i="2"/>
  <c r="L624" i="2"/>
  <c r="L14" i="2"/>
  <c r="L148" i="2"/>
  <c r="L565" i="2"/>
  <c r="L448" i="2"/>
  <c r="L335" i="2"/>
  <c r="L513" i="2"/>
  <c r="L426" i="2"/>
  <c r="L684" i="2"/>
  <c r="L374" i="2"/>
  <c r="L76" i="2"/>
  <c r="L532" i="2"/>
  <c r="L547" i="2"/>
  <c r="L194" i="2"/>
  <c r="L420" i="2"/>
  <c r="L292" i="2"/>
  <c r="L409" i="2"/>
  <c r="L106" i="2"/>
  <c r="L122" i="2"/>
  <c r="L451" i="2"/>
  <c r="L44" i="2"/>
  <c r="L108" i="2"/>
  <c r="L650" i="2"/>
  <c r="L494" i="2"/>
  <c r="L75" i="2"/>
  <c r="L442" i="2"/>
  <c r="L559" i="2"/>
  <c r="L6" i="2"/>
  <c r="L160" i="2"/>
  <c r="L59" i="2"/>
  <c r="L453" i="2"/>
  <c r="L543" i="2"/>
  <c r="L133" i="2"/>
  <c r="L393" i="2"/>
  <c r="L432" i="2"/>
  <c r="L251" i="2"/>
  <c r="L90" i="2"/>
  <c r="L444" i="2"/>
  <c r="L476" i="2"/>
  <c r="L260" i="2"/>
  <c r="L695" i="2"/>
  <c r="L157" i="2"/>
  <c r="L315" i="2"/>
  <c r="L731" i="2"/>
  <c r="L669" i="2"/>
  <c r="L583" i="2"/>
  <c r="L255" i="2"/>
  <c r="L195" i="2"/>
  <c r="L417" i="2"/>
  <c r="L319" i="2"/>
  <c r="L56" i="2"/>
  <c r="L11" i="2"/>
  <c r="L318" i="2"/>
  <c r="L314" i="2"/>
  <c r="L365" i="2"/>
  <c r="L5" i="2"/>
  <c r="L55" i="2"/>
  <c r="L723" i="2"/>
  <c r="L68" i="2"/>
  <c r="L210" i="2"/>
  <c r="L548" i="2"/>
  <c r="L485" i="2"/>
  <c r="L527" i="2"/>
  <c r="L584" i="2"/>
  <c r="L31" i="2"/>
  <c r="L697" i="2"/>
  <c r="L178" i="2"/>
  <c r="L143" i="2"/>
  <c r="L253" i="2"/>
  <c r="L49" i="2"/>
  <c r="L538" i="2"/>
  <c r="L77" i="2"/>
  <c r="L33" i="2"/>
  <c r="L514" i="2"/>
  <c r="L337" i="2"/>
  <c r="L94" i="2"/>
  <c r="L440" i="2"/>
  <c r="L520" i="2"/>
  <c r="L354" i="2"/>
  <c r="L425" i="2"/>
  <c r="L351" i="2"/>
  <c r="L353" i="2"/>
  <c r="L511" i="2"/>
  <c r="L189" i="2"/>
  <c r="L177" i="2"/>
  <c r="L369" i="2"/>
  <c r="L53" i="2"/>
  <c r="L392" i="2"/>
  <c r="L466" i="2"/>
  <c r="L461" i="2"/>
  <c r="L562" i="2"/>
  <c r="L206" i="2"/>
  <c r="L244" i="2"/>
  <c r="L707" i="2"/>
  <c r="L428" i="2"/>
  <c r="L480" i="2"/>
  <c r="L85" i="2"/>
  <c r="L114" i="2"/>
  <c r="L123" i="2"/>
  <c r="L299" i="2"/>
  <c r="L115" i="2"/>
  <c r="L694" i="2"/>
  <c r="L598" i="2"/>
  <c r="L507" i="2"/>
  <c r="L198" i="2"/>
  <c r="L364" i="2"/>
  <c r="L79" i="2"/>
  <c r="L445" i="2"/>
  <c r="L580" i="2"/>
  <c r="L375" i="2"/>
  <c r="L326" i="2"/>
  <c r="L320" i="2"/>
  <c r="L214" i="2"/>
  <c r="L238" i="2"/>
  <c r="L50" i="2"/>
  <c r="L9" i="2"/>
  <c r="L83" i="2"/>
  <c r="L103" i="2"/>
  <c r="L501" i="2"/>
  <c r="L460" i="2"/>
  <c r="L606" i="2"/>
  <c r="L564" i="2"/>
  <c r="L404" i="2"/>
  <c r="L101" i="2"/>
  <c r="L231" i="2"/>
  <c r="L340" i="2"/>
  <c r="L306" i="2"/>
  <c r="L270" i="2"/>
  <c r="L215" i="2"/>
  <c r="L303" i="2"/>
  <c r="L99" i="2"/>
  <c r="L171" i="2"/>
  <c r="L469" i="2"/>
  <c r="L205" i="2"/>
  <c r="L196" i="2"/>
  <c r="L324" i="2"/>
  <c r="L126" i="2"/>
  <c r="L722" i="2"/>
  <c r="L363" i="2"/>
  <c r="L241" i="2"/>
  <c r="L262" i="2"/>
  <c r="L21" i="2"/>
  <c r="L706" i="2"/>
  <c r="L211" i="2"/>
  <c r="L635" i="2"/>
  <c r="L29" i="2"/>
  <c r="L296" i="2"/>
  <c r="L91" i="2"/>
  <c r="L596" i="2"/>
  <c r="L4" i="2"/>
  <c r="L166" i="2"/>
  <c r="L78" i="2"/>
  <c r="L472" i="2"/>
  <c r="L84" i="2"/>
  <c r="L239" i="2"/>
  <c r="L28" i="2"/>
  <c r="L356" i="2"/>
  <c r="L200" i="2"/>
  <c r="L46" i="2"/>
  <c r="L248" i="2"/>
  <c r="L109" i="2"/>
  <c r="L725" i="2"/>
  <c r="L12" i="2"/>
  <c r="L110" i="2"/>
  <c r="L643" i="2"/>
  <c r="L561" i="2"/>
  <c r="L187" i="2"/>
  <c r="L677" i="2"/>
  <c r="L146" i="2"/>
  <c r="L405" i="2"/>
  <c r="L240" i="2"/>
  <c r="L560" i="2"/>
  <c r="L588" i="2"/>
  <c r="L594" i="2"/>
  <c r="L3" i="2"/>
  <c r="L540" i="2"/>
  <c r="L65" i="2"/>
  <c r="L93" i="2"/>
  <c r="L218" i="2"/>
  <c r="L431" i="2"/>
  <c r="L41" i="2"/>
  <c r="L615" i="2"/>
  <c r="L370" i="2"/>
  <c r="L593" i="2"/>
  <c r="L275" i="2"/>
  <c r="L2" i="2"/>
  <c r="L223" i="2"/>
  <c r="L128" i="2"/>
  <c r="L174" i="2"/>
  <c r="L625" i="2"/>
  <c r="L441" i="2"/>
  <c r="L285" i="2"/>
  <c r="L273" i="2"/>
  <c r="L591" i="2"/>
  <c r="L415" i="2"/>
  <c r="L407" i="2"/>
  <c r="L16" i="2"/>
  <c r="L153" i="2"/>
  <c r="L479" i="2"/>
  <c r="L225" i="2"/>
  <c r="L714" i="2"/>
  <c r="L289" i="2"/>
  <c r="L219" i="2"/>
  <c r="L141" i="2"/>
  <c r="L228" i="2"/>
  <c r="L452" i="2"/>
  <c r="L165" i="2"/>
  <c r="L687" i="2"/>
  <c r="L170" i="2"/>
  <c r="L332" i="2"/>
  <c r="L25" i="2"/>
  <c r="L137" i="2"/>
  <c r="L34" i="2"/>
  <c r="L621" i="2"/>
  <c r="L147" i="2"/>
  <c r="L344" i="2"/>
  <c r="L61" i="2"/>
  <c r="L17" i="2"/>
  <c r="L264" i="2"/>
  <c r="L579" i="2"/>
  <c r="L498" i="2"/>
  <c r="L92" i="2"/>
  <c r="L396" i="2"/>
  <c r="L249" i="2"/>
  <c r="L443" i="2"/>
  <c r="L551" i="2"/>
  <c r="L271" i="2"/>
  <c r="L35" i="2"/>
  <c r="L51" i="2"/>
  <c r="L293" i="2"/>
  <c r="L186" i="2"/>
  <c r="L636" i="2"/>
  <c r="L597" i="2"/>
  <c r="L290" i="2"/>
  <c r="L367" i="2"/>
  <c r="L256" i="2"/>
  <c r="L613" i="2"/>
  <c r="L73" i="2"/>
  <c r="L135" i="2"/>
  <c r="L675" i="2"/>
  <c r="L589" i="2"/>
  <c r="L24" i="2"/>
  <c r="L414" i="2"/>
  <c r="L150" i="2"/>
  <c r="L618" i="2"/>
  <c r="L739" i="2"/>
  <c r="L70" i="2"/>
  <c r="L276" i="2"/>
  <c r="L481" i="2"/>
  <c r="L125" i="2"/>
  <c r="L212" i="2"/>
  <c r="L574" i="2"/>
  <c r="L89" i="2"/>
  <c r="L64" i="2"/>
  <c r="L300" i="2"/>
  <c r="L599" i="2"/>
  <c r="L662" i="2"/>
  <c r="L281" i="2"/>
  <c r="L379" i="2"/>
  <c r="L732" i="2"/>
  <c r="L368" i="2"/>
  <c r="L301" i="2"/>
  <c r="L350" i="2"/>
  <c r="L715" i="2"/>
  <c r="L515" i="2"/>
  <c r="L52" i="2"/>
  <c r="L575" i="2"/>
  <c r="L302" i="2"/>
  <c r="L487" i="2"/>
  <c r="L229" i="2"/>
  <c r="L568" i="2"/>
  <c r="L667" i="2"/>
  <c r="L40" i="2"/>
  <c r="L184" i="2"/>
  <c r="L473" i="2"/>
  <c r="L394" i="2"/>
  <c r="L334" i="2"/>
  <c r="L358" i="2"/>
  <c r="L252" i="2"/>
  <c r="L454" i="2"/>
  <c r="L533" i="2"/>
  <c r="L151" i="2"/>
  <c r="L525" i="2"/>
  <c r="L310" i="2"/>
  <c r="L32" i="2"/>
  <c r="L373" i="2"/>
  <c r="L220" i="2"/>
  <c r="L263" i="2"/>
  <c r="L62" i="2"/>
  <c r="L502" i="2"/>
  <c r="L690" i="2"/>
  <c r="L152" i="2"/>
  <c r="L474" i="2"/>
  <c r="L359" i="2"/>
  <c r="L134" i="2"/>
  <c r="L136" i="2"/>
  <c r="L23" i="2"/>
  <c r="L402" i="2"/>
  <c r="L278" i="2"/>
  <c r="L691" i="2"/>
  <c r="L735" i="2"/>
  <c r="L577" i="2"/>
  <c r="L505" i="2"/>
  <c r="L124" i="2"/>
  <c r="L413" i="2"/>
  <c r="L658" i="2"/>
  <c r="L342" i="2"/>
  <c r="L185" i="2"/>
  <c r="L569" i="2"/>
  <c r="L18" i="2"/>
  <c r="L294" i="2"/>
  <c r="L504" i="2"/>
  <c r="L671" i="2"/>
  <c r="L154" i="2"/>
  <c r="L366" i="2"/>
  <c r="L631" i="2"/>
  <c r="L348" i="2"/>
  <c r="L459" i="2"/>
  <c r="L213" i="2"/>
  <c r="L19" i="2"/>
  <c r="L478" i="2"/>
  <c r="L623" i="2"/>
  <c r="L403" i="2"/>
  <c r="L439" i="2"/>
  <c r="L291" i="2"/>
  <c r="L47" i="2"/>
  <c r="L492" i="2"/>
  <c r="L537" i="2"/>
  <c r="L462" i="2"/>
  <c r="L495" i="2"/>
  <c r="L483" i="2"/>
  <c r="L113" i="2"/>
  <c r="L427" i="2"/>
  <c r="L508" i="2"/>
  <c r="L181" i="2"/>
  <c r="L573" i="2"/>
  <c r="L22" i="2"/>
  <c r="L339" i="2"/>
  <c r="L66" i="2"/>
  <c r="L464" i="2"/>
  <c r="L58" i="2"/>
  <c r="L737" i="2"/>
  <c r="L182" i="2"/>
  <c r="L69" i="2"/>
  <c r="L42" i="2"/>
  <c r="L581" i="2"/>
  <c r="L377" i="2"/>
  <c r="L734" i="2"/>
  <c r="L372" i="2"/>
  <c r="L666" i="2"/>
  <c r="L566" i="2"/>
  <c r="L107" i="2"/>
  <c r="L620" i="2"/>
  <c r="L63" i="2"/>
  <c r="L612" i="2"/>
  <c r="L616" i="2"/>
  <c r="L654" i="2"/>
  <c r="L322" i="2"/>
  <c r="L470" i="2"/>
  <c r="L254" i="2"/>
  <c r="L733" i="2"/>
  <c r="L311" i="2"/>
  <c r="L523" i="2"/>
  <c r="L234" i="2"/>
  <c r="L497" i="2"/>
  <c r="L680" i="2"/>
  <c r="L197" i="2"/>
  <c r="L39" i="2"/>
  <c r="L204" i="2"/>
  <c r="L376" i="2"/>
  <c r="L224" i="2"/>
  <c r="L717" i="2"/>
  <c r="L602" i="2"/>
  <c r="L378" i="2"/>
  <c r="L512" i="2"/>
  <c r="L670" i="2"/>
  <c r="L437" i="2"/>
  <c r="L45" i="2"/>
  <c r="L121" i="2"/>
  <c r="L384" i="2"/>
  <c r="L162" i="2"/>
  <c r="L556" i="2"/>
  <c r="L130" i="2"/>
  <c r="L190" i="2"/>
  <c r="L682" i="2"/>
  <c r="L336" i="2"/>
  <c r="L140" i="2"/>
  <c r="L729" i="2"/>
  <c r="L685" i="2"/>
  <c r="L286" i="2"/>
  <c r="L698" i="2"/>
  <c r="L563" i="2"/>
  <c r="L38" i="2"/>
  <c r="L418" i="2"/>
  <c r="L438" i="2"/>
  <c r="L607" i="2"/>
  <c r="L702" i="2"/>
  <c r="L500" i="2"/>
  <c r="L167" i="2"/>
  <c r="L226" i="2"/>
  <c r="L88" i="2"/>
  <c r="L36" i="2"/>
  <c r="L100" i="2"/>
  <c r="L120" i="2"/>
  <c r="L221" i="2"/>
  <c r="L419" i="2"/>
  <c r="L298" i="2"/>
  <c r="L628" i="2"/>
  <c r="L346" i="2"/>
  <c r="L179" i="2"/>
  <c r="L552" i="2"/>
  <c r="L668" i="2"/>
  <c r="L555" i="2"/>
  <c r="L408" i="2"/>
  <c r="L542" i="2"/>
  <c r="L389" i="2"/>
  <c r="L97" i="2"/>
  <c r="L450" i="2"/>
  <c r="L724" i="2"/>
  <c r="L710" i="2"/>
  <c r="L266" i="2"/>
  <c r="L637" i="2"/>
  <c r="L510" i="2"/>
  <c r="L672" i="2"/>
  <c r="L161" i="2"/>
  <c r="L352" i="2"/>
  <c r="L267" i="2"/>
  <c r="L242" i="2"/>
  <c r="L283" i="2"/>
  <c r="L127" i="2"/>
  <c r="L144" i="2"/>
  <c r="L257" i="2"/>
  <c r="L390" i="2"/>
  <c r="L104" i="2"/>
  <c r="L422" i="2"/>
  <c r="L653" i="2"/>
  <c r="L175" i="2"/>
  <c r="L105" i="2"/>
  <c r="L713" i="2"/>
  <c r="L491" i="2"/>
  <c r="L721" i="2"/>
  <c r="L679" i="2"/>
  <c r="L642" i="2"/>
  <c r="L82" i="2"/>
  <c r="L217" i="2"/>
  <c r="L592" i="2"/>
  <c r="L617" i="2"/>
  <c r="L603" i="2"/>
  <c r="L610" i="2"/>
  <c r="L699" i="2"/>
  <c r="L741" i="2"/>
  <c r="L156" i="2"/>
  <c r="L605" i="2"/>
  <c r="L423" i="2"/>
  <c r="L280" i="2"/>
  <c r="L641" i="2"/>
  <c r="L230" i="2"/>
  <c r="L629" i="2"/>
  <c r="L535" i="2"/>
  <c r="L664" i="2"/>
  <c r="L385" i="2"/>
  <c r="L333" i="2"/>
  <c r="L465" i="2"/>
  <c r="L246" i="2"/>
  <c r="L96" i="2"/>
  <c r="L622" i="2"/>
  <c r="L490" i="2"/>
  <c r="L330" i="2"/>
  <c r="L400" i="2"/>
  <c r="L545" i="2"/>
  <c r="L401" i="2"/>
  <c r="L87" i="2"/>
  <c r="L424" i="2"/>
  <c r="L681" i="2"/>
  <c r="L287" i="2"/>
  <c r="L477" i="2"/>
  <c r="L203" i="2"/>
  <c r="L728" i="2"/>
  <c r="L316" i="2"/>
  <c r="L284" i="2"/>
  <c r="L516" i="2"/>
  <c r="L383" i="2"/>
  <c r="L567" i="2"/>
  <c r="L689" i="2"/>
  <c r="L558" i="2"/>
  <c r="L312" i="2"/>
  <c r="L216" i="2"/>
  <c r="L199" i="2"/>
  <c r="L585" i="2"/>
  <c r="L468" i="2"/>
  <c r="L307" i="2"/>
  <c r="L371" i="2"/>
  <c r="L521" i="2"/>
  <c r="L288" i="2"/>
  <c r="L648" i="2"/>
  <c r="L201" i="2"/>
  <c r="L517" i="2"/>
  <c r="L554" i="2"/>
  <c r="L457" i="2"/>
  <c r="L649" i="2"/>
  <c r="L611" i="2"/>
  <c r="L700" i="2"/>
  <c r="L435" i="2"/>
  <c r="L321" i="2"/>
  <c r="L716" i="2"/>
  <c r="L387" i="2"/>
  <c r="L446" i="2"/>
  <c r="L429" i="2"/>
  <c r="L327" i="2"/>
  <c r="L496" i="2"/>
  <c r="L661" i="2"/>
  <c r="L651" i="2"/>
  <c r="L632" i="2"/>
  <c r="L582" i="2"/>
  <c r="L705" i="2"/>
  <c r="L482" i="2"/>
  <c r="L634" i="2"/>
  <c r="L526" i="2"/>
  <c r="L323" i="2"/>
  <c r="L600" i="2"/>
  <c r="L727" i="2"/>
  <c r="L595" i="2"/>
  <c r="L433" i="2"/>
  <c r="L644" i="2"/>
  <c r="L701" i="2"/>
  <c r="L703" i="2"/>
  <c r="L541" i="2"/>
  <c r="L488" i="2"/>
  <c r="L740" i="2"/>
  <c r="L688" i="2"/>
  <c r="L604" i="2"/>
  <c r="L550" i="2"/>
  <c r="L416" i="2"/>
  <c r="L657" i="2"/>
  <c r="L614" i="2"/>
  <c r="L674" i="2"/>
  <c r="L720" i="2"/>
  <c r="L738" i="2"/>
  <c r="L718" i="2"/>
  <c r="L708" i="2"/>
  <c r="L736" i="2"/>
  <c r="L683" i="2"/>
  <c r="L730" i="2"/>
  <c r="L686" i="2"/>
  <c r="L678" i="2"/>
  <c r="L711" i="2"/>
  <c r="L719" i="2"/>
  <c r="L712" i="2"/>
  <c r="J627" i="2"/>
  <c r="J633" i="2"/>
  <c r="J646" i="2"/>
  <c r="J138" i="2"/>
  <c r="J361" i="2"/>
  <c r="J557" i="2"/>
  <c r="J436" i="2"/>
  <c r="J586" i="2"/>
  <c r="J509" i="2"/>
  <c r="J391" i="2"/>
  <c r="J399" i="2"/>
  <c r="J553" i="2"/>
  <c r="J645" i="2"/>
  <c r="J258" i="2"/>
  <c r="J145" i="2"/>
  <c r="J528" i="2"/>
  <c r="J475" i="2"/>
  <c r="J696" i="2"/>
  <c r="J343" i="2"/>
  <c r="J347" i="2"/>
  <c r="J434" i="2"/>
  <c r="J544" i="2"/>
  <c r="J81" i="2"/>
  <c r="J410" i="2"/>
  <c r="J531" i="2"/>
  <c r="J74" i="2"/>
  <c r="J655" i="2"/>
  <c r="J222" i="2"/>
  <c r="J355" i="2"/>
  <c r="J329" i="2"/>
  <c r="J578" i="2"/>
  <c r="J232" i="2"/>
  <c r="J57" i="2"/>
  <c r="J638" i="2"/>
  <c r="J10" i="2"/>
  <c r="J173" i="2"/>
  <c r="J656" i="2"/>
  <c r="J95" i="2"/>
  <c r="J116" i="2"/>
  <c r="J313" i="2"/>
  <c r="J506" i="2"/>
  <c r="J546" i="2"/>
  <c r="J357" i="2"/>
  <c r="J192" i="2"/>
  <c r="J168" i="2"/>
  <c r="J60" i="2"/>
  <c r="J236" i="2"/>
  <c r="J111" i="2"/>
  <c r="J576" i="2"/>
  <c r="J647" i="2"/>
  <c r="J411" i="2"/>
  <c r="J360" i="2"/>
  <c r="J176" i="2"/>
  <c r="J118" i="2"/>
  <c r="J98" i="2"/>
  <c r="J570" i="2"/>
  <c r="J519" i="2"/>
  <c r="J386" i="2"/>
  <c r="J467" i="2"/>
  <c r="J660" i="2"/>
  <c r="J421" i="2"/>
  <c r="J455" i="2"/>
  <c r="J328" i="2"/>
  <c r="J362" i="2"/>
  <c r="J119" i="2"/>
  <c r="J237" i="2"/>
  <c r="J268" i="2"/>
  <c r="J132" i="2"/>
  <c r="J102" i="2"/>
  <c r="J193" i="2"/>
  <c r="J458" i="2"/>
  <c r="J331" i="2"/>
  <c r="J86" i="2"/>
  <c r="J155" i="2"/>
  <c r="J297" i="2"/>
  <c r="J382" i="2"/>
  <c r="J489" i="2"/>
  <c r="J259" i="2"/>
  <c r="J412" i="2"/>
  <c r="J188" i="2"/>
  <c r="J522" i="2"/>
  <c r="J673" i="2"/>
  <c r="J590" i="2"/>
  <c r="J652" i="2"/>
  <c r="J202" i="2"/>
  <c r="J71" i="2"/>
  <c r="J158" i="2"/>
  <c r="J272" i="2"/>
  <c r="J449" i="2"/>
  <c r="J8" i="2"/>
  <c r="J7" i="2"/>
  <c r="J601" i="2"/>
  <c r="J338" i="2"/>
  <c r="J486" i="2"/>
  <c r="J381" i="2"/>
  <c r="J67" i="2"/>
  <c r="J247" i="2"/>
  <c r="J142" i="2"/>
  <c r="J235" i="2"/>
  <c r="J456" i="2"/>
  <c r="J233" i="2"/>
  <c r="J309" i="2"/>
  <c r="J250" i="2"/>
  <c r="J180" i="2"/>
  <c r="J159" i="2"/>
  <c r="J117" i="2"/>
  <c r="J183" i="2"/>
  <c r="J48" i="2"/>
  <c r="J447" i="2"/>
  <c r="J518" i="2"/>
  <c r="J380" i="2"/>
  <c r="J227" i="2"/>
  <c r="J388" i="2"/>
  <c r="J463" i="2"/>
  <c r="J209" i="2"/>
  <c r="J43" i="2"/>
  <c r="J163" i="2"/>
  <c r="J726" i="2"/>
  <c r="J471" i="2"/>
  <c r="J609" i="2"/>
  <c r="J172" i="2"/>
  <c r="J659" i="2"/>
  <c r="J164" i="2"/>
  <c r="J27" i="2"/>
  <c r="J37" i="2"/>
  <c r="J169" i="2"/>
  <c r="J308" i="2"/>
  <c r="J30" i="2"/>
  <c r="J295" i="2"/>
  <c r="J191" i="2"/>
  <c r="J397" i="2"/>
  <c r="J693" i="2"/>
  <c r="J243" i="2"/>
  <c r="J524" i="2"/>
  <c r="J349" i="2"/>
  <c r="J587" i="2"/>
  <c r="J676" i="2"/>
  <c r="J13" i="2"/>
  <c r="J709" i="2"/>
  <c r="J430" i="2"/>
  <c r="J305" i="2"/>
  <c r="J282" i="2"/>
  <c r="J265" i="2"/>
  <c r="J304" i="2"/>
  <c r="J277" i="2"/>
  <c r="J398" i="2"/>
  <c r="J261" i="2"/>
  <c r="J80" i="2"/>
  <c r="J345" i="2"/>
  <c r="J139" i="2"/>
  <c r="J406" i="2"/>
  <c r="J269" i="2"/>
  <c r="J131" i="2"/>
  <c r="J325" i="2"/>
  <c r="J341" i="2"/>
  <c r="J129" i="2"/>
  <c r="J626" i="2"/>
  <c r="J112" i="2"/>
  <c r="J493" i="2"/>
  <c r="J530" i="2"/>
  <c r="J640" i="2"/>
  <c r="J503" i="2"/>
  <c r="J539" i="2"/>
  <c r="J619" i="2"/>
  <c r="J572" i="2"/>
  <c r="J536" i="2"/>
  <c r="J20" i="2"/>
  <c r="J245" i="2"/>
  <c r="J663" i="2"/>
  <c r="J529" i="2"/>
  <c r="J534" i="2"/>
  <c r="J704" i="2"/>
  <c r="J549" i="2"/>
  <c r="J15" i="2"/>
  <c r="J484" i="2"/>
  <c r="J149" i="2"/>
  <c r="J692" i="2"/>
  <c r="J274" i="2"/>
  <c r="J608" i="2"/>
  <c r="J395" i="2"/>
  <c r="J72" i="2"/>
  <c r="J571" i="2"/>
  <c r="J639" i="2"/>
  <c r="J279" i="2"/>
  <c r="J207" i="2"/>
  <c r="J208" i="2"/>
  <c r="J630" i="2"/>
  <c r="J54" i="2"/>
  <c r="J26" i="2"/>
  <c r="J665" i="2"/>
  <c r="J499" i="2"/>
  <c r="J317" i="2"/>
  <c r="J624" i="2"/>
  <c r="J14" i="2"/>
  <c r="J148" i="2"/>
  <c r="J565" i="2"/>
  <c r="J448" i="2"/>
  <c r="J335" i="2"/>
  <c r="J513" i="2"/>
  <c r="J426" i="2"/>
  <c r="J684" i="2"/>
  <c r="J374" i="2"/>
  <c r="J76" i="2"/>
  <c r="J532" i="2"/>
  <c r="J547" i="2"/>
  <c r="J194" i="2"/>
  <c r="J420" i="2"/>
  <c r="J292" i="2"/>
  <c r="J409" i="2"/>
  <c r="J106" i="2"/>
  <c r="J122" i="2"/>
  <c r="J451" i="2"/>
  <c r="J44" i="2"/>
  <c r="J108" i="2"/>
  <c r="J650" i="2"/>
  <c r="J494" i="2"/>
  <c r="J75" i="2"/>
  <c r="J442" i="2"/>
  <c r="J559" i="2"/>
  <c r="J6" i="2"/>
  <c r="J160" i="2"/>
  <c r="J59" i="2"/>
  <c r="J453" i="2"/>
  <c r="J543" i="2"/>
  <c r="J133" i="2"/>
  <c r="J393" i="2"/>
  <c r="J432" i="2"/>
  <c r="J251" i="2"/>
  <c r="J90" i="2"/>
  <c r="J444" i="2"/>
  <c r="J476" i="2"/>
  <c r="J260" i="2"/>
  <c r="J695" i="2"/>
  <c r="J157" i="2"/>
  <c r="J315" i="2"/>
  <c r="J731" i="2"/>
  <c r="J669" i="2"/>
  <c r="J583" i="2"/>
  <c r="J255" i="2"/>
  <c r="J195" i="2"/>
  <c r="J417" i="2"/>
  <c r="J319" i="2"/>
  <c r="J56" i="2"/>
  <c r="J11" i="2"/>
  <c r="J318" i="2"/>
  <c r="J314" i="2"/>
  <c r="J365" i="2"/>
  <c r="J5" i="2"/>
  <c r="J55" i="2"/>
  <c r="J723" i="2"/>
  <c r="J68" i="2"/>
  <c r="J210" i="2"/>
  <c r="J548" i="2"/>
  <c r="J485" i="2"/>
  <c r="J527" i="2"/>
  <c r="J584" i="2"/>
  <c r="J31" i="2"/>
  <c r="J697" i="2"/>
  <c r="J178" i="2"/>
  <c r="J143" i="2"/>
  <c r="J253" i="2"/>
  <c r="J49" i="2"/>
  <c r="J538" i="2"/>
  <c r="J77" i="2"/>
  <c r="J33" i="2"/>
  <c r="J514" i="2"/>
  <c r="J337" i="2"/>
  <c r="J94" i="2"/>
  <c r="J440" i="2"/>
  <c r="J520" i="2"/>
  <c r="J354" i="2"/>
  <c r="J425" i="2"/>
  <c r="J351" i="2"/>
  <c r="J353" i="2"/>
  <c r="J511" i="2"/>
  <c r="J189" i="2"/>
  <c r="J177" i="2"/>
  <c r="J369" i="2"/>
  <c r="J53" i="2"/>
  <c r="J392" i="2"/>
  <c r="J466" i="2"/>
  <c r="J461" i="2"/>
  <c r="J562" i="2"/>
  <c r="J206" i="2"/>
  <c r="J244" i="2"/>
  <c r="J707" i="2"/>
  <c r="J428" i="2"/>
  <c r="J480" i="2"/>
  <c r="J85" i="2"/>
  <c r="J114" i="2"/>
  <c r="J123" i="2"/>
  <c r="J299" i="2"/>
  <c r="J115" i="2"/>
  <c r="J694" i="2"/>
  <c r="J598" i="2"/>
  <c r="J507" i="2"/>
  <c r="J198" i="2"/>
  <c r="J364" i="2"/>
  <c r="J79" i="2"/>
  <c r="J445" i="2"/>
  <c r="J580" i="2"/>
  <c r="J375" i="2"/>
  <c r="J326" i="2"/>
  <c r="J320" i="2"/>
  <c r="J214" i="2"/>
  <c r="J238" i="2"/>
  <c r="J50" i="2"/>
  <c r="J9" i="2"/>
  <c r="J83" i="2"/>
  <c r="J103" i="2"/>
  <c r="J501" i="2"/>
  <c r="J460" i="2"/>
  <c r="J606" i="2"/>
  <c r="J564" i="2"/>
  <c r="J404" i="2"/>
  <c r="J101" i="2"/>
  <c r="J231" i="2"/>
  <c r="J340" i="2"/>
  <c r="J306" i="2"/>
  <c r="J270" i="2"/>
  <c r="J215" i="2"/>
  <c r="J303" i="2"/>
  <c r="J99" i="2"/>
  <c r="J171" i="2"/>
  <c r="J469" i="2"/>
  <c r="J205" i="2"/>
  <c r="J196" i="2"/>
  <c r="J324" i="2"/>
  <c r="J126" i="2"/>
  <c r="J722" i="2"/>
  <c r="J363" i="2"/>
  <c r="J241" i="2"/>
  <c r="J262" i="2"/>
  <c r="J21" i="2"/>
  <c r="J706" i="2"/>
  <c r="J211" i="2"/>
  <c r="J635" i="2"/>
  <c r="J29" i="2"/>
  <c r="J296" i="2"/>
  <c r="J91" i="2"/>
  <c r="J596" i="2"/>
  <c r="J4" i="2"/>
  <c r="J166" i="2"/>
  <c r="J78" i="2"/>
  <c r="J472" i="2"/>
  <c r="J84" i="2"/>
  <c r="J239" i="2"/>
  <c r="J28" i="2"/>
  <c r="J356" i="2"/>
  <c r="J200" i="2"/>
  <c r="J46" i="2"/>
  <c r="J248" i="2"/>
  <c r="J109" i="2"/>
  <c r="J725" i="2"/>
  <c r="J12" i="2"/>
  <c r="J110" i="2"/>
  <c r="J643" i="2"/>
  <c r="J561" i="2"/>
  <c r="J187" i="2"/>
  <c r="J677" i="2"/>
  <c r="J146" i="2"/>
  <c r="J405" i="2"/>
  <c r="J240" i="2"/>
  <c r="J560" i="2"/>
  <c r="J588" i="2"/>
  <c r="J594" i="2"/>
  <c r="J3" i="2"/>
  <c r="J540" i="2"/>
  <c r="J65" i="2"/>
  <c r="J93" i="2"/>
  <c r="J218" i="2"/>
  <c r="J431" i="2"/>
  <c r="J41" i="2"/>
  <c r="J615" i="2"/>
  <c r="J370" i="2"/>
  <c r="J593" i="2"/>
  <c r="J275" i="2"/>
  <c r="J2" i="2"/>
  <c r="J223" i="2"/>
  <c r="J128" i="2"/>
  <c r="J174" i="2"/>
  <c r="J625" i="2"/>
  <c r="J441" i="2"/>
  <c r="J285" i="2"/>
  <c r="J273" i="2"/>
  <c r="J591" i="2"/>
  <c r="J415" i="2"/>
  <c r="J407" i="2"/>
  <c r="J16" i="2"/>
  <c r="J153" i="2"/>
  <c r="J479" i="2"/>
  <c r="J225" i="2"/>
  <c r="J714" i="2"/>
  <c r="J289" i="2"/>
  <c r="J219" i="2"/>
  <c r="J141" i="2"/>
  <c r="J228" i="2"/>
  <c r="J452" i="2"/>
  <c r="J165" i="2"/>
  <c r="J687" i="2"/>
  <c r="J170" i="2"/>
  <c r="J332" i="2"/>
  <c r="J25" i="2"/>
  <c r="J137" i="2"/>
  <c r="J34" i="2"/>
  <c r="J621" i="2"/>
  <c r="J147" i="2"/>
  <c r="J344" i="2"/>
  <c r="J61" i="2"/>
  <c r="J17" i="2"/>
  <c r="J264" i="2"/>
  <c r="J579" i="2"/>
  <c r="J498" i="2"/>
  <c r="J92" i="2"/>
  <c r="J396" i="2"/>
  <c r="J249" i="2"/>
  <c r="J443" i="2"/>
  <c r="J551" i="2"/>
  <c r="J271" i="2"/>
  <c r="J35" i="2"/>
  <c r="J51" i="2"/>
  <c r="J293" i="2"/>
  <c r="J186" i="2"/>
  <c r="J636" i="2"/>
  <c r="J597" i="2"/>
  <c r="J290" i="2"/>
  <c r="J367" i="2"/>
  <c r="J256" i="2"/>
  <c r="J613" i="2"/>
  <c r="J73" i="2"/>
  <c r="J135" i="2"/>
  <c r="J675" i="2"/>
  <c r="J589" i="2"/>
  <c r="J24" i="2"/>
  <c r="J414" i="2"/>
  <c r="J150" i="2"/>
  <c r="J618" i="2"/>
  <c r="J739" i="2"/>
  <c r="J70" i="2"/>
  <c r="J276" i="2"/>
  <c r="J481" i="2"/>
  <c r="J125" i="2"/>
  <c r="J212" i="2"/>
  <c r="J574" i="2"/>
  <c r="J89" i="2"/>
  <c r="J64" i="2"/>
  <c r="J300" i="2"/>
  <c r="J599" i="2"/>
  <c r="J662" i="2"/>
  <c r="J281" i="2"/>
  <c r="J379" i="2"/>
  <c r="J732" i="2"/>
  <c r="J368" i="2"/>
  <c r="J301" i="2"/>
  <c r="J350" i="2"/>
  <c r="J715" i="2"/>
  <c r="J515" i="2"/>
  <c r="J52" i="2"/>
  <c r="J575" i="2"/>
  <c r="J302" i="2"/>
  <c r="J487" i="2"/>
  <c r="J229" i="2"/>
  <c r="J568" i="2"/>
  <c r="J667" i="2"/>
  <c r="J40" i="2"/>
  <c r="J184" i="2"/>
  <c r="J473" i="2"/>
  <c r="J394" i="2"/>
  <c r="J334" i="2"/>
  <c r="J358" i="2"/>
  <c r="J252" i="2"/>
  <c r="J454" i="2"/>
  <c r="J533" i="2"/>
  <c r="J151" i="2"/>
  <c r="J525" i="2"/>
  <c r="J310" i="2"/>
  <c r="J32" i="2"/>
  <c r="J373" i="2"/>
  <c r="J220" i="2"/>
  <c r="J263" i="2"/>
  <c r="J62" i="2"/>
  <c r="J502" i="2"/>
  <c r="J690" i="2"/>
  <c r="J152" i="2"/>
  <c r="J474" i="2"/>
  <c r="J359" i="2"/>
  <c r="J134" i="2"/>
  <c r="J136" i="2"/>
  <c r="J23" i="2"/>
  <c r="J402" i="2"/>
  <c r="J278" i="2"/>
  <c r="J691" i="2"/>
  <c r="J735" i="2"/>
  <c r="J577" i="2"/>
  <c r="J505" i="2"/>
  <c r="J124" i="2"/>
  <c r="J413" i="2"/>
  <c r="J658" i="2"/>
  <c r="J342" i="2"/>
  <c r="J185" i="2"/>
  <c r="J569" i="2"/>
  <c r="J18" i="2"/>
  <c r="J294" i="2"/>
  <c r="J504" i="2"/>
  <c r="J671" i="2"/>
  <c r="J154" i="2"/>
  <c r="J366" i="2"/>
  <c r="J631" i="2"/>
  <c r="J348" i="2"/>
  <c r="J459" i="2"/>
  <c r="J213" i="2"/>
  <c r="J19" i="2"/>
  <c r="J478" i="2"/>
  <c r="J623" i="2"/>
  <c r="J403" i="2"/>
  <c r="J439" i="2"/>
  <c r="J291" i="2"/>
  <c r="J47" i="2"/>
  <c r="J492" i="2"/>
  <c r="J537" i="2"/>
  <c r="J462" i="2"/>
  <c r="J495" i="2"/>
  <c r="J483" i="2"/>
  <c r="J113" i="2"/>
  <c r="J427" i="2"/>
  <c r="J508" i="2"/>
  <c r="J181" i="2"/>
  <c r="J573" i="2"/>
  <c r="J22" i="2"/>
  <c r="J339" i="2"/>
  <c r="J66" i="2"/>
  <c r="J464" i="2"/>
  <c r="J58" i="2"/>
  <c r="J737" i="2"/>
  <c r="J182" i="2"/>
  <c r="J69" i="2"/>
  <c r="J42" i="2"/>
  <c r="J581" i="2"/>
  <c r="J377" i="2"/>
  <c r="J734" i="2"/>
  <c r="J372" i="2"/>
  <c r="J666" i="2"/>
  <c r="J566" i="2"/>
  <c r="J107" i="2"/>
  <c r="J620" i="2"/>
  <c r="J63" i="2"/>
  <c r="J612" i="2"/>
  <c r="J616" i="2"/>
  <c r="J654" i="2"/>
  <c r="J322" i="2"/>
  <c r="J470" i="2"/>
  <c r="J254" i="2"/>
  <c r="J733" i="2"/>
  <c r="J311" i="2"/>
  <c r="J523" i="2"/>
  <c r="J234" i="2"/>
  <c r="J497" i="2"/>
  <c r="J680" i="2"/>
  <c r="J197" i="2"/>
  <c r="J39" i="2"/>
  <c r="J204" i="2"/>
  <c r="J376" i="2"/>
  <c r="J224" i="2"/>
  <c r="J717" i="2"/>
  <c r="J602" i="2"/>
  <c r="J378" i="2"/>
  <c r="J512" i="2"/>
  <c r="J670" i="2"/>
  <c r="J437" i="2"/>
  <c r="J45" i="2"/>
  <c r="J121" i="2"/>
  <c r="J384" i="2"/>
  <c r="J162" i="2"/>
  <c r="J556" i="2"/>
  <c r="J130" i="2"/>
  <c r="J190" i="2"/>
  <c r="J682" i="2"/>
  <c r="J336" i="2"/>
  <c r="J140" i="2"/>
  <c r="J729" i="2"/>
  <c r="J685" i="2"/>
  <c r="J286" i="2"/>
  <c r="J698" i="2"/>
  <c r="J563" i="2"/>
  <c r="J38" i="2"/>
  <c r="J418" i="2"/>
  <c r="J438" i="2"/>
  <c r="J607" i="2"/>
  <c r="J702" i="2"/>
  <c r="J500" i="2"/>
  <c r="J167" i="2"/>
  <c r="J226" i="2"/>
  <c r="J88" i="2"/>
  <c r="J36" i="2"/>
  <c r="J100" i="2"/>
  <c r="J120" i="2"/>
  <c r="J221" i="2"/>
  <c r="J419" i="2"/>
  <c r="J298" i="2"/>
  <c r="J628" i="2"/>
  <c r="J346" i="2"/>
  <c r="J179" i="2"/>
  <c r="J552" i="2"/>
  <c r="J668" i="2"/>
  <c r="J555" i="2"/>
  <c r="J408" i="2"/>
  <c r="J542" i="2"/>
  <c r="J389" i="2"/>
  <c r="J97" i="2"/>
  <c r="J450" i="2"/>
  <c r="J724" i="2"/>
  <c r="J710" i="2"/>
  <c r="J266" i="2"/>
  <c r="J637" i="2"/>
  <c r="J510" i="2"/>
  <c r="J672" i="2"/>
  <c r="J161" i="2"/>
  <c r="J352" i="2"/>
  <c r="J267" i="2"/>
  <c r="J242" i="2"/>
  <c r="J283" i="2"/>
  <c r="J127" i="2"/>
  <c r="J144" i="2"/>
  <c r="J257" i="2"/>
  <c r="J390" i="2"/>
  <c r="J104" i="2"/>
  <c r="J422" i="2"/>
  <c r="J653" i="2"/>
  <c r="J175" i="2"/>
  <c r="J105" i="2"/>
  <c r="J713" i="2"/>
  <c r="J491" i="2"/>
  <c r="J721" i="2"/>
  <c r="J679" i="2"/>
  <c r="J642" i="2"/>
  <c r="J82" i="2"/>
  <c r="J217" i="2"/>
  <c r="J592" i="2"/>
  <c r="J617" i="2"/>
  <c r="J603" i="2"/>
  <c r="J610" i="2"/>
  <c r="J699" i="2"/>
  <c r="J741" i="2"/>
  <c r="J156" i="2"/>
  <c r="J605" i="2"/>
  <c r="J423" i="2"/>
  <c r="J280" i="2"/>
  <c r="J641" i="2"/>
  <c r="J230" i="2"/>
  <c r="J629" i="2"/>
  <c r="J535" i="2"/>
  <c r="J664" i="2"/>
  <c r="J385" i="2"/>
  <c r="J333" i="2"/>
  <c r="J465" i="2"/>
  <c r="J246" i="2"/>
  <c r="J96" i="2"/>
  <c r="J622" i="2"/>
  <c r="J490" i="2"/>
  <c r="J330" i="2"/>
  <c r="J400" i="2"/>
  <c r="J545" i="2"/>
  <c r="J401" i="2"/>
  <c r="J87" i="2"/>
  <c r="J424" i="2"/>
  <c r="J681" i="2"/>
  <c r="J287" i="2"/>
  <c r="J477" i="2"/>
  <c r="J203" i="2"/>
  <c r="J728" i="2"/>
  <c r="J316" i="2"/>
  <c r="J284" i="2"/>
  <c r="J516" i="2"/>
  <c r="J383" i="2"/>
  <c r="J567" i="2"/>
  <c r="J689" i="2"/>
  <c r="J558" i="2"/>
  <c r="J312" i="2"/>
  <c r="J216" i="2"/>
  <c r="J199" i="2"/>
  <c r="J585" i="2"/>
  <c r="J468" i="2"/>
  <c r="J307" i="2"/>
  <c r="J371" i="2"/>
  <c r="J521" i="2"/>
  <c r="J288" i="2"/>
  <c r="J648" i="2"/>
  <c r="J201" i="2"/>
  <c r="J517" i="2"/>
  <c r="J554" i="2"/>
  <c r="J457" i="2"/>
  <c r="J649" i="2"/>
  <c r="J611" i="2"/>
  <c r="J700" i="2"/>
  <c r="J435" i="2"/>
  <c r="J321" i="2"/>
  <c r="J716" i="2"/>
  <c r="J387" i="2"/>
  <c r="J446" i="2"/>
  <c r="J429" i="2"/>
  <c r="J327" i="2"/>
  <c r="J496" i="2"/>
  <c r="J661" i="2"/>
  <c r="J651" i="2"/>
  <c r="J632" i="2"/>
  <c r="J582" i="2"/>
  <c r="J705" i="2"/>
  <c r="J482" i="2"/>
  <c r="J634" i="2"/>
  <c r="J526" i="2"/>
  <c r="J323" i="2"/>
  <c r="J600" i="2"/>
  <c r="J727" i="2"/>
  <c r="J595" i="2"/>
  <c r="J433" i="2"/>
  <c r="J644" i="2"/>
  <c r="J701" i="2"/>
  <c r="J703" i="2"/>
  <c r="J541" i="2"/>
  <c r="J488" i="2"/>
  <c r="J740" i="2"/>
  <c r="J688" i="2"/>
  <c r="J604" i="2"/>
  <c r="J550" i="2"/>
  <c r="J416" i="2"/>
  <c r="J657" i="2"/>
  <c r="J614" i="2"/>
  <c r="J674" i="2"/>
  <c r="J720" i="2"/>
  <c r="J738" i="2"/>
  <c r="J718" i="2"/>
  <c r="J708" i="2"/>
  <c r="J736" i="2"/>
  <c r="J683" i="2"/>
  <c r="J730" i="2"/>
  <c r="J686" i="2"/>
  <c r="J678" i="2"/>
  <c r="J711" i="2"/>
  <c r="J719" i="2"/>
  <c r="J712" i="2"/>
  <c r="H627" i="2"/>
  <c r="H633" i="2"/>
  <c r="H646" i="2"/>
  <c r="H138" i="2"/>
  <c r="H361" i="2"/>
  <c r="H557" i="2"/>
  <c r="H436" i="2"/>
  <c r="H586" i="2"/>
  <c r="H509" i="2"/>
  <c r="H391" i="2"/>
  <c r="H399" i="2"/>
  <c r="H553" i="2"/>
  <c r="H645" i="2"/>
  <c r="H258" i="2"/>
  <c r="H145" i="2"/>
  <c r="H528" i="2"/>
  <c r="H475" i="2"/>
  <c r="H696" i="2"/>
  <c r="H343" i="2"/>
  <c r="H347" i="2"/>
  <c r="H434" i="2"/>
  <c r="H544" i="2"/>
  <c r="H81" i="2"/>
  <c r="H410" i="2"/>
  <c r="H531" i="2"/>
  <c r="H74" i="2"/>
  <c r="H655" i="2"/>
  <c r="H222" i="2"/>
  <c r="H355" i="2"/>
  <c r="H329" i="2"/>
  <c r="H578" i="2"/>
  <c r="H232" i="2"/>
  <c r="H57" i="2"/>
  <c r="H638" i="2"/>
  <c r="H10" i="2"/>
  <c r="H173" i="2"/>
  <c r="H656" i="2"/>
  <c r="H95" i="2"/>
  <c r="H116" i="2"/>
  <c r="H313" i="2"/>
  <c r="H506" i="2"/>
  <c r="H546" i="2"/>
  <c r="H357" i="2"/>
  <c r="H192" i="2"/>
  <c r="H168" i="2"/>
  <c r="H60" i="2"/>
  <c r="H236" i="2"/>
  <c r="H111" i="2"/>
  <c r="H576" i="2"/>
  <c r="H647" i="2"/>
  <c r="H411" i="2"/>
  <c r="H360" i="2"/>
  <c r="H176" i="2"/>
  <c r="H118" i="2"/>
  <c r="H98" i="2"/>
  <c r="H570" i="2"/>
  <c r="H519" i="2"/>
  <c r="H386" i="2"/>
  <c r="H467" i="2"/>
  <c r="H660" i="2"/>
  <c r="H421" i="2"/>
  <c r="H455" i="2"/>
  <c r="H328" i="2"/>
  <c r="H362" i="2"/>
  <c r="H119" i="2"/>
  <c r="H237" i="2"/>
  <c r="H268" i="2"/>
  <c r="H132" i="2"/>
  <c r="H102" i="2"/>
  <c r="H193" i="2"/>
  <c r="H458" i="2"/>
  <c r="H331" i="2"/>
  <c r="H86" i="2"/>
  <c r="H155" i="2"/>
  <c r="H297" i="2"/>
  <c r="H382" i="2"/>
  <c r="H489" i="2"/>
  <c r="H259" i="2"/>
  <c r="H412" i="2"/>
  <c r="H188" i="2"/>
  <c r="H522" i="2"/>
  <c r="H673" i="2"/>
  <c r="H590" i="2"/>
  <c r="H652" i="2"/>
  <c r="H202" i="2"/>
  <c r="H71" i="2"/>
  <c r="H158" i="2"/>
  <c r="H272" i="2"/>
  <c r="H449" i="2"/>
  <c r="H8" i="2"/>
  <c r="H7" i="2"/>
  <c r="H601" i="2"/>
  <c r="H338" i="2"/>
  <c r="H486" i="2"/>
  <c r="H381" i="2"/>
  <c r="H67" i="2"/>
  <c r="H247" i="2"/>
  <c r="H142" i="2"/>
  <c r="H235" i="2"/>
  <c r="H456" i="2"/>
  <c r="H233" i="2"/>
  <c r="H309" i="2"/>
  <c r="H250" i="2"/>
  <c r="H180" i="2"/>
  <c r="H159" i="2"/>
  <c r="H117" i="2"/>
  <c r="H183" i="2"/>
  <c r="H48" i="2"/>
  <c r="H447" i="2"/>
  <c r="H518" i="2"/>
  <c r="H380" i="2"/>
  <c r="H227" i="2"/>
  <c r="H388" i="2"/>
  <c r="H463" i="2"/>
  <c r="H209" i="2"/>
  <c r="H43" i="2"/>
  <c r="H163" i="2"/>
  <c r="H726" i="2"/>
  <c r="H471" i="2"/>
  <c r="H609" i="2"/>
  <c r="H172" i="2"/>
  <c r="H659" i="2"/>
  <c r="H164" i="2"/>
  <c r="H27" i="2"/>
  <c r="H37" i="2"/>
  <c r="H169" i="2"/>
  <c r="H308" i="2"/>
  <c r="H30" i="2"/>
  <c r="H295" i="2"/>
  <c r="H191" i="2"/>
  <c r="H397" i="2"/>
  <c r="H693" i="2"/>
  <c r="H243" i="2"/>
  <c r="H524" i="2"/>
  <c r="H349" i="2"/>
  <c r="H587" i="2"/>
  <c r="H676" i="2"/>
  <c r="H13" i="2"/>
  <c r="H709" i="2"/>
  <c r="H430" i="2"/>
  <c r="H305" i="2"/>
  <c r="H282" i="2"/>
  <c r="H265" i="2"/>
  <c r="H304" i="2"/>
  <c r="H277" i="2"/>
  <c r="H398" i="2"/>
  <c r="H261" i="2"/>
  <c r="H80" i="2"/>
  <c r="H345" i="2"/>
  <c r="H139" i="2"/>
  <c r="H406" i="2"/>
  <c r="H269" i="2"/>
  <c r="H131" i="2"/>
  <c r="H325" i="2"/>
  <c r="H341" i="2"/>
  <c r="H129" i="2"/>
  <c r="H626" i="2"/>
  <c r="H112" i="2"/>
  <c r="H493" i="2"/>
  <c r="H530" i="2"/>
  <c r="H640" i="2"/>
  <c r="H503" i="2"/>
  <c r="H539" i="2"/>
  <c r="H619" i="2"/>
  <c r="H572" i="2"/>
  <c r="H536" i="2"/>
  <c r="H20" i="2"/>
  <c r="H245" i="2"/>
  <c r="H663" i="2"/>
  <c r="H529" i="2"/>
  <c r="H534" i="2"/>
  <c r="H704" i="2"/>
  <c r="H549" i="2"/>
  <c r="H15" i="2"/>
  <c r="H484" i="2"/>
  <c r="H149" i="2"/>
  <c r="H692" i="2"/>
  <c r="H274" i="2"/>
  <c r="H608" i="2"/>
  <c r="H395" i="2"/>
  <c r="H72" i="2"/>
  <c r="H571" i="2"/>
  <c r="H639" i="2"/>
  <c r="H279" i="2"/>
  <c r="H207" i="2"/>
  <c r="H208" i="2"/>
  <c r="H630" i="2"/>
  <c r="H54" i="2"/>
  <c r="H26" i="2"/>
  <c r="H665" i="2"/>
  <c r="H499" i="2"/>
  <c r="H317" i="2"/>
  <c r="H624" i="2"/>
  <c r="H14" i="2"/>
  <c r="H148" i="2"/>
  <c r="H565" i="2"/>
  <c r="H448" i="2"/>
  <c r="H335" i="2"/>
  <c r="H513" i="2"/>
  <c r="H426" i="2"/>
  <c r="H684" i="2"/>
  <c r="H374" i="2"/>
  <c r="H76" i="2"/>
  <c r="H532" i="2"/>
  <c r="H547" i="2"/>
  <c r="H194" i="2"/>
  <c r="H420" i="2"/>
  <c r="H292" i="2"/>
  <c r="H409" i="2"/>
  <c r="H106" i="2"/>
  <c r="H122" i="2"/>
  <c r="H451" i="2"/>
  <c r="H44" i="2"/>
  <c r="H108" i="2"/>
  <c r="H650" i="2"/>
  <c r="H494" i="2"/>
  <c r="H75" i="2"/>
  <c r="H442" i="2"/>
  <c r="H559" i="2"/>
  <c r="H6" i="2"/>
  <c r="H160" i="2"/>
  <c r="H59" i="2"/>
  <c r="H453" i="2"/>
  <c r="H543" i="2"/>
  <c r="H133" i="2"/>
  <c r="H393" i="2"/>
  <c r="H432" i="2"/>
  <c r="H251" i="2"/>
  <c r="H90" i="2"/>
  <c r="H444" i="2"/>
  <c r="H476" i="2"/>
  <c r="H260" i="2"/>
  <c r="H695" i="2"/>
  <c r="H157" i="2"/>
  <c r="H315" i="2"/>
  <c r="H731" i="2"/>
  <c r="H669" i="2"/>
  <c r="H583" i="2"/>
  <c r="H255" i="2"/>
  <c r="H195" i="2"/>
  <c r="H417" i="2"/>
  <c r="H319" i="2"/>
  <c r="H56" i="2"/>
  <c r="H11" i="2"/>
  <c r="H318" i="2"/>
  <c r="H314" i="2"/>
  <c r="H365" i="2"/>
  <c r="H5" i="2"/>
  <c r="H55" i="2"/>
  <c r="H723" i="2"/>
  <c r="H68" i="2"/>
  <c r="H210" i="2"/>
  <c r="H548" i="2"/>
  <c r="H485" i="2"/>
  <c r="H527" i="2"/>
  <c r="H584" i="2"/>
  <c r="H31" i="2"/>
  <c r="H697" i="2"/>
  <c r="H178" i="2"/>
  <c r="H143" i="2"/>
  <c r="H253" i="2"/>
  <c r="H49" i="2"/>
  <c r="H538" i="2"/>
  <c r="H77" i="2"/>
  <c r="H33" i="2"/>
  <c r="H514" i="2"/>
  <c r="H337" i="2"/>
  <c r="H94" i="2"/>
  <c r="H440" i="2"/>
  <c r="H520" i="2"/>
  <c r="H354" i="2"/>
  <c r="H425" i="2"/>
  <c r="H351" i="2"/>
  <c r="H353" i="2"/>
  <c r="H511" i="2"/>
  <c r="H189" i="2"/>
  <c r="H177" i="2"/>
  <c r="H369" i="2"/>
  <c r="H53" i="2"/>
  <c r="H392" i="2"/>
  <c r="H466" i="2"/>
  <c r="H461" i="2"/>
  <c r="H562" i="2"/>
  <c r="H206" i="2"/>
  <c r="H244" i="2"/>
  <c r="H707" i="2"/>
  <c r="H428" i="2"/>
  <c r="H480" i="2"/>
  <c r="H85" i="2"/>
  <c r="H114" i="2"/>
  <c r="H123" i="2"/>
  <c r="H299" i="2"/>
  <c r="H115" i="2"/>
  <c r="H694" i="2"/>
  <c r="H598" i="2"/>
  <c r="H507" i="2"/>
  <c r="H198" i="2"/>
  <c r="H364" i="2"/>
  <c r="H79" i="2"/>
  <c r="H445" i="2"/>
  <c r="H580" i="2"/>
  <c r="H375" i="2"/>
  <c r="H326" i="2"/>
  <c r="H320" i="2"/>
  <c r="H214" i="2"/>
  <c r="H238" i="2"/>
  <c r="H50" i="2"/>
  <c r="H9" i="2"/>
  <c r="H83" i="2"/>
  <c r="H103" i="2"/>
  <c r="H501" i="2"/>
  <c r="H460" i="2"/>
  <c r="H606" i="2"/>
  <c r="H564" i="2"/>
  <c r="H404" i="2"/>
  <c r="H101" i="2"/>
  <c r="H231" i="2"/>
  <c r="H340" i="2"/>
  <c r="H306" i="2"/>
  <c r="H270" i="2"/>
  <c r="H215" i="2"/>
  <c r="H303" i="2"/>
  <c r="H99" i="2"/>
  <c r="H171" i="2"/>
  <c r="H469" i="2"/>
  <c r="H205" i="2"/>
  <c r="H196" i="2"/>
  <c r="H324" i="2"/>
  <c r="H126" i="2"/>
  <c r="H722" i="2"/>
  <c r="H363" i="2"/>
  <c r="H241" i="2"/>
  <c r="H262" i="2"/>
  <c r="H21" i="2"/>
  <c r="H706" i="2"/>
  <c r="H211" i="2"/>
  <c r="H635" i="2"/>
  <c r="H29" i="2"/>
  <c r="H296" i="2"/>
  <c r="H91" i="2"/>
  <c r="H596" i="2"/>
  <c r="H4" i="2"/>
  <c r="H166" i="2"/>
  <c r="H78" i="2"/>
  <c r="H472" i="2"/>
  <c r="H84" i="2"/>
  <c r="H239" i="2"/>
  <c r="H28" i="2"/>
  <c r="H356" i="2"/>
  <c r="H200" i="2"/>
  <c r="H46" i="2"/>
  <c r="H248" i="2"/>
  <c r="H109" i="2"/>
  <c r="H725" i="2"/>
  <c r="H12" i="2"/>
  <c r="H110" i="2"/>
  <c r="H643" i="2"/>
  <c r="H561" i="2"/>
  <c r="H187" i="2"/>
  <c r="H677" i="2"/>
  <c r="H146" i="2"/>
  <c r="H405" i="2"/>
  <c r="H240" i="2"/>
  <c r="H560" i="2"/>
  <c r="H588" i="2"/>
  <c r="H594" i="2"/>
  <c r="H3" i="2"/>
  <c r="H540" i="2"/>
  <c r="H65" i="2"/>
  <c r="H93" i="2"/>
  <c r="H218" i="2"/>
  <c r="H431" i="2"/>
  <c r="H41" i="2"/>
  <c r="H615" i="2"/>
  <c r="H370" i="2"/>
  <c r="H593" i="2"/>
  <c r="H275" i="2"/>
  <c r="H2" i="2"/>
  <c r="H223" i="2"/>
  <c r="H128" i="2"/>
  <c r="H174" i="2"/>
  <c r="H625" i="2"/>
  <c r="H441" i="2"/>
  <c r="H285" i="2"/>
  <c r="H273" i="2"/>
  <c r="H591" i="2"/>
  <c r="H415" i="2"/>
  <c r="H407" i="2"/>
  <c r="H16" i="2"/>
  <c r="H153" i="2"/>
  <c r="H479" i="2"/>
  <c r="H225" i="2"/>
  <c r="H714" i="2"/>
  <c r="H289" i="2"/>
  <c r="H219" i="2"/>
  <c r="H141" i="2"/>
  <c r="H228" i="2"/>
  <c r="H452" i="2"/>
  <c r="H165" i="2"/>
  <c r="H687" i="2"/>
  <c r="H170" i="2"/>
  <c r="H332" i="2"/>
  <c r="H25" i="2"/>
  <c r="H137" i="2"/>
  <c r="H34" i="2"/>
  <c r="H621" i="2"/>
  <c r="H147" i="2"/>
  <c r="H344" i="2"/>
  <c r="H61" i="2"/>
  <c r="H17" i="2"/>
  <c r="H264" i="2"/>
  <c r="H579" i="2"/>
  <c r="H498" i="2"/>
  <c r="H92" i="2"/>
  <c r="H396" i="2"/>
  <c r="H249" i="2"/>
  <c r="H443" i="2"/>
  <c r="H551" i="2"/>
  <c r="H271" i="2"/>
  <c r="H35" i="2"/>
  <c r="H51" i="2"/>
  <c r="H293" i="2"/>
  <c r="H186" i="2"/>
  <c r="H636" i="2"/>
  <c r="H597" i="2"/>
  <c r="H290" i="2"/>
  <c r="H367" i="2"/>
  <c r="H256" i="2"/>
  <c r="H613" i="2"/>
  <c r="H73" i="2"/>
  <c r="H135" i="2"/>
  <c r="H675" i="2"/>
  <c r="H589" i="2"/>
  <c r="H24" i="2"/>
  <c r="H414" i="2"/>
  <c r="H150" i="2"/>
  <c r="H618" i="2"/>
  <c r="H739" i="2"/>
  <c r="H70" i="2"/>
  <c r="H276" i="2"/>
  <c r="H481" i="2"/>
  <c r="H125" i="2"/>
  <c r="H212" i="2"/>
  <c r="H574" i="2"/>
  <c r="H89" i="2"/>
  <c r="H64" i="2"/>
  <c r="H300" i="2"/>
  <c r="H599" i="2"/>
  <c r="H662" i="2"/>
  <c r="H281" i="2"/>
  <c r="H379" i="2"/>
  <c r="H732" i="2"/>
  <c r="H368" i="2"/>
  <c r="H301" i="2"/>
  <c r="H350" i="2"/>
  <c r="H715" i="2"/>
  <c r="H515" i="2"/>
  <c r="H52" i="2"/>
  <c r="H575" i="2"/>
  <c r="H302" i="2"/>
  <c r="H487" i="2"/>
  <c r="H229" i="2"/>
  <c r="H568" i="2"/>
  <c r="H667" i="2"/>
  <c r="H40" i="2"/>
  <c r="H184" i="2"/>
  <c r="H473" i="2"/>
  <c r="H394" i="2"/>
  <c r="H334" i="2"/>
  <c r="H358" i="2"/>
  <c r="H252" i="2"/>
  <c r="H454" i="2"/>
  <c r="H533" i="2"/>
  <c r="H151" i="2"/>
  <c r="H525" i="2"/>
  <c r="H310" i="2"/>
  <c r="H32" i="2"/>
  <c r="H373" i="2"/>
  <c r="H220" i="2"/>
  <c r="H263" i="2"/>
  <c r="H62" i="2"/>
  <c r="H502" i="2"/>
  <c r="H690" i="2"/>
  <c r="H152" i="2"/>
  <c r="H474" i="2"/>
  <c r="H359" i="2"/>
  <c r="H134" i="2"/>
  <c r="H136" i="2"/>
  <c r="H23" i="2"/>
  <c r="H402" i="2"/>
  <c r="H278" i="2"/>
  <c r="H691" i="2"/>
  <c r="H735" i="2"/>
  <c r="H577" i="2"/>
  <c r="H505" i="2"/>
  <c r="H124" i="2"/>
  <c r="H413" i="2"/>
  <c r="H658" i="2"/>
  <c r="H342" i="2"/>
  <c r="H185" i="2"/>
  <c r="H569" i="2"/>
  <c r="H18" i="2"/>
  <c r="H294" i="2"/>
  <c r="H504" i="2"/>
  <c r="H671" i="2"/>
  <c r="H154" i="2"/>
  <c r="H366" i="2"/>
  <c r="H631" i="2"/>
  <c r="H348" i="2"/>
  <c r="H459" i="2"/>
  <c r="H213" i="2"/>
  <c r="H19" i="2"/>
  <c r="H478" i="2"/>
  <c r="H623" i="2"/>
  <c r="H403" i="2"/>
  <c r="H439" i="2"/>
  <c r="H291" i="2"/>
  <c r="H47" i="2"/>
  <c r="H492" i="2"/>
  <c r="H537" i="2"/>
  <c r="H462" i="2"/>
  <c r="H495" i="2"/>
  <c r="H483" i="2"/>
  <c r="H113" i="2"/>
  <c r="H427" i="2"/>
  <c r="H508" i="2"/>
  <c r="H181" i="2"/>
  <c r="H573" i="2"/>
  <c r="H22" i="2"/>
  <c r="H339" i="2"/>
  <c r="H66" i="2"/>
  <c r="H464" i="2"/>
  <c r="H58" i="2"/>
  <c r="H737" i="2"/>
  <c r="H182" i="2"/>
  <c r="H69" i="2"/>
  <c r="H42" i="2"/>
  <c r="H581" i="2"/>
  <c r="H377" i="2"/>
  <c r="H734" i="2"/>
  <c r="H372" i="2"/>
  <c r="H666" i="2"/>
  <c r="H566" i="2"/>
  <c r="H107" i="2"/>
  <c r="H620" i="2"/>
  <c r="H63" i="2"/>
  <c r="H612" i="2"/>
  <c r="H616" i="2"/>
  <c r="H654" i="2"/>
  <c r="H322" i="2"/>
  <c r="H470" i="2"/>
  <c r="H254" i="2"/>
  <c r="H733" i="2"/>
  <c r="H311" i="2"/>
  <c r="H523" i="2"/>
  <c r="H234" i="2"/>
  <c r="H497" i="2"/>
  <c r="H680" i="2"/>
  <c r="H197" i="2"/>
  <c r="H39" i="2"/>
  <c r="H204" i="2"/>
  <c r="H376" i="2"/>
  <c r="H224" i="2"/>
  <c r="H717" i="2"/>
  <c r="H602" i="2"/>
  <c r="H378" i="2"/>
  <c r="H512" i="2"/>
  <c r="H670" i="2"/>
  <c r="H437" i="2"/>
  <c r="H45" i="2"/>
  <c r="H121" i="2"/>
  <c r="H384" i="2"/>
  <c r="H162" i="2"/>
  <c r="H556" i="2"/>
  <c r="H130" i="2"/>
  <c r="H190" i="2"/>
  <c r="H682" i="2"/>
  <c r="H336" i="2"/>
  <c r="H140" i="2"/>
  <c r="H729" i="2"/>
  <c r="H685" i="2"/>
  <c r="H286" i="2"/>
  <c r="H698" i="2"/>
  <c r="H563" i="2"/>
  <c r="H38" i="2"/>
  <c r="H418" i="2"/>
  <c r="H438" i="2"/>
  <c r="H607" i="2"/>
  <c r="H702" i="2"/>
  <c r="H500" i="2"/>
  <c r="H167" i="2"/>
  <c r="H226" i="2"/>
  <c r="H88" i="2"/>
  <c r="H36" i="2"/>
  <c r="H100" i="2"/>
  <c r="H120" i="2"/>
  <c r="H221" i="2"/>
  <c r="H419" i="2"/>
  <c r="H298" i="2"/>
  <c r="H628" i="2"/>
  <c r="H346" i="2"/>
  <c r="H179" i="2"/>
  <c r="H552" i="2"/>
  <c r="H668" i="2"/>
  <c r="H555" i="2"/>
  <c r="H408" i="2"/>
  <c r="H542" i="2"/>
  <c r="H389" i="2"/>
  <c r="H97" i="2"/>
  <c r="H450" i="2"/>
  <c r="H724" i="2"/>
  <c r="H710" i="2"/>
  <c r="H266" i="2"/>
  <c r="H637" i="2"/>
  <c r="H510" i="2"/>
  <c r="H672" i="2"/>
  <c r="H161" i="2"/>
  <c r="H352" i="2"/>
  <c r="H267" i="2"/>
  <c r="H242" i="2"/>
  <c r="H283" i="2"/>
  <c r="H127" i="2"/>
  <c r="H144" i="2"/>
  <c r="H257" i="2"/>
  <c r="H390" i="2"/>
  <c r="H104" i="2"/>
  <c r="H422" i="2"/>
  <c r="H653" i="2"/>
  <c r="H175" i="2"/>
  <c r="H105" i="2"/>
  <c r="H713" i="2"/>
  <c r="H491" i="2"/>
  <c r="H721" i="2"/>
  <c r="H679" i="2"/>
  <c r="H642" i="2"/>
  <c r="H82" i="2"/>
  <c r="H217" i="2"/>
  <c r="H592" i="2"/>
  <c r="H617" i="2"/>
  <c r="H603" i="2"/>
  <c r="H610" i="2"/>
  <c r="H699" i="2"/>
  <c r="H741" i="2"/>
  <c r="H156" i="2"/>
  <c r="H605" i="2"/>
  <c r="H423" i="2"/>
  <c r="H280" i="2"/>
  <c r="H641" i="2"/>
  <c r="H230" i="2"/>
  <c r="H629" i="2"/>
  <c r="H535" i="2"/>
  <c r="H664" i="2"/>
  <c r="H385" i="2"/>
  <c r="H333" i="2"/>
  <c r="H465" i="2"/>
  <c r="H246" i="2"/>
  <c r="H96" i="2"/>
  <c r="H622" i="2"/>
  <c r="H490" i="2"/>
  <c r="H330" i="2"/>
  <c r="H400" i="2"/>
  <c r="H545" i="2"/>
  <c r="H401" i="2"/>
  <c r="H87" i="2"/>
  <c r="H424" i="2"/>
  <c r="H681" i="2"/>
  <c r="H287" i="2"/>
  <c r="H477" i="2"/>
  <c r="H203" i="2"/>
  <c r="H728" i="2"/>
  <c r="H316" i="2"/>
  <c r="H284" i="2"/>
  <c r="H516" i="2"/>
  <c r="H383" i="2"/>
  <c r="H567" i="2"/>
  <c r="H689" i="2"/>
  <c r="H558" i="2"/>
  <c r="H312" i="2"/>
  <c r="H216" i="2"/>
  <c r="H199" i="2"/>
  <c r="H585" i="2"/>
  <c r="H468" i="2"/>
  <c r="H307" i="2"/>
  <c r="H371" i="2"/>
  <c r="H521" i="2"/>
  <c r="H288" i="2"/>
  <c r="H648" i="2"/>
  <c r="H201" i="2"/>
  <c r="H517" i="2"/>
  <c r="H554" i="2"/>
  <c r="H457" i="2"/>
  <c r="H649" i="2"/>
  <c r="H611" i="2"/>
  <c r="H700" i="2"/>
  <c r="H435" i="2"/>
  <c r="H321" i="2"/>
  <c r="H716" i="2"/>
  <c r="H387" i="2"/>
  <c r="H446" i="2"/>
  <c r="H429" i="2"/>
  <c r="H327" i="2"/>
  <c r="H496" i="2"/>
  <c r="H661" i="2"/>
  <c r="H651" i="2"/>
  <c r="H632" i="2"/>
  <c r="H582" i="2"/>
  <c r="H705" i="2"/>
  <c r="H482" i="2"/>
  <c r="H634" i="2"/>
  <c r="H526" i="2"/>
  <c r="H323" i="2"/>
  <c r="H600" i="2"/>
  <c r="H727" i="2"/>
  <c r="H595" i="2"/>
  <c r="H433" i="2"/>
  <c r="H644" i="2"/>
  <c r="H701" i="2"/>
  <c r="H703" i="2"/>
  <c r="H541" i="2"/>
  <c r="H488" i="2"/>
  <c r="H740" i="2"/>
  <c r="H688" i="2"/>
  <c r="H604" i="2"/>
  <c r="H550" i="2"/>
  <c r="H416" i="2"/>
  <c r="H657" i="2"/>
  <c r="H614" i="2"/>
  <c r="H674" i="2"/>
  <c r="H720" i="2"/>
  <c r="H738" i="2"/>
  <c r="H718" i="2"/>
  <c r="H708" i="2"/>
  <c r="H736" i="2"/>
  <c r="H683" i="2"/>
  <c r="H730" i="2"/>
  <c r="H686" i="2"/>
  <c r="H678" i="2"/>
  <c r="H711" i="2"/>
  <c r="H719" i="2"/>
  <c r="H712" i="2"/>
  <c r="C101" i="3" l="1"/>
  <c r="C20" i="3"/>
  <c r="C64" i="3"/>
  <c r="C93" i="3"/>
  <c r="C118" i="3"/>
  <c r="D36" i="3"/>
  <c r="E113" i="3"/>
  <c r="J15" i="3"/>
  <c r="J99" i="3"/>
  <c r="C88" i="3"/>
  <c r="C33" i="3"/>
  <c r="J115" i="3"/>
  <c r="N117" i="3"/>
  <c r="N43" i="3"/>
  <c r="L110" i="3"/>
  <c r="L44" i="3"/>
  <c r="L107" i="3"/>
  <c r="M63" i="3"/>
  <c r="M65" i="3"/>
  <c r="M2" i="3"/>
  <c r="D77" i="3"/>
  <c r="K103" i="3"/>
  <c r="K14" i="3"/>
  <c r="K48" i="3"/>
  <c r="K73" i="3"/>
  <c r="K34" i="3"/>
  <c r="D33" i="3"/>
  <c r="J75" i="3"/>
  <c r="J83" i="3"/>
  <c r="J30" i="3"/>
  <c r="L79" i="3"/>
  <c r="J6" i="3"/>
  <c r="J42" i="3"/>
  <c r="E11" i="3"/>
  <c r="F80" i="3"/>
  <c r="G65" i="3"/>
  <c r="C82" i="3"/>
  <c r="J114" i="3"/>
  <c r="J56" i="3"/>
  <c r="G2" i="3"/>
  <c r="K86" i="3"/>
  <c r="C13" i="3"/>
  <c r="D88" i="3"/>
  <c r="E70" i="3"/>
  <c r="G110" i="3"/>
  <c r="C49" i="3"/>
  <c r="D11" i="3"/>
  <c r="E36" i="3"/>
  <c r="G117" i="3"/>
  <c r="C28" i="3"/>
  <c r="D80" i="3"/>
  <c r="E98" i="3"/>
  <c r="G107" i="3"/>
  <c r="E77" i="3"/>
  <c r="D90" i="3"/>
  <c r="D31" i="3"/>
  <c r="E31" i="3"/>
  <c r="G67" i="3"/>
  <c r="D46" i="3"/>
  <c r="D22" i="3"/>
  <c r="E20" i="3"/>
  <c r="H43" i="3"/>
  <c r="D45" i="3"/>
  <c r="E90" i="3"/>
  <c r="E22" i="3"/>
  <c r="H91" i="3"/>
  <c r="C61" i="3"/>
  <c r="D113" i="3"/>
  <c r="E75" i="3"/>
  <c r="F83" i="3"/>
  <c r="J74" i="3"/>
  <c r="D70" i="3"/>
  <c r="E46" i="3"/>
  <c r="F113" i="3"/>
  <c r="J41" i="3"/>
  <c r="C45" i="3"/>
  <c r="D13" i="3"/>
  <c r="E45" i="3"/>
  <c r="F71" i="3"/>
  <c r="F79" i="3"/>
  <c r="C91" i="3"/>
  <c r="D118" i="3"/>
  <c r="D98" i="3"/>
  <c r="D91" i="3"/>
  <c r="E102" i="3"/>
  <c r="E13" i="3"/>
  <c r="E91" i="3"/>
  <c r="F46" i="3"/>
  <c r="F11" i="3"/>
  <c r="G118" i="3"/>
  <c r="G91" i="3"/>
  <c r="H11" i="3"/>
  <c r="J87" i="3"/>
  <c r="F75" i="3"/>
  <c r="C100" i="3"/>
  <c r="D94" i="3"/>
  <c r="D95" i="3"/>
  <c r="E15" i="3"/>
  <c r="E30" i="3"/>
  <c r="E6" i="3"/>
  <c r="F103" i="3"/>
  <c r="F48" i="3"/>
  <c r="G47" i="3"/>
  <c r="H96" i="3"/>
  <c r="J28" i="3"/>
  <c r="I122" i="3"/>
  <c r="K120" i="3"/>
  <c r="C99" i="3"/>
  <c r="C67" i="3"/>
  <c r="D100" i="3"/>
  <c r="D97" i="3"/>
  <c r="D20" i="3"/>
  <c r="E118" i="3"/>
  <c r="E79" i="3"/>
  <c r="E42" i="3"/>
  <c r="F14" i="3"/>
  <c r="F73" i="3"/>
  <c r="G13" i="3"/>
  <c r="H109" i="3"/>
  <c r="I106" i="3"/>
  <c r="K119" i="3"/>
  <c r="C98" i="3"/>
  <c r="F87" i="3"/>
  <c r="F41" i="3"/>
  <c r="G99" i="3"/>
  <c r="H101" i="3"/>
  <c r="I24" i="3"/>
  <c r="K62" i="3"/>
  <c r="D86" i="3"/>
  <c r="D61" i="3"/>
  <c r="D93" i="3"/>
  <c r="D66" i="3"/>
  <c r="E83" i="3"/>
  <c r="E97" i="3"/>
  <c r="E67" i="3"/>
  <c r="F70" i="3"/>
  <c r="F77" i="3"/>
  <c r="G43" i="3"/>
  <c r="H46" i="3"/>
  <c r="I112" i="3"/>
  <c r="F104" i="3"/>
  <c r="F34" i="3"/>
  <c r="G63" i="3"/>
  <c r="H69" i="3"/>
  <c r="I36" i="3"/>
  <c r="D81" i="3"/>
  <c r="D67" i="3"/>
  <c r="E100" i="3"/>
  <c r="E80" i="3"/>
  <c r="F74" i="3"/>
  <c r="F30" i="3"/>
  <c r="F20" i="3"/>
  <c r="G97" i="3"/>
  <c r="H117" i="3"/>
  <c r="M119" i="3"/>
  <c r="C97" i="3"/>
  <c r="D102" i="3"/>
  <c r="C102" i="3"/>
  <c r="C66" i="3"/>
  <c r="E61" i="3"/>
  <c r="E81" i="3"/>
  <c r="F90" i="3"/>
  <c r="F36" i="3"/>
  <c r="H70" i="3"/>
  <c r="M107" i="3"/>
  <c r="C15" i="3"/>
  <c r="C81" i="3"/>
  <c r="D15" i="3"/>
  <c r="D99" i="3"/>
  <c r="H7" i="3"/>
  <c r="V121" i="3"/>
  <c r="U121" i="3"/>
  <c r="T121" i="3"/>
  <c r="Q121" i="3"/>
  <c r="P121" i="3"/>
  <c r="N121" i="3"/>
  <c r="S121" i="3"/>
  <c r="M121" i="3"/>
  <c r="L121" i="3"/>
  <c r="J121" i="3"/>
  <c r="R121" i="3"/>
  <c r="I121" i="3"/>
  <c r="H121" i="3"/>
  <c r="K121" i="3"/>
  <c r="G121" i="3"/>
  <c r="F121" i="3"/>
  <c r="C121" i="3"/>
  <c r="E121" i="3"/>
  <c r="D121" i="3"/>
  <c r="V58" i="3"/>
  <c r="U58" i="3"/>
  <c r="T58" i="3"/>
  <c r="Q58" i="3"/>
  <c r="P58" i="3"/>
  <c r="N58" i="3"/>
  <c r="M58" i="3"/>
  <c r="S58" i="3"/>
  <c r="R58" i="3"/>
  <c r="L58" i="3"/>
  <c r="J58" i="3"/>
  <c r="I58" i="3"/>
  <c r="H58" i="3"/>
  <c r="F58" i="3"/>
  <c r="E58" i="3"/>
  <c r="D58" i="3"/>
  <c r="K58" i="3"/>
  <c r="G58" i="3"/>
  <c r="C58" i="3"/>
  <c r="V108" i="3"/>
  <c r="U108" i="3"/>
  <c r="T108" i="3"/>
  <c r="Q108" i="3"/>
  <c r="P108" i="3"/>
  <c r="N108" i="3"/>
  <c r="M108" i="3"/>
  <c r="S108" i="3"/>
  <c r="R108" i="3"/>
  <c r="L108" i="3"/>
  <c r="J108" i="3"/>
  <c r="I108" i="3"/>
  <c r="H108" i="3"/>
  <c r="C108" i="3"/>
  <c r="G108" i="3"/>
  <c r="K108" i="3"/>
  <c r="F108" i="3"/>
  <c r="E108" i="3"/>
  <c r="D108" i="3"/>
  <c r="V17" i="3"/>
  <c r="U17" i="3"/>
  <c r="T17" i="3"/>
  <c r="S17" i="3"/>
  <c r="Q17" i="3"/>
  <c r="P17" i="3"/>
  <c r="N17" i="3"/>
  <c r="M17" i="3"/>
  <c r="R17" i="3"/>
  <c r="L17" i="3"/>
  <c r="J17" i="3"/>
  <c r="I17" i="3"/>
  <c r="H17" i="3"/>
  <c r="K17" i="3"/>
  <c r="C17" i="3"/>
  <c r="F17" i="3"/>
  <c r="G17" i="3"/>
  <c r="E17" i="3"/>
  <c r="D17" i="3"/>
  <c r="V21" i="3"/>
  <c r="U21" i="3"/>
  <c r="T21" i="3"/>
  <c r="S21" i="3"/>
  <c r="Q21" i="3"/>
  <c r="P21" i="3"/>
  <c r="N21" i="3"/>
  <c r="M21" i="3"/>
  <c r="K21" i="3"/>
  <c r="J21" i="3"/>
  <c r="R21" i="3"/>
  <c r="I21" i="3"/>
  <c r="H21" i="3"/>
  <c r="C21" i="3"/>
  <c r="G21" i="3"/>
  <c r="L21" i="3"/>
  <c r="F21" i="3"/>
  <c r="E21" i="3"/>
  <c r="D21" i="3"/>
  <c r="V23" i="3"/>
  <c r="U23" i="3"/>
  <c r="T23" i="3"/>
  <c r="R23" i="3"/>
  <c r="Q23" i="3"/>
  <c r="P23" i="3"/>
  <c r="S23" i="3"/>
  <c r="N23" i="3"/>
  <c r="M23" i="3"/>
  <c r="L23" i="3"/>
  <c r="K23" i="3"/>
  <c r="J23" i="3"/>
  <c r="I23" i="3"/>
  <c r="H23" i="3"/>
  <c r="C23" i="3"/>
  <c r="F23" i="3"/>
  <c r="G23" i="3"/>
  <c r="E23" i="3"/>
  <c r="D23" i="3"/>
  <c r="V4" i="3"/>
  <c r="U4" i="3"/>
  <c r="T4" i="3"/>
  <c r="Q4" i="3"/>
  <c r="R4" i="3"/>
  <c r="P4" i="3"/>
  <c r="N4" i="3"/>
  <c r="S4" i="3"/>
  <c r="M4" i="3"/>
  <c r="K4" i="3"/>
  <c r="J4" i="3"/>
  <c r="L4" i="3"/>
  <c r="I4" i="3"/>
  <c r="H4" i="3"/>
  <c r="G4" i="3"/>
  <c r="F4" i="3"/>
  <c r="C4" i="3"/>
  <c r="E4" i="3"/>
  <c r="D4" i="3"/>
  <c r="V26" i="3"/>
  <c r="U26" i="3"/>
  <c r="T26" i="3"/>
  <c r="Q26" i="3"/>
  <c r="P26" i="3"/>
  <c r="R26" i="3"/>
  <c r="N26" i="3"/>
  <c r="M26" i="3"/>
  <c r="S26" i="3"/>
  <c r="L26" i="3"/>
  <c r="K26" i="3"/>
  <c r="J26" i="3"/>
  <c r="I26" i="3"/>
  <c r="H26" i="3"/>
  <c r="C26" i="3"/>
  <c r="F26" i="3"/>
  <c r="G26" i="3"/>
  <c r="E26" i="3"/>
  <c r="D26" i="3"/>
  <c r="V18" i="3"/>
  <c r="U18" i="3"/>
  <c r="T18" i="3"/>
  <c r="Q18" i="3"/>
  <c r="S18" i="3"/>
  <c r="P18" i="3"/>
  <c r="R18" i="3"/>
  <c r="N18" i="3"/>
  <c r="M18" i="3"/>
  <c r="L18" i="3"/>
  <c r="K18" i="3"/>
  <c r="J18" i="3"/>
  <c r="I18" i="3"/>
  <c r="H18" i="3"/>
  <c r="G18" i="3"/>
  <c r="E18" i="3"/>
  <c r="C18" i="3"/>
  <c r="F18" i="3"/>
  <c r="D18" i="3"/>
  <c r="V9" i="3"/>
  <c r="U9" i="3"/>
  <c r="T9" i="3"/>
  <c r="Q9" i="3"/>
  <c r="P9" i="3"/>
  <c r="N9" i="3"/>
  <c r="R9" i="3"/>
  <c r="M9" i="3"/>
  <c r="S9" i="3"/>
  <c r="L9" i="3"/>
  <c r="K9" i="3"/>
  <c r="J9" i="3"/>
  <c r="I9" i="3"/>
  <c r="H9" i="3"/>
  <c r="F9" i="3"/>
  <c r="G9" i="3"/>
  <c r="E9" i="3"/>
  <c r="D9" i="3"/>
  <c r="C9" i="3"/>
  <c r="V89" i="3"/>
  <c r="U89" i="3"/>
  <c r="T89" i="3"/>
  <c r="P89" i="3"/>
  <c r="S89" i="3"/>
  <c r="M89" i="3"/>
  <c r="L89" i="3"/>
  <c r="Q89" i="3"/>
  <c r="R89" i="3"/>
  <c r="K89" i="3"/>
  <c r="N89" i="3"/>
  <c r="I89" i="3"/>
  <c r="H89" i="3"/>
  <c r="G89" i="3"/>
  <c r="J76" i="3"/>
  <c r="U106" i="3"/>
  <c r="T106" i="3"/>
  <c r="Q106" i="3"/>
  <c r="S106" i="3"/>
  <c r="N106" i="3"/>
  <c r="V106" i="3"/>
  <c r="P106" i="3"/>
  <c r="L106" i="3"/>
  <c r="J106" i="3"/>
  <c r="G106" i="3"/>
  <c r="M106" i="3"/>
  <c r="U55" i="3"/>
  <c r="T55" i="3"/>
  <c r="Q55" i="3"/>
  <c r="N55" i="3"/>
  <c r="V55" i="3"/>
  <c r="S55" i="3"/>
  <c r="L55" i="3"/>
  <c r="R55" i="3"/>
  <c r="P55" i="3"/>
  <c r="J55" i="3"/>
  <c r="M55" i="3"/>
  <c r="G55" i="3"/>
  <c r="U68" i="3"/>
  <c r="T68" i="3"/>
  <c r="Q68" i="3"/>
  <c r="V68" i="3"/>
  <c r="N68" i="3"/>
  <c r="S68" i="3"/>
  <c r="L68" i="3"/>
  <c r="J68" i="3"/>
  <c r="M68" i="3"/>
  <c r="P68" i="3"/>
  <c r="G68" i="3"/>
  <c r="U86" i="3"/>
  <c r="T86" i="3"/>
  <c r="R86" i="3"/>
  <c r="Q86" i="3"/>
  <c r="S86" i="3"/>
  <c r="N86" i="3"/>
  <c r="V86" i="3"/>
  <c r="P86" i="3"/>
  <c r="L86" i="3"/>
  <c r="J86" i="3"/>
  <c r="M86" i="3"/>
  <c r="G86" i="3"/>
  <c r="V95" i="3"/>
  <c r="U95" i="3"/>
  <c r="T95" i="3"/>
  <c r="Q95" i="3"/>
  <c r="R95" i="3"/>
  <c r="N95" i="3"/>
  <c r="S95" i="3"/>
  <c r="L95" i="3"/>
  <c r="P95" i="3"/>
  <c r="J95" i="3"/>
  <c r="M95" i="3"/>
  <c r="G95" i="3"/>
  <c r="C122" i="3"/>
  <c r="C114" i="3"/>
  <c r="C78" i="3"/>
  <c r="C56" i="3"/>
  <c r="H95" i="3"/>
  <c r="I60" i="3"/>
  <c r="I113" i="3"/>
  <c r="I39" i="3"/>
  <c r="J5" i="3"/>
  <c r="V82" i="3"/>
  <c r="U82" i="3"/>
  <c r="T82" i="3"/>
  <c r="R82" i="3"/>
  <c r="P82" i="3"/>
  <c r="M82" i="3"/>
  <c r="S82" i="3"/>
  <c r="N82" i="3"/>
  <c r="K82" i="3"/>
  <c r="Q82" i="3"/>
  <c r="H82" i="3"/>
  <c r="G82" i="3"/>
  <c r="V40" i="3"/>
  <c r="U40" i="3"/>
  <c r="T40" i="3"/>
  <c r="S40" i="3"/>
  <c r="P40" i="3"/>
  <c r="R40" i="3"/>
  <c r="M40" i="3"/>
  <c r="L40" i="3"/>
  <c r="Q40" i="3"/>
  <c r="K40" i="3"/>
  <c r="N40" i="3"/>
  <c r="I40" i="3"/>
  <c r="H40" i="3"/>
  <c r="G40" i="3"/>
  <c r="G122" i="3"/>
  <c r="J38" i="3"/>
  <c r="L85" i="3"/>
  <c r="U120" i="3"/>
  <c r="T120" i="3"/>
  <c r="Q120" i="3"/>
  <c r="N120" i="3"/>
  <c r="S120" i="3"/>
  <c r="V120" i="3"/>
  <c r="M120" i="3"/>
  <c r="L120" i="3"/>
  <c r="J120" i="3"/>
  <c r="R120" i="3"/>
  <c r="P120" i="3"/>
  <c r="G120" i="3"/>
  <c r="U3" i="3"/>
  <c r="T3" i="3"/>
  <c r="Q3" i="3"/>
  <c r="V3" i="3"/>
  <c r="N3" i="3"/>
  <c r="S3" i="3"/>
  <c r="P3" i="3"/>
  <c r="R3" i="3"/>
  <c r="M3" i="3"/>
  <c r="L3" i="3"/>
  <c r="J3" i="3"/>
  <c r="G3" i="3"/>
  <c r="U94" i="3"/>
  <c r="T94" i="3"/>
  <c r="S94" i="3"/>
  <c r="Q94" i="3"/>
  <c r="N94" i="3"/>
  <c r="M94" i="3"/>
  <c r="V94" i="3"/>
  <c r="P94" i="3"/>
  <c r="J94" i="3"/>
  <c r="R94" i="3"/>
  <c r="G94" i="3"/>
  <c r="L94" i="3"/>
  <c r="U54" i="3"/>
  <c r="T54" i="3"/>
  <c r="Q54" i="3"/>
  <c r="N54" i="3"/>
  <c r="S54" i="3"/>
  <c r="V54" i="3"/>
  <c r="M54" i="3"/>
  <c r="R54" i="3"/>
  <c r="J54" i="3"/>
  <c r="L54" i="3"/>
  <c r="P54" i="3"/>
  <c r="G54" i="3"/>
  <c r="V27" i="3"/>
  <c r="U27" i="3"/>
  <c r="T27" i="3"/>
  <c r="Q27" i="3"/>
  <c r="S27" i="3"/>
  <c r="R27" i="3"/>
  <c r="N27" i="3"/>
  <c r="P27" i="3"/>
  <c r="M27" i="3"/>
  <c r="L27" i="3"/>
  <c r="J27" i="3"/>
  <c r="G27" i="3"/>
  <c r="C76" i="3"/>
  <c r="C85" i="3"/>
  <c r="C38" i="3"/>
  <c r="C89" i="3"/>
  <c r="C5" i="3"/>
  <c r="C40" i="3"/>
  <c r="V61" i="3"/>
  <c r="T61" i="3"/>
  <c r="P61" i="3"/>
  <c r="S61" i="3"/>
  <c r="N61" i="3"/>
  <c r="M61" i="3"/>
  <c r="U61" i="3"/>
  <c r="R61" i="3"/>
  <c r="L61" i="3"/>
  <c r="K61" i="3"/>
  <c r="I61" i="3"/>
  <c r="Q61" i="3"/>
  <c r="V15" i="3"/>
  <c r="T15" i="3"/>
  <c r="P15" i="3"/>
  <c r="N15" i="3"/>
  <c r="U15" i="3"/>
  <c r="S15" i="3"/>
  <c r="M15" i="3"/>
  <c r="R15" i="3"/>
  <c r="L15" i="3"/>
  <c r="Q15" i="3"/>
  <c r="K15" i="3"/>
  <c r="I15" i="3"/>
  <c r="V45" i="3"/>
  <c r="T45" i="3"/>
  <c r="P45" i="3"/>
  <c r="U45" i="3"/>
  <c r="N45" i="3"/>
  <c r="M45" i="3"/>
  <c r="S45" i="3"/>
  <c r="R45" i="3"/>
  <c r="Q45" i="3"/>
  <c r="L45" i="3"/>
  <c r="K45" i="3"/>
  <c r="I45" i="3"/>
  <c r="V93" i="3"/>
  <c r="T93" i="3"/>
  <c r="P93" i="3"/>
  <c r="N93" i="3"/>
  <c r="M93" i="3"/>
  <c r="S93" i="3"/>
  <c r="R93" i="3"/>
  <c r="L93" i="3"/>
  <c r="K93" i="3"/>
  <c r="U93" i="3"/>
  <c r="I93" i="3"/>
  <c r="Q93" i="3"/>
  <c r="V99" i="3"/>
  <c r="T99" i="3"/>
  <c r="P99" i="3"/>
  <c r="N99" i="3"/>
  <c r="M99" i="3"/>
  <c r="U99" i="3"/>
  <c r="S99" i="3"/>
  <c r="R99" i="3"/>
  <c r="K99" i="3"/>
  <c r="Q99" i="3"/>
  <c r="I99" i="3"/>
  <c r="V88" i="3"/>
  <c r="T88" i="3"/>
  <c r="P88" i="3"/>
  <c r="N88" i="3"/>
  <c r="M88" i="3"/>
  <c r="U88" i="3"/>
  <c r="R88" i="3"/>
  <c r="S88" i="3"/>
  <c r="Q88" i="3"/>
  <c r="K88" i="3"/>
  <c r="I88" i="3"/>
  <c r="L88" i="3"/>
  <c r="V66" i="3"/>
  <c r="T66" i="3"/>
  <c r="P66" i="3"/>
  <c r="S66" i="3"/>
  <c r="N66" i="3"/>
  <c r="M66" i="3"/>
  <c r="U66" i="3"/>
  <c r="L66" i="3"/>
  <c r="K66" i="3"/>
  <c r="R66" i="3"/>
  <c r="I66" i="3"/>
  <c r="V28" i="3"/>
  <c r="T28" i="3"/>
  <c r="S28" i="3"/>
  <c r="R28" i="3"/>
  <c r="P28" i="3"/>
  <c r="N28" i="3"/>
  <c r="U28" i="3"/>
  <c r="M28" i="3"/>
  <c r="K28" i="3"/>
  <c r="I28" i="3"/>
  <c r="L28" i="3"/>
  <c r="Q28" i="3"/>
  <c r="V33" i="3"/>
  <c r="T33" i="3"/>
  <c r="S33" i="3"/>
  <c r="P33" i="3"/>
  <c r="U33" i="3"/>
  <c r="N33" i="3"/>
  <c r="M33" i="3"/>
  <c r="L33" i="3"/>
  <c r="R33" i="3"/>
  <c r="K33" i="3"/>
  <c r="Q33" i="3"/>
  <c r="I33" i="3"/>
  <c r="V64" i="3"/>
  <c r="T64" i="3"/>
  <c r="S64" i="3"/>
  <c r="P64" i="3"/>
  <c r="R64" i="3"/>
  <c r="N64" i="3"/>
  <c r="M64" i="3"/>
  <c r="Q64" i="3"/>
  <c r="U64" i="3"/>
  <c r="K64" i="3"/>
  <c r="L64" i="3"/>
  <c r="I64" i="3"/>
  <c r="F64" i="3"/>
  <c r="C106" i="3"/>
  <c r="C120" i="3"/>
  <c r="C55" i="3"/>
  <c r="C3" i="3"/>
  <c r="C68" i="3"/>
  <c r="C94" i="3"/>
  <c r="C86" i="3"/>
  <c r="C54" i="3"/>
  <c r="C95" i="3"/>
  <c r="C27" i="3"/>
  <c r="D122" i="3"/>
  <c r="D76" i="3"/>
  <c r="D85" i="3"/>
  <c r="D82" i="3"/>
  <c r="D38" i="3"/>
  <c r="D114" i="3"/>
  <c r="D89" i="3"/>
  <c r="D78" i="3"/>
  <c r="D5" i="3"/>
  <c r="D56" i="3"/>
  <c r="D40" i="3"/>
  <c r="F102" i="3"/>
  <c r="F118" i="3"/>
  <c r="F100" i="3"/>
  <c r="F13" i="3"/>
  <c r="F98" i="3"/>
  <c r="F97" i="3"/>
  <c r="F81" i="3"/>
  <c r="F56" i="3"/>
  <c r="G60" i="3"/>
  <c r="H33" i="3"/>
  <c r="I92" i="3"/>
  <c r="I82" i="3"/>
  <c r="I7" i="3"/>
  <c r="I59" i="3"/>
  <c r="J84" i="3"/>
  <c r="J33" i="3"/>
  <c r="K55" i="3"/>
  <c r="K54" i="3"/>
  <c r="L82" i="3"/>
  <c r="P69" i="3"/>
  <c r="V85" i="3"/>
  <c r="U85" i="3"/>
  <c r="T85" i="3"/>
  <c r="R85" i="3"/>
  <c r="P85" i="3"/>
  <c r="S85" i="3"/>
  <c r="Q85" i="3"/>
  <c r="K85" i="3"/>
  <c r="N85" i="3"/>
  <c r="M85" i="3"/>
  <c r="H85" i="3"/>
  <c r="V49" i="3"/>
  <c r="U49" i="3"/>
  <c r="S49" i="3"/>
  <c r="T49" i="3"/>
  <c r="M49" i="3"/>
  <c r="L49" i="3"/>
  <c r="R49" i="3"/>
  <c r="Q49" i="3"/>
  <c r="N49" i="3"/>
  <c r="K49" i="3"/>
  <c r="P49" i="3"/>
  <c r="J49" i="3"/>
  <c r="H49" i="3"/>
  <c r="V37" i="3"/>
  <c r="U37" i="3"/>
  <c r="S37" i="3"/>
  <c r="M37" i="3"/>
  <c r="L37" i="3"/>
  <c r="T37" i="3"/>
  <c r="Q37" i="3"/>
  <c r="R37" i="3"/>
  <c r="P37" i="3"/>
  <c r="N37" i="3"/>
  <c r="K37" i="3"/>
  <c r="J37" i="3"/>
  <c r="H37" i="3"/>
  <c r="E122" i="3"/>
  <c r="E76" i="3"/>
  <c r="E85" i="3"/>
  <c r="E82" i="3"/>
  <c r="E38" i="3"/>
  <c r="E114" i="3"/>
  <c r="E89" i="3"/>
  <c r="E78" i="3"/>
  <c r="E5" i="3"/>
  <c r="E56" i="3"/>
  <c r="E40" i="3"/>
  <c r="F27" i="3"/>
  <c r="G105" i="3"/>
  <c r="G33" i="3"/>
  <c r="H106" i="3"/>
  <c r="H55" i="3"/>
  <c r="H68" i="3"/>
  <c r="H86" i="3"/>
  <c r="H59" i="3"/>
  <c r="I90" i="3"/>
  <c r="I3" i="3"/>
  <c r="P19" i="3"/>
  <c r="E106" i="3"/>
  <c r="E120" i="3"/>
  <c r="E55" i="3"/>
  <c r="E3" i="3"/>
  <c r="E68" i="3"/>
  <c r="E94" i="3"/>
  <c r="E86" i="3"/>
  <c r="E54" i="3"/>
  <c r="E95" i="3"/>
  <c r="E27" i="3"/>
  <c r="F76" i="3"/>
  <c r="F85" i="3"/>
  <c r="F82" i="3"/>
  <c r="F114" i="3"/>
  <c r="F89" i="3"/>
  <c r="F37" i="3"/>
  <c r="G24" i="3"/>
  <c r="G84" i="3"/>
  <c r="G72" i="3"/>
  <c r="H61" i="3"/>
  <c r="H45" i="3"/>
  <c r="H99" i="3"/>
  <c r="H66" i="3"/>
  <c r="H29" i="3"/>
  <c r="I76" i="3"/>
  <c r="I86" i="3"/>
  <c r="I27" i="3"/>
  <c r="J85" i="3"/>
  <c r="K95" i="3"/>
  <c r="L99" i="3"/>
  <c r="N101" i="3"/>
  <c r="P25" i="3"/>
  <c r="V38" i="3"/>
  <c r="U38" i="3"/>
  <c r="T38" i="3"/>
  <c r="R38" i="3"/>
  <c r="P38" i="3"/>
  <c r="M38" i="3"/>
  <c r="L38" i="3"/>
  <c r="S38" i="3"/>
  <c r="Q38" i="3"/>
  <c r="K38" i="3"/>
  <c r="N38" i="3"/>
  <c r="H38" i="3"/>
  <c r="G38" i="3"/>
  <c r="V116" i="3"/>
  <c r="U116" i="3"/>
  <c r="S116" i="3"/>
  <c r="T116" i="3"/>
  <c r="M116" i="3"/>
  <c r="R116" i="3"/>
  <c r="Q116" i="3"/>
  <c r="P116" i="3"/>
  <c r="N116" i="3"/>
  <c r="L116" i="3"/>
  <c r="K116" i="3"/>
  <c r="H116" i="3"/>
  <c r="V35" i="3"/>
  <c r="U35" i="3"/>
  <c r="T35" i="3"/>
  <c r="L35" i="3"/>
  <c r="S35" i="3"/>
  <c r="Q35" i="3"/>
  <c r="R35" i="3"/>
  <c r="N35" i="3"/>
  <c r="M35" i="3"/>
  <c r="K35" i="3"/>
  <c r="J35" i="3"/>
  <c r="G35" i="3"/>
  <c r="P35" i="3"/>
  <c r="E99" i="3"/>
  <c r="E88" i="3"/>
  <c r="E66" i="3"/>
  <c r="E28" i="3"/>
  <c r="E33" i="3"/>
  <c r="E64" i="3"/>
  <c r="F106" i="3"/>
  <c r="F120" i="3"/>
  <c r="F55" i="3"/>
  <c r="F3" i="3"/>
  <c r="F68" i="3"/>
  <c r="F94" i="3"/>
  <c r="F86" i="3"/>
  <c r="F54" i="3"/>
  <c r="F95" i="3"/>
  <c r="G102" i="3"/>
  <c r="G51" i="3"/>
  <c r="G12" i="3"/>
  <c r="G50" i="3"/>
  <c r="G29" i="3"/>
  <c r="H112" i="3"/>
  <c r="H53" i="3"/>
  <c r="H20" i="3"/>
  <c r="I120" i="3"/>
  <c r="I72" i="3"/>
  <c r="I37" i="3"/>
  <c r="J45" i="3"/>
  <c r="J88" i="3"/>
  <c r="J64" i="3"/>
  <c r="K3" i="3"/>
  <c r="Q24" i="3"/>
  <c r="V122" i="3"/>
  <c r="U122" i="3"/>
  <c r="T122" i="3"/>
  <c r="R122" i="3"/>
  <c r="P122" i="3"/>
  <c r="S122" i="3"/>
  <c r="K122" i="3"/>
  <c r="N122" i="3"/>
  <c r="Q122" i="3"/>
  <c r="H122" i="3"/>
  <c r="V5" i="3"/>
  <c r="U5" i="3"/>
  <c r="T5" i="3"/>
  <c r="S5" i="3"/>
  <c r="P5" i="3"/>
  <c r="R5" i="3"/>
  <c r="M5" i="3"/>
  <c r="L5" i="3"/>
  <c r="Q5" i="3"/>
  <c r="K5" i="3"/>
  <c r="N5" i="3"/>
  <c r="I5" i="3"/>
  <c r="H5" i="3"/>
  <c r="G5" i="3"/>
  <c r="V115" i="3"/>
  <c r="U115" i="3"/>
  <c r="S115" i="3"/>
  <c r="T115" i="3"/>
  <c r="M115" i="3"/>
  <c r="R115" i="3"/>
  <c r="N115" i="3"/>
  <c r="L115" i="3"/>
  <c r="Q115" i="3"/>
  <c r="K115" i="3"/>
  <c r="H115" i="3"/>
  <c r="P115" i="3"/>
  <c r="V39" i="3"/>
  <c r="U39" i="3"/>
  <c r="S39" i="3"/>
  <c r="T39" i="3"/>
  <c r="R39" i="3"/>
  <c r="M39" i="3"/>
  <c r="L39" i="3"/>
  <c r="Q39" i="3"/>
  <c r="K39" i="3"/>
  <c r="P39" i="3"/>
  <c r="J39" i="3"/>
  <c r="H39" i="3"/>
  <c r="N39" i="3"/>
  <c r="V92" i="3"/>
  <c r="U92" i="3"/>
  <c r="S92" i="3"/>
  <c r="T92" i="3"/>
  <c r="R92" i="3"/>
  <c r="Q92" i="3"/>
  <c r="P92" i="3"/>
  <c r="L92" i="3"/>
  <c r="K92" i="3"/>
  <c r="J92" i="3"/>
  <c r="N92" i="3"/>
  <c r="G92" i="3"/>
  <c r="M92" i="3"/>
  <c r="V69" i="3"/>
  <c r="U69" i="3"/>
  <c r="T69" i="3"/>
  <c r="S69" i="3"/>
  <c r="R69" i="3"/>
  <c r="Q69" i="3"/>
  <c r="N69" i="3"/>
  <c r="M69" i="3"/>
  <c r="L69" i="3"/>
  <c r="K69" i="3"/>
  <c r="J69" i="3"/>
  <c r="G69" i="3"/>
  <c r="V19" i="3"/>
  <c r="U19" i="3"/>
  <c r="T19" i="3"/>
  <c r="S19" i="3"/>
  <c r="L19" i="3"/>
  <c r="R19" i="3"/>
  <c r="Q19" i="3"/>
  <c r="K19" i="3"/>
  <c r="J19" i="3"/>
  <c r="N19" i="3"/>
  <c r="G19" i="3"/>
  <c r="M19" i="3"/>
  <c r="V25" i="3"/>
  <c r="U25" i="3"/>
  <c r="T25" i="3"/>
  <c r="R25" i="3"/>
  <c r="S25" i="3"/>
  <c r="L25" i="3"/>
  <c r="Q25" i="3"/>
  <c r="N25" i="3"/>
  <c r="M25" i="3"/>
  <c r="K25" i="3"/>
  <c r="J25" i="3"/>
  <c r="G25" i="3"/>
  <c r="C24" i="3"/>
  <c r="C72" i="3"/>
  <c r="U117" i="3"/>
  <c r="T117" i="3"/>
  <c r="V117" i="3"/>
  <c r="S117" i="3"/>
  <c r="R117" i="3"/>
  <c r="Q117" i="3"/>
  <c r="P117" i="3"/>
  <c r="M117" i="3"/>
  <c r="L117" i="3"/>
  <c r="K117" i="3"/>
  <c r="J117" i="3"/>
  <c r="I117" i="3"/>
  <c r="U96" i="3"/>
  <c r="T96" i="3"/>
  <c r="S96" i="3"/>
  <c r="V96" i="3"/>
  <c r="Q96" i="3"/>
  <c r="R96" i="3"/>
  <c r="P96" i="3"/>
  <c r="M96" i="3"/>
  <c r="K96" i="3"/>
  <c r="J96" i="3"/>
  <c r="I96" i="3"/>
  <c r="L96" i="3"/>
  <c r="C109" i="3"/>
  <c r="C7" i="3"/>
  <c r="C35" i="3"/>
  <c r="D116" i="3"/>
  <c r="D72" i="3"/>
  <c r="D39" i="3"/>
  <c r="V16" i="3"/>
  <c r="U16" i="3"/>
  <c r="T16" i="3"/>
  <c r="R16" i="3"/>
  <c r="Q16" i="3"/>
  <c r="P16" i="3"/>
  <c r="S16" i="3"/>
  <c r="K16" i="3"/>
  <c r="J16" i="3"/>
  <c r="I16" i="3"/>
  <c r="H16" i="3"/>
  <c r="N16" i="3"/>
  <c r="M16" i="3"/>
  <c r="V110" i="3"/>
  <c r="S110" i="3"/>
  <c r="U110" i="3"/>
  <c r="R110" i="3"/>
  <c r="Q110" i="3"/>
  <c r="P110" i="3"/>
  <c r="M110" i="3"/>
  <c r="K110" i="3"/>
  <c r="J110" i="3"/>
  <c r="I110" i="3"/>
  <c r="H110" i="3"/>
  <c r="T110" i="3"/>
  <c r="N110" i="3"/>
  <c r="V44" i="3"/>
  <c r="U44" i="3"/>
  <c r="S44" i="3"/>
  <c r="T44" i="3"/>
  <c r="R44" i="3"/>
  <c r="Q44" i="3"/>
  <c r="P44" i="3"/>
  <c r="K44" i="3"/>
  <c r="J44" i="3"/>
  <c r="I44" i="3"/>
  <c r="H44" i="3"/>
  <c r="N44" i="3"/>
  <c r="M44" i="3"/>
  <c r="V107" i="3"/>
  <c r="S107" i="3"/>
  <c r="R107" i="3"/>
  <c r="Q107" i="3"/>
  <c r="P107" i="3"/>
  <c r="U107" i="3"/>
  <c r="K107" i="3"/>
  <c r="J107" i="3"/>
  <c r="I107" i="3"/>
  <c r="H107" i="3"/>
  <c r="T107" i="3"/>
  <c r="N107" i="3"/>
  <c r="V111" i="3"/>
  <c r="T111" i="3"/>
  <c r="S111" i="3"/>
  <c r="R111" i="3"/>
  <c r="Q111" i="3"/>
  <c r="U111" i="3"/>
  <c r="P111" i="3"/>
  <c r="K111" i="3"/>
  <c r="J111" i="3"/>
  <c r="L111" i="3"/>
  <c r="I111" i="3"/>
  <c r="H111" i="3"/>
  <c r="N111" i="3"/>
  <c r="M111" i="3"/>
  <c r="V63" i="3"/>
  <c r="T63" i="3"/>
  <c r="U63" i="3"/>
  <c r="R63" i="3"/>
  <c r="Q63" i="3"/>
  <c r="S63" i="3"/>
  <c r="P63" i="3"/>
  <c r="K63" i="3"/>
  <c r="J63" i="3"/>
  <c r="I63" i="3"/>
  <c r="H63" i="3"/>
  <c r="L63" i="3"/>
  <c r="N63" i="3"/>
  <c r="V8" i="3"/>
  <c r="U8" i="3"/>
  <c r="T8" i="3"/>
  <c r="R8" i="3"/>
  <c r="Q8" i="3"/>
  <c r="P8" i="3"/>
  <c r="S8" i="3"/>
  <c r="L8" i="3"/>
  <c r="K8" i="3"/>
  <c r="J8" i="3"/>
  <c r="I8" i="3"/>
  <c r="H8" i="3"/>
  <c r="N8" i="3"/>
  <c r="M8" i="3"/>
  <c r="S65" i="3"/>
  <c r="V65" i="3"/>
  <c r="U65" i="3"/>
  <c r="T65" i="3"/>
  <c r="Q65" i="3"/>
  <c r="R65" i="3"/>
  <c r="P65" i="3"/>
  <c r="K65" i="3"/>
  <c r="J65" i="3"/>
  <c r="I65" i="3"/>
  <c r="H65" i="3"/>
  <c r="N65" i="3"/>
  <c r="S10" i="3"/>
  <c r="V10" i="3"/>
  <c r="U10" i="3"/>
  <c r="Q10" i="3"/>
  <c r="P10" i="3"/>
  <c r="R10" i="3"/>
  <c r="K10" i="3"/>
  <c r="J10" i="3"/>
  <c r="I10" i="3"/>
  <c r="H10" i="3"/>
  <c r="N10" i="3"/>
  <c r="M10" i="3"/>
  <c r="T10" i="3"/>
  <c r="L10" i="3"/>
  <c r="S2" i="3"/>
  <c r="V2" i="3"/>
  <c r="Q2" i="3"/>
  <c r="T2" i="3"/>
  <c r="P2" i="3"/>
  <c r="U2" i="3"/>
  <c r="R2" i="3"/>
  <c r="K2" i="3"/>
  <c r="J2" i="3"/>
  <c r="I2" i="3"/>
  <c r="L2" i="3"/>
  <c r="H2" i="3"/>
  <c r="N2" i="3"/>
  <c r="C105" i="3"/>
  <c r="C51" i="3"/>
  <c r="C117" i="3"/>
  <c r="C12" i="3"/>
  <c r="C43" i="3"/>
  <c r="C50" i="3"/>
  <c r="C96" i="3"/>
  <c r="C29" i="3"/>
  <c r="C47" i="3"/>
  <c r="D92" i="3"/>
  <c r="D109" i="3"/>
  <c r="D112" i="3"/>
  <c r="D69" i="3"/>
  <c r="D53" i="3"/>
  <c r="D7" i="3"/>
  <c r="D19" i="3"/>
  <c r="D35" i="3"/>
  <c r="D59" i="3"/>
  <c r="D25" i="3"/>
  <c r="E60" i="3"/>
  <c r="E115" i="3"/>
  <c r="E24" i="3"/>
  <c r="E116" i="3"/>
  <c r="E84" i="3"/>
  <c r="E49" i="3"/>
  <c r="E72" i="3"/>
  <c r="E32" i="3"/>
  <c r="E39" i="3"/>
  <c r="E37" i="3"/>
  <c r="F61" i="3"/>
  <c r="F15" i="3"/>
  <c r="F45" i="3"/>
  <c r="F93" i="3"/>
  <c r="F99" i="3"/>
  <c r="F88" i="3"/>
  <c r="F66" i="3"/>
  <c r="F28" i="3"/>
  <c r="F33" i="3"/>
  <c r="G44" i="3"/>
  <c r="G111" i="3"/>
  <c r="G8" i="3"/>
  <c r="G10" i="3"/>
  <c r="H105" i="3"/>
  <c r="H51" i="3"/>
  <c r="H12" i="3"/>
  <c r="H50" i="3"/>
  <c r="H27" i="3"/>
  <c r="I115" i="3"/>
  <c r="I19" i="3"/>
  <c r="I25" i="3"/>
  <c r="J24" i="3"/>
  <c r="J79" i="3"/>
  <c r="K27" i="3"/>
  <c r="Q66" i="3"/>
  <c r="C39" i="3"/>
  <c r="U101" i="3"/>
  <c r="T101" i="3"/>
  <c r="V101" i="3"/>
  <c r="R101" i="3"/>
  <c r="Q101" i="3"/>
  <c r="P101" i="3"/>
  <c r="L101" i="3"/>
  <c r="M101" i="3"/>
  <c r="K101" i="3"/>
  <c r="J101" i="3"/>
  <c r="I101" i="3"/>
  <c r="S101" i="3"/>
  <c r="U43" i="3"/>
  <c r="T43" i="3"/>
  <c r="R43" i="3"/>
  <c r="Q43" i="3"/>
  <c r="S43" i="3"/>
  <c r="P43" i="3"/>
  <c r="V43" i="3"/>
  <c r="M43" i="3"/>
  <c r="K43" i="3"/>
  <c r="J43" i="3"/>
  <c r="I43" i="3"/>
  <c r="L43" i="3"/>
  <c r="U47" i="3"/>
  <c r="T47" i="3"/>
  <c r="S47" i="3"/>
  <c r="V47" i="3"/>
  <c r="Q47" i="3"/>
  <c r="P47" i="3"/>
  <c r="M47" i="3"/>
  <c r="K47" i="3"/>
  <c r="J47" i="3"/>
  <c r="I47" i="3"/>
  <c r="L47" i="3"/>
  <c r="C53" i="3"/>
  <c r="C59" i="3"/>
  <c r="D115" i="3"/>
  <c r="D84" i="3"/>
  <c r="D37" i="3"/>
  <c r="V119" i="3"/>
  <c r="U119" i="3"/>
  <c r="R119" i="3"/>
  <c r="Q119" i="3"/>
  <c r="P119" i="3"/>
  <c r="N119" i="3"/>
  <c r="T119" i="3"/>
  <c r="J119" i="3"/>
  <c r="I119" i="3"/>
  <c r="H119" i="3"/>
  <c r="G119" i="3"/>
  <c r="S119" i="3"/>
  <c r="L119" i="3"/>
  <c r="V103" i="3"/>
  <c r="U103" i="3"/>
  <c r="T103" i="3"/>
  <c r="R103" i="3"/>
  <c r="Q103" i="3"/>
  <c r="P103" i="3"/>
  <c r="N103" i="3"/>
  <c r="J103" i="3"/>
  <c r="I103" i="3"/>
  <c r="H103" i="3"/>
  <c r="G103" i="3"/>
  <c r="M103" i="3"/>
  <c r="S103" i="3"/>
  <c r="L103" i="3"/>
  <c r="V14" i="3"/>
  <c r="U14" i="3"/>
  <c r="S14" i="3"/>
  <c r="R14" i="3"/>
  <c r="Q14" i="3"/>
  <c r="P14" i="3"/>
  <c r="N14" i="3"/>
  <c r="T14" i="3"/>
  <c r="J14" i="3"/>
  <c r="I14" i="3"/>
  <c r="H14" i="3"/>
  <c r="G14" i="3"/>
  <c r="M14" i="3"/>
  <c r="L14" i="3"/>
  <c r="V57" i="3"/>
  <c r="U57" i="3"/>
  <c r="T57" i="3"/>
  <c r="S57" i="3"/>
  <c r="R57" i="3"/>
  <c r="Q57" i="3"/>
  <c r="P57" i="3"/>
  <c r="N57" i="3"/>
  <c r="J57" i="3"/>
  <c r="L57" i="3"/>
  <c r="I57" i="3"/>
  <c r="H57" i="3"/>
  <c r="G57" i="3"/>
  <c r="M57" i="3"/>
  <c r="V62" i="3"/>
  <c r="U62" i="3"/>
  <c r="R62" i="3"/>
  <c r="Q62" i="3"/>
  <c r="S62" i="3"/>
  <c r="P62" i="3"/>
  <c r="N62" i="3"/>
  <c r="J62" i="3"/>
  <c r="I62" i="3"/>
  <c r="H62" i="3"/>
  <c r="G62" i="3"/>
  <c r="L62" i="3"/>
  <c r="T62" i="3"/>
  <c r="M62" i="3"/>
  <c r="V48" i="3"/>
  <c r="U48" i="3"/>
  <c r="T48" i="3"/>
  <c r="R48" i="3"/>
  <c r="Q48" i="3"/>
  <c r="P48" i="3"/>
  <c r="S48" i="3"/>
  <c r="N48" i="3"/>
  <c r="J48" i="3"/>
  <c r="I48" i="3"/>
  <c r="H48" i="3"/>
  <c r="G48" i="3"/>
  <c r="M48" i="3"/>
  <c r="V73" i="3"/>
  <c r="U73" i="3"/>
  <c r="S73" i="3"/>
  <c r="T73" i="3"/>
  <c r="Q73" i="3"/>
  <c r="R73" i="3"/>
  <c r="P73" i="3"/>
  <c r="N73" i="3"/>
  <c r="J73" i="3"/>
  <c r="I73" i="3"/>
  <c r="H73" i="3"/>
  <c r="G73" i="3"/>
  <c r="L73" i="3"/>
  <c r="M73" i="3"/>
  <c r="V34" i="3"/>
  <c r="U34" i="3"/>
  <c r="S34" i="3"/>
  <c r="Q34" i="3"/>
  <c r="P34" i="3"/>
  <c r="R34" i="3"/>
  <c r="N34" i="3"/>
  <c r="T34" i="3"/>
  <c r="J34" i="3"/>
  <c r="I34" i="3"/>
  <c r="H34" i="3"/>
  <c r="G34" i="3"/>
  <c r="M34" i="3"/>
  <c r="L34" i="3"/>
  <c r="V52" i="3"/>
  <c r="U52" i="3"/>
  <c r="Q52" i="3"/>
  <c r="T52" i="3"/>
  <c r="P52" i="3"/>
  <c r="R52" i="3"/>
  <c r="N52" i="3"/>
  <c r="J52" i="3"/>
  <c r="I52" i="3"/>
  <c r="L52" i="3"/>
  <c r="H52" i="3"/>
  <c r="G52" i="3"/>
  <c r="S52" i="3"/>
  <c r="M52" i="3"/>
  <c r="C16" i="3"/>
  <c r="C110" i="3"/>
  <c r="C44" i="3"/>
  <c r="C107" i="3"/>
  <c r="C111" i="3"/>
  <c r="C63" i="3"/>
  <c r="C8" i="3"/>
  <c r="C65" i="3"/>
  <c r="C10" i="3"/>
  <c r="C2" i="3"/>
  <c r="D101" i="3"/>
  <c r="D51" i="3"/>
  <c r="D117" i="3"/>
  <c r="D43" i="3"/>
  <c r="D50" i="3"/>
  <c r="D96" i="3"/>
  <c r="D47" i="3"/>
  <c r="E92" i="3"/>
  <c r="E109" i="3"/>
  <c r="E69" i="3"/>
  <c r="E53" i="3"/>
  <c r="E19" i="3"/>
  <c r="E35" i="3"/>
  <c r="E59" i="3"/>
  <c r="E25" i="3"/>
  <c r="F60" i="3"/>
  <c r="F115" i="3"/>
  <c r="F116" i="3"/>
  <c r="F49" i="3"/>
  <c r="F32" i="3"/>
  <c r="F39" i="3"/>
  <c r="F2" i="3"/>
  <c r="G100" i="3"/>
  <c r="G98" i="3"/>
  <c r="G81" i="3"/>
  <c r="H64" i="3"/>
  <c r="I109" i="3"/>
  <c r="I38" i="3"/>
  <c r="J89" i="3"/>
  <c r="J40" i="3"/>
  <c r="K52" i="3"/>
  <c r="L48" i="3"/>
  <c r="N96" i="3"/>
  <c r="R106" i="3"/>
  <c r="V76" i="3"/>
  <c r="U76" i="3"/>
  <c r="T76" i="3"/>
  <c r="R76" i="3"/>
  <c r="P76" i="3"/>
  <c r="S76" i="3"/>
  <c r="N76" i="3"/>
  <c r="M76" i="3"/>
  <c r="Q76" i="3"/>
  <c r="K76" i="3"/>
  <c r="H76" i="3"/>
  <c r="V56" i="3"/>
  <c r="U56" i="3"/>
  <c r="T56" i="3"/>
  <c r="S56" i="3"/>
  <c r="P56" i="3"/>
  <c r="R56" i="3"/>
  <c r="M56" i="3"/>
  <c r="L56" i="3"/>
  <c r="N56" i="3"/>
  <c r="Q56" i="3"/>
  <c r="K56" i="3"/>
  <c r="I56" i="3"/>
  <c r="H56" i="3"/>
  <c r="G56" i="3"/>
  <c r="V24" i="3"/>
  <c r="U24" i="3"/>
  <c r="S24" i="3"/>
  <c r="M24" i="3"/>
  <c r="T24" i="3"/>
  <c r="R24" i="3"/>
  <c r="L24" i="3"/>
  <c r="K24" i="3"/>
  <c r="P24" i="3"/>
  <c r="H24" i="3"/>
  <c r="N24" i="3"/>
  <c r="V72" i="3"/>
  <c r="U72" i="3"/>
  <c r="S72" i="3"/>
  <c r="M72" i="3"/>
  <c r="L72" i="3"/>
  <c r="T72" i="3"/>
  <c r="R72" i="3"/>
  <c r="Q72" i="3"/>
  <c r="P72" i="3"/>
  <c r="K72" i="3"/>
  <c r="J72" i="3"/>
  <c r="H72" i="3"/>
  <c r="N72" i="3"/>
  <c r="V112" i="3"/>
  <c r="U112" i="3"/>
  <c r="S112" i="3"/>
  <c r="T112" i="3"/>
  <c r="R112" i="3"/>
  <c r="Q112" i="3"/>
  <c r="L112" i="3"/>
  <c r="K112" i="3"/>
  <c r="P112" i="3"/>
  <c r="J112" i="3"/>
  <c r="N112" i="3"/>
  <c r="G112" i="3"/>
  <c r="M112" i="3"/>
  <c r="V7" i="3"/>
  <c r="U7" i="3"/>
  <c r="T7" i="3"/>
  <c r="L7" i="3"/>
  <c r="R7" i="3"/>
  <c r="Q7" i="3"/>
  <c r="S7" i="3"/>
  <c r="N7" i="3"/>
  <c r="M7" i="3"/>
  <c r="K7" i="3"/>
  <c r="P7" i="3"/>
  <c r="J7" i="3"/>
  <c r="G7" i="3"/>
  <c r="C60" i="3"/>
  <c r="C116" i="3"/>
  <c r="C37" i="3"/>
  <c r="T105" i="3"/>
  <c r="U105" i="3"/>
  <c r="R105" i="3"/>
  <c r="V105" i="3"/>
  <c r="Q105" i="3"/>
  <c r="P105" i="3"/>
  <c r="L105" i="3"/>
  <c r="K105" i="3"/>
  <c r="J105" i="3"/>
  <c r="I105" i="3"/>
  <c r="N105" i="3"/>
  <c r="M105" i="3"/>
  <c r="S105" i="3"/>
  <c r="U12" i="3"/>
  <c r="T12" i="3"/>
  <c r="V12" i="3"/>
  <c r="S12" i="3"/>
  <c r="R12" i="3"/>
  <c r="Q12" i="3"/>
  <c r="P12" i="3"/>
  <c r="K12" i="3"/>
  <c r="J12" i="3"/>
  <c r="L12" i="3"/>
  <c r="I12" i="3"/>
  <c r="N12" i="3"/>
  <c r="M12" i="3"/>
  <c r="U29" i="3"/>
  <c r="T29" i="3"/>
  <c r="V29" i="3"/>
  <c r="S29" i="3"/>
  <c r="Q29" i="3"/>
  <c r="P29" i="3"/>
  <c r="R29" i="3"/>
  <c r="K29" i="3"/>
  <c r="J29" i="3"/>
  <c r="I29" i="3"/>
  <c r="N29" i="3"/>
  <c r="M29" i="3"/>
  <c r="C112" i="3"/>
  <c r="V104" i="3"/>
  <c r="U104" i="3"/>
  <c r="T104" i="3"/>
  <c r="R104" i="3"/>
  <c r="Q104" i="3"/>
  <c r="S104" i="3"/>
  <c r="N104" i="3"/>
  <c r="J104" i="3"/>
  <c r="I104" i="3"/>
  <c r="H104" i="3"/>
  <c r="G104" i="3"/>
  <c r="M104" i="3"/>
  <c r="L104" i="3"/>
  <c r="V74" i="3"/>
  <c r="U74" i="3"/>
  <c r="T74" i="3"/>
  <c r="Q74" i="3"/>
  <c r="P74" i="3"/>
  <c r="S74" i="3"/>
  <c r="N74" i="3"/>
  <c r="M74" i="3"/>
  <c r="I74" i="3"/>
  <c r="H74" i="3"/>
  <c r="G74" i="3"/>
  <c r="L74" i="3"/>
  <c r="R74" i="3"/>
  <c r="K74" i="3"/>
  <c r="V75" i="3"/>
  <c r="U75" i="3"/>
  <c r="T75" i="3"/>
  <c r="Q75" i="3"/>
  <c r="P75" i="3"/>
  <c r="N75" i="3"/>
  <c r="M75" i="3"/>
  <c r="S75" i="3"/>
  <c r="I75" i="3"/>
  <c r="H75" i="3"/>
  <c r="G75" i="3"/>
  <c r="R75" i="3"/>
  <c r="L75" i="3"/>
  <c r="K75" i="3"/>
  <c r="V83" i="3"/>
  <c r="U83" i="3"/>
  <c r="T83" i="3"/>
  <c r="S83" i="3"/>
  <c r="Q83" i="3"/>
  <c r="P83" i="3"/>
  <c r="N83" i="3"/>
  <c r="M83" i="3"/>
  <c r="I83" i="3"/>
  <c r="H83" i="3"/>
  <c r="G83" i="3"/>
  <c r="R83" i="3"/>
  <c r="L83" i="3"/>
  <c r="K83" i="3"/>
  <c r="V87" i="3"/>
  <c r="U87" i="3"/>
  <c r="T87" i="3"/>
  <c r="S87" i="3"/>
  <c r="Q87" i="3"/>
  <c r="P87" i="3"/>
  <c r="N87" i="3"/>
  <c r="M87" i="3"/>
  <c r="I87" i="3"/>
  <c r="R87" i="3"/>
  <c r="H87" i="3"/>
  <c r="G87" i="3"/>
  <c r="L87" i="3"/>
  <c r="K87" i="3"/>
  <c r="V30" i="3"/>
  <c r="U30" i="3"/>
  <c r="T30" i="3"/>
  <c r="S30" i="3"/>
  <c r="Q30" i="3"/>
  <c r="P30" i="3"/>
  <c r="N30" i="3"/>
  <c r="M30" i="3"/>
  <c r="L30" i="3"/>
  <c r="I30" i="3"/>
  <c r="H30" i="3"/>
  <c r="G30" i="3"/>
  <c r="R30" i="3"/>
  <c r="K30" i="3"/>
  <c r="V79" i="3"/>
  <c r="U79" i="3"/>
  <c r="T79" i="3"/>
  <c r="Q79" i="3"/>
  <c r="S79" i="3"/>
  <c r="P79" i="3"/>
  <c r="N79" i="3"/>
  <c r="M79" i="3"/>
  <c r="I79" i="3"/>
  <c r="H79" i="3"/>
  <c r="G79" i="3"/>
  <c r="R79" i="3"/>
  <c r="K79" i="3"/>
  <c r="V71" i="3"/>
  <c r="U71" i="3"/>
  <c r="T71" i="3"/>
  <c r="R71" i="3"/>
  <c r="Q71" i="3"/>
  <c r="P71" i="3"/>
  <c r="S71" i="3"/>
  <c r="N71" i="3"/>
  <c r="M71" i="3"/>
  <c r="I71" i="3"/>
  <c r="H71" i="3"/>
  <c r="G71" i="3"/>
  <c r="L71" i="3"/>
  <c r="K71" i="3"/>
  <c r="V41" i="3"/>
  <c r="U41" i="3"/>
  <c r="T41" i="3"/>
  <c r="S41" i="3"/>
  <c r="Q41" i="3"/>
  <c r="R41" i="3"/>
  <c r="P41" i="3"/>
  <c r="N41" i="3"/>
  <c r="M41" i="3"/>
  <c r="I41" i="3"/>
  <c r="H41" i="3"/>
  <c r="G41" i="3"/>
  <c r="L41" i="3"/>
  <c r="K41" i="3"/>
  <c r="V6" i="3"/>
  <c r="U6" i="3"/>
  <c r="T6" i="3"/>
  <c r="S6" i="3"/>
  <c r="Q6" i="3"/>
  <c r="P6" i="3"/>
  <c r="R6" i="3"/>
  <c r="N6" i="3"/>
  <c r="M6" i="3"/>
  <c r="I6" i="3"/>
  <c r="H6" i="3"/>
  <c r="G6" i="3"/>
  <c r="F6" i="3"/>
  <c r="L6" i="3"/>
  <c r="K6" i="3"/>
  <c r="V42" i="3"/>
  <c r="U42" i="3"/>
  <c r="T42" i="3"/>
  <c r="Q42" i="3"/>
  <c r="P42" i="3"/>
  <c r="R42" i="3"/>
  <c r="N42" i="3"/>
  <c r="M42" i="3"/>
  <c r="S42" i="3"/>
  <c r="I42" i="3"/>
  <c r="L42" i="3"/>
  <c r="H42" i="3"/>
  <c r="G42" i="3"/>
  <c r="F42" i="3"/>
  <c r="K42" i="3"/>
  <c r="C104" i="3"/>
  <c r="C119" i="3"/>
  <c r="C103" i="3"/>
  <c r="C14" i="3"/>
  <c r="C57" i="3"/>
  <c r="C62" i="3"/>
  <c r="C48" i="3"/>
  <c r="C73" i="3"/>
  <c r="C34" i="3"/>
  <c r="C52" i="3"/>
  <c r="D16" i="3"/>
  <c r="D110" i="3"/>
  <c r="D44" i="3"/>
  <c r="D107" i="3"/>
  <c r="D111" i="3"/>
  <c r="D63" i="3"/>
  <c r="D8" i="3"/>
  <c r="D65" i="3"/>
  <c r="D10" i="3"/>
  <c r="D2" i="3"/>
  <c r="E105" i="3"/>
  <c r="E101" i="3"/>
  <c r="E117" i="3"/>
  <c r="E12" i="3"/>
  <c r="E43" i="3"/>
  <c r="E96" i="3"/>
  <c r="E29" i="3"/>
  <c r="E47" i="3"/>
  <c r="F92" i="3"/>
  <c r="F112" i="3"/>
  <c r="F69" i="3"/>
  <c r="F7" i="3"/>
  <c r="F19" i="3"/>
  <c r="F35" i="3"/>
  <c r="F52" i="3"/>
  <c r="G15" i="3"/>
  <c r="H54" i="3"/>
  <c r="H25" i="3"/>
  <c r="I68" i="3"/>
  <c r="I54" i="3"/>
  <c r="J122" i="3"/>
  <c r="J82" i="3"/>
  <c r="J66" i="3"/>
  <c r="K106" i="3"/>
  <c r="K68" i="3"/>
  <c r="L122" i="3"/>
  <c r="L65" i="3"/>
  <c r="N47" i="3"/>
  <c r="R68" i="3"/>
  <c r="V114" i="3"/>
  <c r="U114" i="3"/>
  <c r="T114" i="3"/>
  <c r="R114" i="3"/>
  <c r="P114" i="3"/>
  <c r="M114" i="3"/>
  <c r="L114" i="3"/>
  <c r="S114" i="3"/>
  <c r="N114" i="3"/>
  <c r="Q114" i="3"/>
  <c r="K114" i="3"/>
  <c r="I114" i="3"/>
  <c r="H114" i="3"/>
  <c r="G114" i="3"/>
  <c r="V84" i="3"/>
  <c r="U84" i="3"/>
  <c r="S84" i="3"/>
  <c r="M84" i="3"/>
  <c r="T84" i="3"/>
  <c r="R84" i="3"/>
  <c r="Q84" i="3"/>
  <c r="K84" i="3"/>
  <c r="L84" i="3"/>
  <c r="H84" i="3"/>
  <c r="N84" i="3"/>
  <c r="P84" i="3"/>
  <c r="V109" i="3"/>
  <c r="U109" i="3"/>
  <c r="T109" i="3"/>
  <c r="S109" i="3"/>
  <c r="R109" i="3"/>
  <c r="Q109" i="3"/>
  <c r="N109" i="3"/>
  <c r="L109" i="3"/>
  <c r="M109" i="3"/>
  <c r="K109" i="3"/>
  <c r="J109" i="3"/>
  <c r="G109" i="3"/>
  <c r="P109" i="3"/>
  <c r="V53" i="3"/>
  <c r="U53" i="3"/>
  <c r="L53" i="3"/>
  <c r="T53" i="3"/>
  <c r="S53" i="3"/>
  <c r="R53" i="3"/>
  <c r="Q53" i="3"/>
  <c r="K53" i="3"/>
  <c r="J53" i="3"/>
  <c r="N53" i="3"/>
  <c r="G53" i="3"/>
  <c r="P53" i="3"/>
  <c r="M53" i="3"/>
  <c r="V59" i="3"/>
  <c r="U59" i="3"/>
  <c r="T59" i="3"/>
  <c r="L59" i="3"/>
  <c r="S59" i="3"/>
  <c r="Q59" i="3"/>
  <c r="R59" i="3"/>
  <c r="K59" i="3"/>
  <c r="P59" i="3"/>
  <c r="J59" i="3"/>
  <c r="N59" i="3"/>
  <c r="G59" i="3"/>
  <c r="M59" i="3"/>
  <c r="C115" i="3"/>
  <c r="C84" i="3"/>
  <c r="C32" i="3"/>
  <c r="U51" i="3"/>
  <c r="T51" i="3"/>
  <c r="S51" i="3"/>
  <c r="V51" i="3"/>
  <c r="R51" i="3"/>
  <c r="Q51" i="3"/>
  <c r="P51" i="3"/>
  <c r="L51" i="3"/>
  <c r="K51" i="3"/>
  <c r="J51" i="3"/>
  <c r="I51" i="3"/>
  <c r="N51" i="3"/>
  <c r="M51" i="3"/>
  <c r="U50" i="3"/>
  <c r="T50" i="3"/>
  <c r="V50" i="3"/>
  <c r="R50" i="3"/>
  <c r="Q50" i="3"/>
  <c r="P50" i="3"/>
  <c r="S50" i="3"/>
  <c r="L50" i="3"/>
  <c r="K50" i="3"/>
  <c r="J50" i="3"/>
  <c r="I50" i="3"/>
  <c r="N50" i="3"/>
  <c r="M50" i="3"/>
  <c r="C92" i="3"/>
  <c r="C69" i="3"/>
  <c r="C19" i="3"/>
  <c r="C25" i="3"/>
  <c r="D24" i="3"/>
  <c r="D49" i="3"/>
  <c r="D32" i="3"/>
  <c r="V90" i="3"/>
  <c r="U90" i="3"/>
  <c r="S90" i="3"/>
  <c r="T90" i="3"/>
  <c r="R90" i="3"/>
  <c r="P90" i="3"/>
  <c r="M90" i="3"/>
  <c r="G90" i="3"/>
  <c r="N90" i="3"/>
  <c r="Q90" i="3"/>
  <c r="L90" i="3"/>
  <c r="K90" i="3"/>
  <c r="J90" i="3"/>
  <c r="V46" i="3"/>
  <c r="U46" i="3"/>
  <c r="S46" i="3"/>
  <c r="R46" i="3"/>
  <c r="P46" i="3"/>
  <c r="M46" i="3"/>
  <c r="T46" i="3"/>
  <c r="G46" i="3"/>
  <c r="Q46" i="3"/>
  <c r="L46" i="3"/>
  <c r="N46" i="3"/>
  <c r="K46" i="3"/>
  <c r="J46" i="3"/>
  <c r="V113" i="3"/>
  <c r="U113" i="3"/>
  <c r="S113" i="3"/>
  <c r="T113" i="3"/>
  <c r="R113" i="3"/>
  <c r="P113" i="3"/>
  <c r="M113" i="3"/>
  <c r="G113" i="3"/>
  <c r="N113" i="3"/>
  <c r="L113" i="3"/>
  <c r="K113" i="3"/>
  <c r="Q113" i="3"/>
  <c r="J113" i="3"/>
  <c r="V70" i="3"/>
  <c r="U70" i="3"/>
  <c r="S70" i="3"/>
  <c r="R70" i="3"/>
  <c r="P70" i="3"/>
  <c r="M70" i="3"/>
  <c r="T70" i="3"/>
  <c r="G70" i="3"/>
  <c r="Q70" i="3"/>
  <c r="L70" i="3"/>
  <c r="N70" i="3"/>
  <c r="K70" i="3"/>
  <c r="J70" i="3"/>
  <c r="V36" i="3"/>
  <c r="U36" i="3"/>
  <c r="S36" i="3"/>
  <c r="T36" i="3"/>
  <c r="R36" i="3"/>
  <c r="P36" i="3"/>
  <c r="M36" i="3"/>
  <c r="L36" i="3"/>
  <c r="G36" i="3"/>
  <c r="N36" i="3"/>
  <c r="Q36" i="3"/>
  <c r="K36" i="3"/>
  <c r="J36" i="3"/>
  <c r="V11" i="3"/>
  <c r="U11" i="3"/>
  <c r="S11" i="3"/>
  <c r="R11" i="3"/>
  <c r="P11" i="3"/>
  <c r="M11" i="3"/>
  <c r="L11" i="3"/>
  <c r="T11" i="3"/>
  <c r="Q11" i="3"/>
  <c r="G11" i="3"/>
  <c r="N11" i="3"/>
  <c r="K11" i="3"/>
  <c r="J11" i="3"/>
  <c r="V80" i="3"/>
  <c r="U80" i="3"/>
  <c r="T80" i="3"/>
  <c r="S80" i="3"/>
  <c r="R80" i="3"/>
  <c r="P80" i="3"/>
  <c r="M80" i="3"/>
  <c r="L80" i="3"/>
  <c r="H80" i="3"/>
  <c r="G80" i="3"/>
  <c r="N80" i="3"/>
  <c r="K80" i="3"/>
  <c r="Q80" i="3"/>
  <c r="J80" i="3"/>
  <c r="V77" i="3"/>
  <c r="U77" i="3"/>
  <c r="T77" i="3"/>
  <c r="S77" i="3"/>
  <c r="R77" i="3"/>
  <c r="P77" i="3"/>
  <c r="M77" i="3"/>
  <c r="L77" i="3"/>
  <c r="H77" i="3"/>
  <c r="G77" i="3"/>
  <c r="Q77" i="3"/>
  <c r="N77" i="3"/>
  <c r="K77" i="3"/>
  <c r="J77" i="3"/>
  <c r="V31" i="3"/>
  <c r="U31" i="3"/>
  <c r="T31" i="3"/>
  <c r="S31" i="3"/>
  <c r="P31" i="3"/>
  <c r="R31" i="3"/>
  <c r="M31" i="3"/>
  <c r="L31" i="3"/>
  <c r="H31" i="3"/>
  <c r="G31" i="3"/>
  <c r="F31" i="3"/>
  <c r="N31" i="3"/>
  <c r="Q31" i="3"/>
  <c r="K31" i="3"/>
  <c r="J31" i="3"/>
  <c r="V22" i="3"/>
  <c r="U22" i="3"/>
  <c r="T22" i="3"/>
  <c r="S22" i="3"/>
  <c r="P22" i="3"/>
  <c r="R22" i="3"/>
  <c r="M22" i="3"/>
  <c r="L22" i="3"/>
  <c r="H22" i="3"/>
  <c r="Q22" i="3"/>
  <c r="G22" i="3"/>
  <c r="F22" i="3"/>
  <c r="N22" i="3"/>
  <c r="K22" i="3"/>
  <c r="J22" i="3"/>
  <c r="C74" i="3"/>
  <c r="C75" i="3"/>
  <c r="C83" i="3"/>
  <c r="C87" i="3"/>
  <c r="C30" i="3"/>
  <c r="C79" i="3"/>
  <c r="C71" i="3"/>
  <c r="C41" i="3"/>
  <c r="C6" i="3"/>
  <c r="C42" i="3"/>
  <c r="D104" i="3"/>
  <c r="D119" i="3"/>
  <c r="D103" i="3"/>
  <c r="D14" i="3"/>
  <c r="D57" i="3"/>
  <c r="D62" i="3"/>
  <c r="D48" i="3"/>
  <c r="D73" i="3"/>
  <c r="D34" i="3"/>
  <c r="D52" i="3"/>
  <c r="E16" i="3"/>
  <c r="E110" i="3"/>
  <c r="E44" i="3"/>
  <c r="E107" i="3"/>
  <c r="E111" i="3"/>
  <c r="E63" i="3"/>
  <c r="E8" i="3"/>
  <c r="E65" i="3"/>
  <c r="E10" i="3"/>
  <c r="E2" i="3"/>
  <c r="F105" i="3"/>
  <c r="F101" i="3"/>
  <c r="F51" i="3"/>
  <c r="F117" i="3"/>
  <c r="F12" i="3"/>
  <c r="F43" i="3"/>
  <c r="F50" i="3"/>
  <c r="F96" i="3"/>
  <c r="F29" i="3"/>
  <c r="G115" i="3"/>
  <c r="G93" i="3"/>
  <c r="G88" i="3"/>
  <c r="G28" i="3"/>
  <c r="G64" i="3"/>
  <c r="H120" i="3"/>
  <c r="H3" i="3"/>
  <c r="H94" i="3"/>
  <c r="H28" i="3"/>
  <c r="H47" i="3"/>
  <c r="I85" i="3"/>
  <c r="I84" i="3"/>
  <c r="J61" i="3"/>
  <c r="J93" i="3"/>
  <c r="J71" i="3"/>
  <c r="K104" i="3"/>
  <c r="K57" i="3"/>
  <c r="L16" i="3"/>
  <c r="L29" i="3"/>
  <c r="R47" i="3"/>
  <c r="V78" i="3"/>
  <c r="U78" i="3"/>
  <c r="T78" i="3"/>
  <c r="R78" i="3"/>
  <c r="P78" i="3"/>
  <c r="S78" i="3"/>
  <c r="M78" i="3"/>
  <c r="L78" i="3"/>
  <c r="N78" i="3"/>
  <c r="K78" i="3"/>
  <c r="I78" i="3"/>
  <c r="Q78" i="3"/>
  <c r="H78" i="3"/>
  <c r="G78" i="3"/>
  <c r="V60" i="3"/>
  <c r="U60" i="3"/>
  <c r="M60" i="3"/>
  <c r="T60" i="3"/>
  <c r="R60" i="3"/>
  <c r="P60" i="3"/>
  <c r="L60" i="3"/>
  <c r="K60" i="3"/>
  <c r="H60" i="3"/>
  <c r="Q60" i="3"/>
  <c r="N60" i="3"/>
  <c r="S60" i="3"/>
  <c r="V32" i="3"/>
  <c r="U32" i="3"/>
  <c r="S32" i="3"/>
  <c r="M32" i="3"/>
  <c r="L32" i="3"/>
  <c r="T32" i="3"/>
  <c r="Q32" i="3"/>
  <c r="N32" i="3"/>
  <c r="R32" i="3"/>
  <c r="K32" i="3"/>
  <c r="J32" i="3"/>
  <c r="H32" i="3"/>
  <c r="P32" i="3"/>
  <c r="V102" i="3"/>
  <c r="U102" i="3"/>
  <c r="T102" i="3"/>
  <c r="R102" i="3"/>
  <c r="Q102" i="3"/>
  <c r="N102" i="3"/>
  <c r="S102" i="3"/>
  <c r="M102" i="3"/>
  <c r="L102" i="3"/>
  <c r="K102" i="3"/>
  <c r="J102" i="3"/>
  <c r="P102" i="3"/>
  <c r="I102" i="3"/>
  <c r="V118" i="3"/>
  <c r="U118" i="3"/>
  <c r="R118" i="3"/>
  <c r="Q118" i="3"/>
  <c r="N118" i="3"/>
  <c r="T118" i="3"/>
  <c r="S118" i="3"/>
  <c r="P118" i="3"/>
  <c r="L118" i="3"/>
  <c r="K118" i="3"/>
  <c r="J118" i="3"/>
  <c r="M118" i="3"/>
  <c r="I118" i="3"/>
  <c r="V100" i="3"/>
  <c r="U100" i="3"/>
  <c r="T100" i="3"/>
  <c r="R100" i="3"/>
  <c r="Q100" i="3"/>
  <c r="N100" i="3"/>
  <c r="P100" i="3"/>
  <c r="M100" i="3"/>
  <c r="S100" i="3"/>
  <c r="L100" i="3"/>
  <c r="K100" i="3"/>
  <c r="J100" i="3"/>
  <c r="I100" i="3"/>
  <c r="V13" i="3"/>
  <c r="U13" i="3"/>
  <c r="R13" i="3"/>
  <c r="Q13" i="3"/>
  <c r="N13" i="3"/>
  <c r="T13" i="3"/>
  <c r="L13" i="3"/>
  <c r="S13" i="3"/>
  <c r="K13" i="3"/>
  <c r="M13" i="3"/>
  <c r="J13" i="3"/>
  <c r="P13" i="3"/>
  <c r="I13" i="3"/>
  <c r="V98" i="3"/>
  <c r="U98" i="3"/>
  <c r="T98" i="3"/>
  <c r="R98" i="3"/>
  <c r="S98" i="3"/>
  <c r="Q98" i="3"/>
  <c r="N98" i="3"/>
  <c r="L98" i="3"/>
  <c r="M98" i="3"/>
  <c r="P98" i="3"/>
  <c r="K98" i="3"/>
  <c r="J98" i="3"/>
  <c r="I98" i="3"/>
  <c r="V97" i="3"/>
  <c r="U97" i="3"/>
  <c r="R97" i="3"/>
  <c r="Q97" i="3"/>
  <c r="S97" i="3"/>
  <c r="N97" i="3"/>
  <c r="L97" i="3"/>
  <c r="T97" i="3"/>
  <c r="P97" i="3"/>
  <c r="K97" i="3"/>
  <c r="M97" i="3"/>
  <c r="J97" i="3"/>
  <c r="I97" i="3"/>
  <c r="V81" i="3"/>
  <c r="U81" i="3"/>
  <c r="R81" i="3"/>
  <c r="Q81" i="3"/>
  <c r="T81" i="3"/>
  <c r="N81" i="3"/>
  <c r="S81" i="3"/>
  <c r="L81" i="3"/>
  <c r="M81" i="3"/>
  <c r="K81" i="3"/>
  <c r="J81" i="3"/>
  <c r="P81" i="3"/>
  <c r="I81" i="3"/>
  <c r="V91" i="3"/>
  <c r="U91" i="3"/>
  <c r="R91" i="3"/>
  <c r="T91" i="3"/>
  <c r="Q91" i="3"/>
  <c r="N91" i="3"/>
  <c r="L91" i="3"/>
  <c r="P91" i="3"/>
  <c r="K91" i="3"/>
  <c r="M91" i="3"/>
  <c r="J91" i="3"/>
  <c r="I91" i="3"/>
  <c r="V20" i="3"/>
  <c r="U20" i="3"/>
  <c r="T20" i="3"/>
  <c r="R20" i="3"/>
  <c r="Q20" i="3"/>
  <c r="S20" i="3"/>
  <c r="N20" i="3"/>
  <c r="L20" i="3"/>
  <c r="P20" i="3"/>
  <c r="M20" i="3"/>
  <c r="K20" i="3"/>
  <c r="J20" i="3"/>
  <c r="I20" i="3"/>
  <c r="V67" i="3"/>
  <c r="U67" i="3"/>
  <c r="T67" i="3"/>
  <c r="R67" i="3"/>
  <c r="Q67" i="3"/>
  <c r="N67" i="3"/>
  <c r="L67" i="3"/>
  <c r="S67" i="3"/>
  <c r="K67" i="3"/>
  <c r="M67" i="3"/>
  <c r="J67" i="3"/>
  <c r="P67" i="3"/>
  <c r="I67" i="3"/>
  <c r="C90" i="3"/>
  <c r="C46" i="3"/>
  <c r="C113" i="3"/>
  <c r="C70" i="3"/>
  <c r="C36" i="3"/>
  <c r="C11" i="3"/>
  <c r="C80" i="3"/>
  <c r="C77" i="3"/>
  <c r="C31" i="3"/>
  <c r="C22" i="3"/>
  <c r="D74" i="3"/>
  <c r="D75" i="3"/>
  <c r="D83" i="3"/>
  <c r="D87" i="3"/>
  <c r="D30" i="3"/>
  <c r="D79" i="3"/>
  <c r="D71" i="3"/>
  <c r="D41" i="3"/>
  <c r="D6" i="3"/>
  <c r="D42" i="3"/>
  <c r="E104" i="3"/>
  <c r="E119" i="3"/>
  <c r="E103" i="3"/>
  <c r="E14" i="3"/>
  <c r="E57" i="3"/>
  <c r="E62" i="3"/>
  <c r="E48" i="3"/>
  <c r="E73" i="3"/>
  <c r="E34" i="3"/>
  <c r="E52" i="3"/>
  <c r="F16" i="3"/>
  <c r="F110" i="3"/>
  <c r="F44" i="3"/>
  <c r="F107" i="3"/>
  <c r="F111" i="3"/>
  <c r="F63" i="3"/>
  <c r="F8" i="3"/>
  <c r="F65" i="3"/>
  <c r="F10" i="3"/>
  <c r="G101" i="3"/>
  <c r="G116" i="3"/>
  <c r="G49" i="3"/>
  <c r="G32" i="3"/>
  <c r="G37" i="3"/>
  <c r="H15" i="3"/>
  <c r="H93" i="3"/>
  <c r="H88" i="3"/>
  <c r="H35" i="3"/>
  <c r="H67" i="3"/>
  <c r="I55" i="3"/>
  <c r="I53" i="3"/>
  <c r="I35" i="3"/>
  <c r="J60" i="3"/>
  <c r="J116" i="3"/>
  <c r="J78" i="3"/>
  <c r="K94" i="3"/>
  <c r="L76" i="3"/>
  <c r="M122" i="3"/>
  <c r="S91" i="3"/>
  <c r="AT686" i="2"/>
  <c r="AT550" i="2"/>
  <c r="AT600" i="2"/>
  <c r="AS708" i="2"/>
  <c r="AS488" i="2"/>
  <c r="AS321" i="2"/>
  <c r="AU720" i="2"/>
  <c r="AS482" i="2"/>
  <c r="AV482" i="2" s="1"/>
  <c r="AS284" i="2"/>
  <c r="AS734" i="2"/>
  <c r="AS344" i="2"/>
  <c r="AS189" i="2"/>
  <c r="AS129" i="2"/>
  <c r="AS410" i="2"/>
  <c r="AT672" i="2"/>
  <c r="AT152" i="2"/>
  <c r="AT248" i="2"/>
  <c r="AT260" i="2"/>
  <c r="AT227" i="2"/>
  <c r="AS416" i="2"/>
  <c r="AV416" i="2" s="1"/>
  <c r="AS424" i="2"/>
  <c r="AS555" i="2"/>
  <c r="AS620" i="2"/>
  <c r="AS474" i="2"/>
  <c r="AV474" i="2" s="1"/>
  <c r="AS597" i="2"/>
  <c r="AS275" i="2"/>
  <c r="AS231" i="2"/>
  <c r="AS31" i="2"/>
  <c r="AV31" i="2" s="1"/>
  <c r="AS448" i="2"/>
  <c r="AS676" i="2"/>
  <c r="AS449" i="2"/>
  <c r="AS475" i="2"/>
  <c r="AS683" i="2"/>
  <c r="AS526" i="2"/>
  <c r="AS288" i="2"/>
  <c r="AS545" i="2"/>
  <c r="AS592" i="2"/>
  <c r="AS637" i="2"/>
  <c r="AS500" i="2"/>
  <c r="AS378" i="2"/>
  <c r="AV378" i="2" s="1"/>
  <c r="AS666" i="2"/>
  <c r="AS736" i="2"/>
  <c r="AS740" i="2"/>
  <c r="AS634" i="2"/>
  <c r="AV634" i="2" s="1"/>
  <c r="AS716" i="2"/>
  <c r="AS521" i="2"/>
  <c r="AS516" i="2"/>
  <c r="AS400" i="2"/>
  <c r="AV400" i="2" s="1"/>
  <c r="AS230" i="2"/>
  <c r="AS217" i="2"/>
  <c r="AS390" i="2"/>
  <c r="AS266" i="2"/>
  <c r="AV266" i="2" s="1"/>
  <c r="AS346" i="2"/>
  <c r="AS702" i="2"/>
  <c r="AS682" i="2"/>
  <c r="AS602" i="2"/>
  <c r="AS733" i="2"/>
  <c r="AS372" i="2"/>
  <c r="AS371" i="2"/>
  <c r="AS254" i="2"/>
  <c r="AV254" i="2" s="1"/>
  <c r="AS35" i="2"/>
  <c r="AS445" i="2"/>
  <c r="AS245" i="2"/>
  <c r="AS111" i="2"/>
  <c r="AV111" i="2" s="1"/>
  <c r="AT653" i="2"/>
  <c r="AT124" i="2"/>
  <c r="AT560" i="2"/>
  <c r="AT11" i="2"/>
  <c r="AT80" i="2"/>
  <c r="AT222" i="2"/>
  <c r="AR644" i="2"/>
  <c r="AR649" i="2"/>
  <c r="AR477" i="2"/>
  <c r="AR384" i="2"/>
  <c r="AR39" i="2"/>
  <c r="AR616" i="2"/>
  <c r="AR113" i="2"/>
  <c r="AR19" i="2"/>
  <c r="AR185" i="2"/>
  <c r="AR310" i="2"/>
  <c r="AR249" i="2"/>
  <c r="AR137" i="2"/>
  <c r="AR128" i="2"/>
  <c r="AR540" i="2"/>
  <c r="AR241" i="2"/>
  <c r="AR270" i="2"/>
  <c r="AR9" i="2"/>
  <c r="AR206" i="2"/>
  <c r="AR425" i="2"/>
  <c r="AR143" i="2"/>
  <c r="AR543" i="2"/>
  <c r="AR451" i="2"/>
  <c r="AR619" i="2"/>
  <c r="AR30" i="2"/>
  <c r="AS330" i="2"/>
  <c r="AS573" i="2"/>
  <c r="AV573" i="2" s="1"/>
  <c r="AS285" i="2"/>
  <c r="AS210" i="2"/>
  <c r="AS609" i="2"/>
  <c r="AT689" i="2"/>
  <c r="AT234" i="2"/>
  <c r="AT150" i="2"/>
  <c r="AT101" i="2"/>
  <c r="AT565" i="2"/>
  <c r="AT360" i="2"/>
  <c r="AS718" i="2"/>
  <c r="AS316" i="2"/>
  <c r="AS724" i="2"/>
  <c r="AV724" i="2" s="1"/>
  <c r="AS470" i="2"/>
  <c r="AS278" i="2"/>
  <c r="AS135" i="2"/>
  <c r="AS218" i="2"/>
  <c r="AV218" i="2" s="1"/>
  <c r="AS501" i="2"/>
  <c r="AS68" i="2"/>
  <c r="AS499" i="2"/>
  <c r="AS397" i="2"/>
  <c r="AS458" i="2"/>
  <c r="AS717" i="2"/>
  <c r="AS675" i="2"/>
  <c r="AS460" i="2"/>
  <c r="AV460" i="2" s="1"/>
  <c r="AS395" i="2"/>
  <c r="AS173" i="2"/>
  <c r="AT226" i="2"/>
  <c r="AT302" i="2"/>
  <c r="AT324" i="2"/>
  <c r="AT6" i="2"/>
  <c r="AT272" i="2"/>
  <c r="AT138" i="2"/>
  <c r="AS435" i="2"/>
  <c r="AS642" i="2"/>
  <c r="AS130" i="2"/>
  <c r="AS403" i="2"/>
  <c r="AV403" i="2" s="1"/>
  <c r="AS350" i="2"/>
  <c r="AS219" i="2"/>
  <c r="AS706" i="2"/>
  <c r="AS511" i="2"/>
  <c r="AV511" i="2" s="1"/>
  <c r="AS650" i="2"/>
  <c r="AS341" i="2"/>
  <c r="AS381" i="2"/>
  <c r="AS10" i="2"/>
  <c r="AS125" i="2"/>
  <c r="AS720" i="2"/>
  <c r="AV720" i="2" s="1"/>
  <c r="AS701" i="2"/>
  <c r="AS632" i="2"/>
  <c r="AV632" i="2" s="1"/>
  <c r="AS611" i="2"/>
  <c r="AS585" i="2"/>
  <c r="AS203" i="2"/>
  <c r="AV203" i="2" s="1"/>
  <c r="AS96" i="2"/>
  <c r="AV96" i="2" s="1"/>
  <c r="AS605" i="2"/>
  <c r="AS721" i="2"/>
  <c r="AS283" i="2"/>
  <c r="AS97" i="2"/>
  <c r="AV97" i="2" s="1"/>
  <c r="AS221" i="2"/>
  <c r="AS641" i="2"/>
  <c r="AS439" i="2"/>
  <c r="AS141" i="2"/>
  <c r="AV141" i="2" s="1"/>
  <c r="AS77" i="2"/>
  <c r="AS304" i="2"/>
  <c r="AS553" i="2"/>
  <c r="AT429" i="2"/>
  <c r="AT670" i="2"/>
  <c r="AT636" i="2"/>
  <c r="AT320" i="2"/>
  <c r="AT279" i="2"/>
  <c r="AT382" i="2"/>
  <c r="AS705" i="2"/>
  <c r="AS280" i="2"/>
  <c r="AS438" i="2"/>
  <c r="AV438" i="2" s="1"/>
  <c r="AS181" i="2"/>
  <c r="AS473" i="2"/>
  <c r="AS147" i="2"/>
  <c r="AS239" i="2"/>
  <c r="AV239" i="2" s="1"/>
  <c r="AS428" i="2"/>
  <c r="AS432" i="2"/>
  <c r="AS20" i="2"/>
  <c r="AS183" i="2"/>
  <c r="AV183" i="2" s="1"/>
  <c r="AS236" i="2"/>
  <c r="AS399" i="2"/>
  <c r="AS712" i="2"/>
  <c r="AS674" i="2"/>
  <c r="AV674" i="2" s="1"/>
  <c r="AS644" i="2"/>
  <c r="AS651" i="2"/>
  <c r="AS649" i="2"/>
  <c r="AS199" i="2"/>
  <c r="AV199" i="2" s="1"/>
  <c r="AS477" i="2"/>
  <c r="AS246" i="2"/>
  <c r="AS156" i="2"/>
  <c r="AS491" i="2"/>
  <c r="AV491" i="2" s="1"/>
  <c r="AS242" i="2"/>
  <c r="AV242" i="2" s="1"/>
  <c r="AS389" i="2"/>
  <c r="AS120" i="2"/>
  <c r="AS563" i="2"/>
  <c r="AV563" i="2" s="1"/>
  <c r="AS82" i="2"/>
  <c r="AS504" i="2"/>
  <c r="AS431" i="2"/>
  <c r="AS195" i="2"/>
  <c r="AV195" i="2" s="1"/>
  <c r="AS48" i="2"/>
  <c r="AT201" i="2"/>
  <c r="AT107" i="2"/>
  <c r="AT579" i="2"/>
  <c r="AT299" i="2"/>
  <c r="AT704" i="2"/>
  <c r="AT362" i="2"/>
  <c r="AS307" i="2"/>
  <c r="AV307" i="2" s="1"/>
  <c r="AS144" i="2"/>
  <c r="AS224" i="2"/>
  <c r="AS294" i="2"/>
  <c r="AS212" i="2"/>
  <c r="AV212" i="2" s="1"/>
  <c r="AS441" i="2"/>
  <c r="AS99" i="2"/>
  <c r="AS538" i="2"/>
  <c r="AS76" i="2"/>
  <c r="AS265" i="2"/>
  <c r="AS590" i="2"/>
  <c r="AS81" i="2"/>
  <c r="AS719" i="2"/>
  <c r="AV719" i="2" s="1"/>
  <c r="AS433" i="2"/>
  <c r="AS457" i="2"/>
  <c r="AS287" i="2"/>
  <c r="AS741" i="2"/>
  <c r="AS267" i="2"/>
  <c r="AS100" i="2"/>
  <c r="AS121" i="2"/>
  <c r="AS612" i="2"/>
  <c r="AV612" i="2" s="1"/>
  <c r="AS483" i="2"/>
  <c r="AS342" i="2"/>
  <c r="AS525" i="2"/>
  <c r="AS379" i="2"/>
  <c r="AV379" i="2" s="1"/>
  <c r="AS367" i="2"/>
  <c r="AS25" i="2"/>
  <c r="AS223" i="2"/>
  <c r="AS12" i="2"/>
  <c r="AV12" i="2" s="1"/>
  <c r="AS363" i="2"/>
  <c r="AS50" i="2"/>
  <c r="AS562" i="2"/>
  <c r="AS178" i="2"/>
  <c r="AV178" i="2" s="1"/>
  <c r="AS315" i="2"/>
  <c r="AS122" i="2"/>
  <c r="AS630" i="2"/>
  <c r="AS539" i="2"/>
  <c r="AV539" i="2" s="1"/>
  <c r="AS709" i="2"/>
  <c r="AS209" i="2"/>
  <c r="AS250" i="2"/>
  <c r="AS628" i="2"/>
  <c r="AV628" i="2" s="1"/>
  <c r="AS394" i="2"/>
  <c r="AS171" i="2"/>
  <c r="AS532" i="2"/>
  <c r="AS331" i="2"/>
  <c r="AV331" i="2" s="1"/>
  <c r="AT664" i="2"/>
  <c r="AT631" i="2"/>
  <c r="AT407" i="2"/>
  <c r="AT584" i="2"/>
  <c r="AT587" i="2"/>
  <c r="AT313" i="2"/>
  <c r="AS541" i="2"/>
  <c r="AS490" i="2"/>
  <c r="AV490" i="2" s="1"/>
  <c r="AS298" i="2"/>
  <c r="AS377" i="2"/>
  <c r="AS220" i="2"/>
  <c r="AS271" i="2"/>
  <c r="AS187" i="2"/>
  <c r="AS79" i="2"/>
  <c r="AS255" i="2"/>
  <c r="AS608" i="2"/>
  <c r="AV608" i="2" s="1"/>
  <c r="AS471" i="2"/>
  <c r="AS467" i="2"/>
  <c r="AS614" i="2"/>
  <c r="AS661" i="2"/>
  <c r="AV661" i="2" s="1"/>
  <c r="AS216" i="2"/>
  <c r="AS465" i="2"/>
  <c r="AS713" i="2"/>
  <c r="AS542" i="2"/>
  <c r="AS698" i="2"/>
  <c r="AS197" i="2"/>
  <c r="AS182" i="2"/>
  <c r="AS213" i="2"/>
  <c r="AV213" i="2" s="1"/>
  <c r="AS134" i="2"/>
  <c r="AS568" i="2"/>
  <c r="AS70" i="2"/>
  <c r="AS396" i="2"/>
  <c r="AV396" i="2" s="1"/>
  <c r="AS479" i="2"/>
  <c r="AS3" i="2"/>
  <c r="AS166" i="2"/>
  <c r="AS306" i="2"/>
  <c r="AS598" i="2"/>
  <c r="AS354" i="2"/>
  <c r="AS365" i="2"/>
  <c r="AS453" i="2"/>
  <c r="AV453" i="2" s="1"/>
  <c r="AS513" i="2"/>
  <c r="AS484" i="2"/>
  <c r="AS406" i="2"/>
  <c r="AS308" i="2"/>
  <c r="AV308" i="2" s="1"/>
  <c r="AS257" i="2"/>
  <c r="AS691" i="2"/>
  <c r="AS677" i="2"/>
  <c r="AS251" i="2"/>
  <c r="AS67" i="2"/>
  <c r="AT87" i="2"/>
  <c r="AT464" i="2"/>
  <c r="AT687" i="2"/>
  <c r="AT94" i="2"/>
  <c r="AT530" i="2"/>
  <c r="AT528" i="2"/>
  <c r="AS517" i="2"/>
  <c r="AV517" i="2" s="1"/>
  <c r="AS175" i="2"/>
  <c r="AS437" i="2"/>
  <c r="AS348" i="2"/>
  <c r="AS487" i="2"/>
  <c r="AS170" i="2"/>
  <c r="AS596" i="2"/>
  <c r="AS466" i="2"/>
  <c r="AS160" i="2"/>
  <c r="AS640" i="2"/>
  <c r="AS233" i="2"/>
  <c r="AS506" i="2"/>
  <c r="AT701" i="2"/>
  <c r="AT611" i="2"/>
  <c r="AT96" i="2"/>
  <c r="AT283" i="2"/>
  <c r="AT38" i="2"/>
  <c r="AT654" i="2"/>
  <c r="AT478" i="2"/>
  <c r="AT32" i="2"/>
  <c r="AT481" i="2"/>
  <c r="AT34" i="2"/>
  <c r="AT65" i="2"/>
  <c r="AT262" i="2"/>
  <c r="AT83" i="2"/>
  <c r="AT351" i="2"/>
  <c r="AT669" i="2"/>
  <c r="AT684" i="2"/>
  <c r="AT26" i="2"/>
  <c r="AT692" i="2"/>
  <c r="AT572" i="2"/>
  <c r="AS190" i="2"/>
  <c r="AS715" i="2"/>
  <c r="AV715" i="2" s="1"/>
  <c r="AS28" i="2"/>
  <c r="AS494" i="2"/>
  <c r="AS652" i="2"/>
  <c r="AT668" i="2"/>
  <c r="AT454" i="2"/>
  <c r="AT91" i="2"/>
  <c r="AT292" i="2"/>
  <c r="AS327" i="2"/>
  <c r="AS385" i="2"/>
  <c r="AS88" i="2"/>
  <c r="AS58" i="2"/>
  <c r="AS533" i="2"/>
  <c r="AS498" i="2"/>
  <c r="AS109" i="2"/>
  <c r="AS115" i="2"/>
  <c r="AS318" i="2"/>
  <c r="AV318" i="2" s="1"/>
  <c r="AS207" i="2"/>
  <c r="AS37" i="2"/>
  <c r="AS119" i="2"/>
  <c r="AS361" i="2"/>
  <c r="AV361" i="2" s="1"/>
  <c r="AT632" i="2"/>
  <c r="AT203" i="2"/>
  <c r="AT721" i="2"/>
  <c r="AT221" i="2"/>
  <c r="AT162" i="2"/>
  <c r="AT42" i="2"/>
  <c r="AT569" i="2"/>
  <c r="AT40" i="2"/>
  <c r="AT613" i="2"/>
  <c r="AT714" i="2"/>
  <c r="AT643" i="2"/>
  <c r="AT215" i="2"/>
  <c r="AT244" i="2"/>
  <c r="AT55" i="2"/>
  <c r="AT44" i="2"/>
  <c r="AS607" i="2"/>
  <c r="AS574" i="2"/>
  <c r="AS480" i="2"/>
  <c r="AS693" i="2"/>
  <c r="AT729" i="2"/>
  <c r="AT599" i="2"/>
  <c r="AT392" i="2"/>
  <c r="AT456" i="2"/>
  <c r="AS727" i="2"/>
  <c r="AS610" i="2"/>
  <c r="AS685" i="2"/>
  <c r="AS462" i="2"/>
  <c r="AS618" i="2"/>
  <c r="AV618" i="2" s="1"/>
  <c r="AS588" i="2"/>
  <c r="AS214" i="2"/>
  <c r="AS695" i="2"/>
  <c r="AS549" i="2"/>
  <c r="AS388" i="2"/>
  <c r="AS176" i="2"/>
  <c r="AT720" i="2"/>
  <c r="AT585" i="2"/>
  <c r="AT605" i="2"/>
  <c r="AT97" i="2"/>
  <c r="AT204" i="2"/>
  <c r="AT427" i="2"/>
  <c r="AT23" i="2"/>
  <c r="AT368" i="2"/>
  <c r="AT443" i="2"/>
  <c r="AT174" i="2"/>
  <c r="AT472" i="2"/>
  <c r="AT198" i="2"/>
  <c r="AT253" i="2"/>
  <c r="AT133" i="2"/>
  <c r="AS710" i="2"/>
  <c r="AS263" i="2"/>
  <c r="AS211" i="2"/>
  <c r="AS317" i="2"/>
  <c r="AV317" i="2" s="1"/>
  <c r="AS660" i="2"/>
  <c r="AT603" i="2"/>
  <c r="AT537" i="2"/>
  <c r="AT593" i="2"/>
  <c r="AT27" i="2"/>
  <c r="AS678" i="2"/>
  <c r="AS558" i="2"/>
  <c r="AS161" i="2"/>
  <c r="AS497" i="2"/>
  <c r="AS413" i="2"/>
  <c r="AS662" i="2"/>
  <c r="AS16" i="2"/>
  <c r="AV16" i="2" s="1"/>
  <c r="AS126" i="2"/>
  <c r="AS440" i="2"/>
  <c r="AS409" i="2"/>
  <c r="AS345" i="2"/>
  <c r="AV345" i="2" s="1"/>
  <c r="AS489" i="2"/>
  <c r="AS355" i="2"/>
  <c r="AS688" i="2"/>
  <c r="AS387" i="2"/>
  <c r="AS383" i="2"/>
  <c r="AS629" i="2"/>
  <c r="AS104" i="2"/>
  <c r="AS179" i="2"/>
  <c r="AV179" i="2" s="1"/>
  <c r="AS336" i="2"/>
  <c r="AS311" i="2"/>
  <c r="AS339" i="2"/>
  <c r="AS47" i="2"/>
  <c r="AS154" i="2"/>
  <c r="AS577" i="2"/>
  <c r="AS502" i="2"/>
  <c r="AS358" i="2"/>
  <c r="AS52" i="2"/>
  <c r="AS64" i="2"/>
  <c r="AS24" i="2"/>
  <c r="AS293" i="2"/>
  <c r="AS17" i="2"/>
  <c r="AS452" i="2"/>
  <c r="AS591" i="2"/>
  <c r="AS615" i="2"/>
  <c r="AS405" i="2"/>
  <c r="AS200" i="2"/>
  <c r="AS29" i="2"/>
  <c r="AT730" i="2"/>
  <c r="AT604" i="2"/>
  <c r="AT323" i="2"/>
  <c r="AT446" i="2"/>
  <c r="AT648" i="2"/>
  <c r="AT567" i="2"/>
  <c r="AT401" i="2"/>
  <c r="AT535" i="2"/>
  <c r="AT617" i="2"/>
  <c r="AT422" i="2"/>
  <c r="AS738" i="2"/>
  <c r="AS703" i="2"/>
  <c r="AS582" i="2"/>
  <c r="AS700" i="2"/>
  <c r="AV700" i="2" s="1"/>
  <c r="AS468" i="2"/>
  <c r="AS728" i="2"/>
  <c r="AS622" i="2"/>
  <c r="AV622" i="2" s="1"/>
  <c r="AS423" i="2"/>
  <c r="AS679" i="2"/>
  <c r="AS127" i="2"/>
  <c r="AS450" i="2"/>
  <c r="AV450" i="2" s="1"/>
  <c r="AS419" i="2"/>
  <c r="AS418" i="2"/>
  <c r="AS556" i="2"/>
  <c r="AS376" i="2"/>
  <c r="AV376" i="2" s="1"/>
  <c r="AS322" i="2"/>
  <c r="AS581" i="2"/>
  <c r="AS508" i="2"/>
  <c r="AS623" i="2"/>
  <c r="AV623" i="2" s="1"/>
  <c r="AS18" i="2"/>
  <c r="AS402" i="2"/>
  <c r="AS373" i="2"/>
  <c r="AS184" i="2"/>
  <c r="AV184" i="2" s="1"/>
  <c r="AS301" i="2"/>
  <c r="AS73" i="2"/>
  <c r="AS551" i="2"/>
  <c r="AS621" i="2"/>
  <c r="AV621" i="2" s="1"/>
  <c r="AS289" i="2"/>
  <c r="AS625" i="2"/>
  <c r="AS93" i="2"/>
  <c r="AS561" i="2"/>
  <c r="AV561" i="2" s="1"/>
  <c r="AS84" i="2"/>
  <c r="AS21" i="2"/>
  <c r="AS303" i="2"/>
  <c r="AS103" i="2"/>
  <c r="AV103" i="2" s="1"/>
  <c r="AS364" i="2"/>
  <c r="AS707" i="2"/>
  <c r="AS353" i="2"/>
  <c r="AS49" i="2"/>
  <c r="AV49" i="2" s="1"/>
  <c r="AS723" i="2"/>
  <c r="AS583" i="2"/>
  <c r="AS393" i="2"/>
  <c r="AS108" i="2"/>
  <c r="AV108" i="2" s="1"/>
  <c r="AS374" i="2"/>
  <c r="AS665" i="2"/>
  <c r="AS274" i="2"/>
  <c r="AS536" i="2"/>
  <c r="AV536" i="2" s="1"/>
  <c r="AS325" i="2"/>
  <c r="AS282" i="2"/>
  <c r="AS191" i="2"/>
  <c r="AS726" i="2"/>
  <c r="AV726" i="2" s="1"/>
  <c r="AS117" i="2"/>
  <c r="AS486" i="2"/>
  <c r="AS673" i="2"/>
  <c r="AS193" i="2"/>
  <c r="AV193" i="2" s="1"/>
  <c r="AS386" i="2"/>
  <c r="AS60" i="2"/>
  <c r="AS638" i="2"/>
  <c r="AS544" i="2"/>
  <c r="AV544" i="2" s="1"/>
  <c r="AS391" i="2"/>
  <c r="AS38" i="2"/>
  <c r="AS162" i="2"/>
  <c r="AS204" i="2"/>
  <c r="AV204" i="2" s="1"/>
  <c r="AS654" i="2"/>
  <c r="AS42" i="2"/>
  <c r="AS427" i="2"/>
  <c r="AS478" i="2"/>
  <c r="AV478" i="2" s="1"/>
  <c r="AS569" i="2"/>
  <c r="AS23" i="2"/>
  <c r="AS32" i="2"/>
  <c r="AV32" i="2" s="1"/>
  <c r="AS40" i="2"/>
  <c r="AV40" i="2" s="1"/>
  <c r="AS368" i="2"/>
  <c r="AS481" i="2"/>
  <c r="AS613" i="2"/>
  <c r="AS443" i="2"/>
  <c r="AV443" i="2" s="1"/>
  <c r="AS34" i="2"/>
  <c r="AS714" i="2"/>
  <c r="AS174" i="2"/>
  <c r="AS65" i="2"/>
  <c r="AV65" i="2" s="1"/>
  <c r="AS643" i="2"/>
  <c r="AS472" i="2"/>
  <c r="AS262" i="2"/>
  <c r="AV262" i="2" s="1"/>
  <c r="AS215" i="2"/>
  <c r="AV215" i="2" s="1"/>
  <c r="AS83" i="2"/>
  <c r="AS198" i="2"/>
  <c r="AS244" i="2"/>
  <c r="AS351" i="2"/>
  <c r="AV351" i="2" s="1"/>
  <c r="AS253" i="2"/>
  <c r="AS55" i="2"/>
  <c r="AS669" i="2"/>
  <c r="AS133" i="2"/>
  <c r="AV133" i="2" s="1"/>
  <c r="AS44" i="2"/>
  <c r="AS684" i="2"/>
  <c r="AS26" i="2"/>
  <c r="AS692" i="2"/>
  <c r="AV692" i="2" s="1"/>
  <c r="AS572" i="2"/>
  <c r="AS131" i="2"/>
  <c r="AS305" i="2"/>
  <c r="AS295" i="2"/>
  <c r="AS163" i="2"/>
  <c r="AS159" i="2"/>
  <c r="AS338" i="2"/>
  <c r="AS522" i="2"/>
  <c r="AV522" i="2" s="1"/>
  <c r="AS102" i="2"/>
  <c r="AS519" i="2"/>
  <c r="AS168" i="2"/>
  <c r="AS57" i="2"/>
  <c r="AV57" i="2" s="1"/>
  <c r="AS434" i="2"/>
  <c r="AS509" i="2"/>
  <c r="AT736" i="2"/>
  <c r="AT740" i="2"/>
  <c r="AT634" i="2"/>
  <c r="AT716" i="2"/>
  <c r="AT521" i="2"/>
  <c r="AT516" i="2"/>
  <c r="AT400" i="2"/>
  <c r="AT230" i="2"/>
  <c r="AT217" i="2"/>
  <c r="AT390" i="2"/>
  <c r="AT266" i="2"/>
  <c r="AT346" i="2"/>
  <c r="AT702" i="2"/>
  <c r="AR345" i="2"/>
  <c r="AS384" i="2"/>
  <c r="AS39" i="2"/>
  <c r="AS616" i="2"/>
  <c r="AS69" i="2"/>
  <c r="AV69" i="2" s="1"/>
  <c r="AR69" i="2"/>
  <c r="AS113" i="2"/>
  <c r="AS19" i="2"/>
  <c r="AS185" i="2"/>
  <c r="AS136" i="2"/>
  <c r="AR136" i="2"/>
  <c r="AS310" i="2"/>
  <c r="AS667" i="2"/>
  <c r="AS732" i="2"/>
  <c r="AS276" i="2"/>
  <c r="AR276" i="2"/>
  <c r="AS256" i="2"/>
  <c r="AV256" i="2" s="1"/>
  <c r="AS249" i="2"/>
  <c r="AS137" i="2"/>
  <c r="AS225" i="2"/>
  <c r="AS128" i="2"/>
  <c r="AV128" i="2" s="1"/>
  <c r="AS540" i="2"/>
  <c r="AS110" i="2"/>
  <c r="AS78" i="2"/>
  <c r="AR78" i="2"/>
  <c r="AS241" i="2"/>
  <c r="AV241" i="2" s="1"/>
  <c r="AS270" i="2"/>
  <c r="AS9" i="2"/>
  <c r="AS507" i="2"/>
  <c r="AV507" i="2" s="1"/>
  <c r="AR507" i="2"/>
  <c r="AS206" i="2"/>
  <c r="AS425" i="2"/>
  <c r="AS143" i="2"/>
  <c r="AV143" i="2" s="1"/>
  <c r="AS5" i="2"/>
  <c r="AR5" i="2"/>
  <c r="AS731" i="2"/>
  <c r="AS543" i="2"/>
  <c r="AS451" i="2"/>
  <c r="AS426" i="2"/>
  <c r="AR426" i="2"/>
  <c r="AS54" i="2"/>
  <c r="AV54" i="2" s="1"/>
  <c r="AS149" i="2"/>
  <c r="AS619" i="2"/>
  <c r="AS269" i="2"/>
  <c r="AS430" i="2"/>
  <c r="AV430" i="2" s="1"/>
  <c r="AS30" i="2"/>
  <c r="AS43" i="2"/>
  <c r="AS180" i="2"/>
  <c r="AS601" i="2"/>
  <c r="AV601" i="2" s="1"/>
  <c r="AS188" i="2"/>
  <c r="AS132" i="2"/>
  <c r="AS570" i="2"/>
  <c r="AS192" i="2"/>
  <c r="AV192" i="2" s="1"/>
  <c r="AS232" i="2"/>
  <c r="AS347" i="2"/>
  <c r="AS586" i="2"/>
  <c r="AT708" i="2"/>
  <c r="AT488" i="2"/>
  <c r="AT482" i="2"/>
  <c r="AT321" i="2"/>
  <c r="AT371" i="2"/>
  <c r="AT284" i="2"/>
  <c r="AT330" i="2"/>
  <c r="AT641" i="2"/>
  <c r="AT82" i="2"/>
  <c r="AT257" i="2"/>
  <c r="AT710" i="2"/>
  <c r="AT628" i="2"/>
  <c r="AT607" i="2"/>
  <c r="AT190" i="2"/>
  <c r="AT717" i="2"/>
  <c r="AT254" i="2"/>
  <c r="AT734" i="2"/>
  <c r="AT573" i="2"/>
  <c r="AT439" i="2"/>
  <c r="AT504" i="2"/>
  <c r="AT691" i="2"/>
  <c r="AT263" i="2"/>
  <c r="AT394" i="2"/>
  <c r="AT715" i="2"/>
  <c r="AT574" i="2"/>
  <c r="AT675" i="2"/>
  <c r="AT35" i="2"/>
  <c r="AT344" i="2"/>
  <c r="AT141" i="2"/>
  <c r="AT285" i="2"/>
  <c r="AT431" i="2"/>
  <c r="AT677" i="2"/>
  <c r="AT28" i="2"/>
  <c r="AT211" i="2"/>
  <c r="AT171" i="2"/>
  <c r="AS412" i="2"/>
  <c r="AV412" i="2" s="1"/>
  <c r="AS98" i="2"/>
  <c r="AV98" i="2" s="1"/>
  <c r="AS578" i="2"/>
  <c r="AS436" i="2"/>
  <c r="AT718" i="2"/>
  <c r="AT541" i="2"/>
  <c r="AT705" i="2"/>
  <c r="AT435" i="2"/>
  <c r="AT307" i="2"/>
  <c r="AT316" i="2"/>
  <c r="AT490" i="2"/>
  <c r="AT280" i="2"/>
  <c r="AT642" i="2"/>
  <c r="AT144" i="2"/>
  <c r="AT724" i="2"/>
  <c r="AT298" i="2"/>
  <c r="AT438" i="2"/>
  <c r="AT130" i="2"/>
  <c r="AT224" i="2"/>
  <c r="AT470" i="2"/>
  <c r="AT377" i="2"/>
  <c r="AT181" i="2"/>
  <c r="AT403" i="2"/>
  <c r="AT294" i="2"/>
  <c r="AT278" i="2"/>
  <c r="AT220" i="2"/>
  <c r="AT473" i="2"/>
  <c r="AT350" i="2"/>
  <c r="AT212" i="2"/>
  <c r="AT135" i="2"/>
  <c r="AT271" i="2"/>
  <c r="AT147" i="2"/>
  <c r="AT219" i="2"/>
  <c r="AT441" i="2"/>
  <c r="AT218" i="2"/>
  <c r="AT187" i="2"/>
  <c r="AT239" i="2"/>
  <c r="AT706" i="2"/>
  <c r="AT99" i="2"/>
  <c r="AT501" i="2"/>
  <c r="AT79" i="2"/>
  <c r="AT428" i="2"/>
  <c r="AT511" i="2"/>
  <c r="AT538" i="2"/>
  <c r="AT68" i="2"/>
  <c r="AT255" i="2"/>
  <c r="AT432" i="2"/>
  <c r="AT650" i="2"/>
  <c r="AT76" i="2"/>
  <c r="AT499" i="2"/>
  <c r="AT608" i="2"/>
  <c r="AT20" i="2"/>
  <c r="AT341" i="2"/>
  <c r="AT265" i="2"/>
  <c r="AT397" i="2"/>
  <c r="AT471" i="2"/>
  <c r="AT183" i="2"/>
  <c r="AT381" i="2"/>
  <c r="AT590" i="2"/>
  <c r="AT458" i="2"/>
  <c r="AT467" i="2"/>
  <c r="AT236" i="2"/>
  <c r="AT10" i="2"/>
  <c r="AT81" i="2"/>
  <c r="AT399" i="2"/>
  <c r="AS7" i="2"/>
  <c r="AS268" i="2"/>
  <c r="AV268" i="2" s="1"/>
  <c r="AS357" i="2"/>
  <c r="AS343" i="2"/>
  <c r="AS711" i="2"/>
  <c r="AV711" i="2" s="1"/>
  <c r="AS657" i="2"/>
  <c r="AS595" i="2"/>
  <c r="AS496" i="2"/>
  <c r="AS554" i="2"/>
  <c r="AV554" i="2" s="1"/>
  <c r="AS312" i="2"/>
  <c r="AS681" i="2"/>
  <c r="AS333" i="2"/>
  <c r="AS699" i="2"/>
  <c r="AS105" i="2"/>
  <c r="AS352" i="2"/>
  <c r="AS408" i="2"/>
  <c r="AS36" i="2"/>
  <c r="AS286" i="2"/>
  <c r="AS45" i="2"/>
  <c r="AS680" i="2"/>
  <c r="AS63" i="2"/>
  <c r="AV63" i="2" s="1"/>
  <c r="AS737" i="2"/>
  <c r="AS495" i="2"/>
  <c r="AS459" i="2"/>
  <c r="AS658" i="2"/>
  <c r="AS359" i="2"/>
  <c r="AS151" i="2"/>
  <c r="AS229" i="2"/>
  <c r="AS281" i="2"/>
  <c r="AS739" i="2"/>
  <c r="AS290" i="2"/>
  <c r="AS92" i="2"/>
  <c r="AS332" i="2"/>
  <c r="AV332" i="2" s="1"/>
  <c r="AS153" i="2"/>
  <c r="AS2" i="2"/>
  <c r="AS594" i="2"/>
  <c r="AS725" i="2"/>
  <c r="AS4" i="2"/>
  <c r="AS722" i="2"/>
  <c r="AS340" i="2"/>
  <c r="AS238" i="2"/>
  <c r="AS694" i="2"/>
  <c r="AS461" i="2"/>
  <c r="AS520" i="2"/>
  <c r="AS697" i="2"/>
  <c r="AV697" i="2" s="1"/>
  <c r="AS314" i="2"/>
  <c r="AS157" i="2"/>
  <c r="AS59" i="2"/>
  <c r="AS106" i="2"/>
  <c r="AS335" i="2"/>
  <c r="AS208" i="2"/>
  <c r="AS15" i="2"/>
  <c r="AS503" i="2"/>
  <c r="AS139" i="2"/>
  <c r="AS13" i="2"/>
  <c r="AS169" i="2"/>
  <c r="AS463" i="2"/>
  <c r="AV463" i="2" s="1"/>
  <c r="AS309" i="2"/>
  <c r="AS8" i="2"/>
  <c r="AS259" i="2"/>
  <c r="AS237" i="2"/>
  <c r="AS118" i="2"/>
  <c r="AS546" i="2"/>
  <c r="AS329" i="2"/>
  <c r="AS696" i="2"/>
  <c r="AS557" i="2"/>
  <c r="AT738" i="2"/>
  <c r="AT703" i="2"/>
  <c r="AT582" i="2"/>
  <c r="AT700" i="2"/>
  <c r="AT468" i="2"/>
  <c r="AT728" i="2"/>
  <c r="AT622" i="2"/>
  <c r="AT423" i="2"/>
  <c r="AT679" i="2"/>
  <c r="AT127" i="2"/>
  <c r="AT450" i="2"/>
  <c r="AT419" i="2"/>
  <c r="AR577" i="2"/>
  <c r="AR64" i="2"/>
  <c r="AR452" i="2"/>
  <c r="AR200" i="2"/>
  <c r="AR194" i="2"/>
  <c r="AR155" i="2"/>
  <c r="AR455" i="2"/>
  <c r="AT131" i="2"/>
  <c r="AT163" i="2"/>
  <c r="AT522" i="2"/>
  <c r="AT168" i="2"/>
  <c r="AT509" i="2"/>
  <c r="AR372" i="2"/>
  <c r="AR22" i="2"/>
  <c r="AR291" i="2"/>
  <c r="AR62" i="2"/>
  <c r="AR334" i="2"/>
  <c r="AR515" i="2"/>
  <c r="AR89" i="2"/>
  <c r="AR51" i="2"/>
  <c r="AR61" i="2"/>
  <c r="AR273" i="2"/>
  <c r="AR41" i="2"/>
  <c r="AR146" i="2"/>
  <c r="AR469" i="2"/>
  <c r="AR606" i="2"/>
  <c r="AR580" i="2"/>
  <c r="AR85" i="2"/>
  <c r="AR177" i="2"/>
  <c r="AR33" i="2"/>
  <c r="AR90" i="2"/>
  <c r="AR75" i="2"/>
  <c r="AR547" i="2"/>
  <c r="AR624" i="2"/>
  <c r="AR626" i="2"/>
  <c r="AR172" i="2"/>
  <c r="AR247" i="2"/>
  <c r="AR202" i="2"/>
  <c r="AR86" i="2"/>
  <c r="AR421" i="2"/>
  <c r="AR576" i="2"/>
  <c r="AR656" i="2"/>
  <c r="AR531" i="2"/>
  <c r="AR645" i="2"/>
  <c r="AU701" i="2"/>
  <c r="AU632" i="2"/>
  <c r="AU611" i="2"/>
  <c r="AU585" i="2"/>
  <c r="AU203" i="2"/>
  <c r="AU96" i="2"/>
  <c r="AU605" i="2"/>
  <c r="AU721" i="2"/>
  <c r="AU283" i="2"/>
  <c r="AU97" i="2"/>
  <c r="AU221" i="2"/>
  <c r="AU38" i="2"/>
  <c r="AU162" i="2"/>
  <c r="AU204" i="2"/>
  <c r="AU654" i="2"/>
  <c r="AU42" i="2"/>
  <c r="AU427" i="2"/>
  <c r="AU478" i="2"/>
  <c r="AU569" i="2"/>
  <c r="AU23" i="2"/>
  <c r="AU32" i="2"/>
  <c r="AU40" i="2"/>
  <c r="AU368" i="2"/>
  <c r="AU481" i="2"/>
  <c r="AU613" i="2"/>
  <c r="AU443" i="2"/>
  <c r="AU34" i="2"/>
  <c r="AU714" i="2"/>
  <c r="AU174" i="2"/>
  <c r="AU65" i="2"/>
  <c r="AU643" i="2"/>
  <c r="AU472" i="2"/>
  <c r="AU262" i="2"/>
  <c r="AU215" i="2"/>
  <c r="AU83" i="2"/>
  <c r="AU198" i="2"/>
  <c r="AU244" i="2"/>
  <c r="AU351" i="2"/>
  <c r="AU253" i="2"/>
  <c r="AU55" i="2"/>
  <c r="AU669" i="2"/>
  <c r="AU133" i="2"/>
  <c r="AU44" i="2"/>
  <c r="AU684" i="2"/>
  <c r="AU26" i="2"/>
  <c r="AU692" i="2"/>
  <c r="AU572" i="2"/>
  <c r="AU131" i="2"/>
  <c r="AU305" i="2"/>
  <c r="AU295" i="2"/>
  <c r="AU163" i="2"/>
  <c r="AU159" i="2"/>
  <c r="AU338" i="2"/>
  <c r="AU522" i="2"/>
  <c r="AU102" i="2"/>
  <c r="AT305" i="2"/>
  <c r="AT159" i="2"/>
  <c r="AT102" i="2"/>
  <c r="AT57" i="2"/>
  <c r="AS686" i="2"/>
  <c r="AV686" i="2" s="1"/>
  <c r="AS600" i="2"/>
  <c r="AS201" i="2"/>
  <c r="AS689" i="2"/>
  <c r="AS87" i="2"/>
  <c r="AS664" i="2"/>
  <c r="AS603" i="2"/>
  <c r="AV603" i="2" s="1"/>
  <c r="AS653" i="2"/>
  <c r="AV653" i="2" s="1"/>
  <c r="AS672" i="2"/>
  <c r="AS668" i="2"/>
  <c r="AS226" i="2"/>
  <c r="AS729" i="2"/>
  <c r="AS670" i="2"/>
  <c r="AS234" i="2"/>
  <c r="AS107" i="2"/>
  <c r="AS464" i="2"/>
  <c r="AS537" i="2"/>
  <c r="AS631" i="2"/>
  <c r="AS124" i="2"/>
  <c r="AV124" i="2" s="1"/>
  <c r="AS152" i="2"/>
  <c r="AV152" i="2" s="1"/>
  <c r="AS454" i="2"/>
  <c r="AS302" i="2"/>
  <c r="AS599" i="2"/>
  <c r="AS150" i="2"/>
  <c r="AS636" i="2"/>
  <c r="AS579" i="2"/>
  <c r="AS687" i="2"/>
  <c r="AS407" i="2"/>
  <c r="AS593" i="2"/>
  <c r="AS560" i="2"/>
  <c r="AS248" i="2"/>
  <c r="AV248" i="2" s="1"/>
  <c r="AS91" i="2"/>
  <c r="AV91" i="2" s="1"/>
  <c r="AS324" i="2"/>
  <c r="AS101" i="2"/>
  <c r="AS320" i="2"/>
  <c r="AS299" i="2"/>
  <c r="AS392" i="2"/>
  <c r="AS94" i="2"/>
  <c r="AS584" i="2"/>
  <c r="AS11" i="2"/>
  <c r="AS260" i="2"/>
  <c r="AS6" i="2"/>
  <c r="AS292" i="2"/>
  <c r="AV292" i="2" s="1"/>
  <c r="AS565" i="2"/>
  <c r="AV565" i="2" s="1"/>
  <c r="AS279" i="2"/>
  <c r="AS704" i="2"/>
  <c r="AS530" i="2"/>
  <c r="AS80" i="2"/>
  <c r="AS587" i="2"/>
  <c r="AS27" i="2"/>
  <c r="AS227" i="2"/>
  <c r="AS456" i="2"/>
  <c r="AS272" i="2"/>
  <c r="AS382" i="2"/>
  <c r="AS362" i="2"/>
  <c r="AV362" i="2" s="1"/>
  <c r="AS360" i="2"/>
  <c r="AV360" i="2" s="1"/>
  <c r="AS313" i="2"/>
  <c r="AS222" i="2"/>
  <c r="AS528" i="2"/>
  <c r="AS138" i="2"/>
  <c r="AV138" i="2" s="1"/>
  <c r="AT712" i="2"/>
  <c r="AT674" i="2"/>
  <c r="AT644" i="2"/>
  <c r="AT651" i="2"/>
  <c r="AT649" i="2"/>
  <c r="AT199" i="2"/>
  <c r="AT477" i="2"/>
  <c r="AT246" i="2"/>
  <c r="AT156" i="2"/>
  <c r="AT491" i="2"/>
  <c r="AT242" i="2"/>
  <c r="AT389" i="2"/>
  <c r="AT120" i="2"/>
  <c r="AT563" i="2"/>
  <c r="AT384" i="2"/>
  <c r="AT295" i="2"/>
  <c r="AT338" i="2"/>
  <c r="AT519" i="2"/>
  <c r="AT434" i="2"/>
  <c r="AS550" i="2"/>
  <c r="AV550" i="2" s="1"/>
  <c r="AS429" i="2"/>
  <c r="AS730" i="2"/>
  <c r="AS604" i="2"/>
  <c r="AS323" i="2"/>
  <c r="AV323" i="2" s="1"/>
  <c r="AS446" i="2"/>
  <c r="AV446" i="2" s="1"/>
  <c r="AS648" i="2"/>
  <c r="AS567" i="2"/>
  <c r="AS401" i="2"/>
  <c r="AV401" i="2" s="1"/>
  <c r="AS535" i="2"/>
  <c r="AS617" i="2"/>
  <c r="AS422" i="2"/>
  <c r="AV422" i="2" s="1"/>
  <c r="AS510" i="2"/>
  <c r="AV510" i="2" s="1"/>
  <c r="AS552" i="2"/>
  <c r="AS167" i="2"/>
  <c r="AS140" i="2"/>
  <c r="AS512" i="2"/>
  <c r="AV512" i="2" s="1"/>
  <c r="AS523" i="2"/>
  <c r="AV523" i="2" s="1"/>
  <c r="AS566" i="2"/>
  <c r="AS66" i="2"/>
  <c r="AS492" i="2"/>
  <c r="AV492" i="2" s="1"/>
  <c r="AS366" i="2"/>
  <c r="AS505" i="2"/>
  <c r="AS690" i="2"/>
  <c r="AV690" i="2" s="1"/>
  <c r="AS252" i="2"/>
  <c r="AV252" i="2" s="1"/>
  <c r="AS575" i="2"/>
  <c r="AS300" i="2"/>
  <c r="AS414" i="2"/>
  <c r="AS186" i="2"/>
  <c r="AV186" i="2" s="1"/>
  <c r="AS264" i="2"/>
  <c r="AV264" i="2" s="1"/>
  <c r="AS165" i="2"/>
  <c r="AS415" i="2"/>
  <c r="AS370" i="2"/>
  <c r="AV370" i="2" s="1"/>
  <c r="AS240" i="2"/>
  <c r="AS46" i="2"/>
  <c r="AS296" i="2"/>
  <c r="AV296" i="2" s="1"/>
  <c r="AS196" i="2"/>
  <c r="AV196" i="2" s="1"/>
  <c r="AS404" i="2"/>
  <c r="AS326" i="2"/>
  <c r="AS123" i="2"/>
  <c r="AS53" i="2"/>
  <c r="AV53" i="2" s="1"/>
  <c r="AS337" i="2"/>
  <c r="AV337" i="2" s="1"/>
  <c r="AS527" i="2"/>
  <c r="AS56" i="2"/>
  <c r="AS476" i="2"/>
  <c r="AV476" i="2" s="1"/>
  <c r="AS559" i="2"/>
  <c r="AS420" i="2"/>
  <c r="AS148" i="2"/>
  <c r="AV148" i="2" s="1"/>
  <c r="AS639" i="2"/>
  <c r="AV639" i="2" s="1"/>
  <c r="AS534" i="2"/>
  <c r="AS493" i="2"/>
  <c r="AS261" i="2"/>
  <c r="AS349" i="2"/>
  <c r="AV349" i="2" s="1"/>
  <c r="AS164" i="2"/>
  <c r="AV164" i="2" s="1"/>
  <c r="AS380" i="2"/>
  <c r="AS235" i="2"/>
  <c r="AS158" i="2"/>
  <c r="AV158" i="2" s="1"/>
  <c r="AS297" i="2"/>
  <c r="AS328" i="2"/>
  <c r="AS411" i="2"/>
  <c r="AS116" i="2"/>
  <c r="AS655" i="2"/>
  <c r="AS145" i="2"/>
  <c r="AS646" i="2"/>
  <c r="AT719" i="2"/>
  <c r="AT614" i="2"/>
  <c r="AT433" i="2"/>
  <c r="AT661" i="2"/>
  <c r="AT457" i="2"/>
  <c r="AT216" i="2"/>
  <c r="AT287" i="2"/>
  <c r="AT465" i="2"/>
  <c r="AT741" i="2"/>
  <c r="AT713" i="2"/>
  <c r="AT267" i="2"/>
  <c r="AR265" i="2"/>
  <c r="AS205" i="2"/>
  <c r="AS564" i="2"/>
  <c r="AS375" i="2"/>
  <c r="AR375" i="2"/>
  <c r="AS114" i="2"/>
  <c r="AV114" i="2" s="1"/>
  <c r="AS369" i="2"/>
  <c r="AS514" i="2"/>
  <c r="AS485" i="2"/>
  <c r="AS319" i="2"/>
  <c r="AV319" i="2" s="1"/>
  <c r="AS444" i="2"/>
  <c r="AS442" i="2"/>
  <c r="AS194" i="2"/>
  <c r="AS14" i="2"/>
  <c r="AS571" i="2"/>
  <c r="AS529" i="2"/>
  <c r="AS112" i="2"/>
  <c r="AS398" i="2"/>
  <c r="AV398" i="2" s="1"/>
  <c r="AS524" i="2"/>
  <c r="AS659" i="2"/>
  <c r="AS518" i="2"/>
  <c r="AS142" i="2"/>
  <c r="AV142" i="2" s="1"/>
  <c r="AS71" i="2"/>
  <c r="AS155" i="2"/>
  <c r="AS455" i="2"/>
  <c r="AS647" i="2"/>
  <c r="AS95" i="2"/>
  <c r="AS74" i="2"/>
  <c r="AS258" i="2"/>
  <c r="AS633" i="2"/>
  <c r="AV633" i="2" s="1"/>
  <c r="AT711" i="2"/>
  <c r="AT657" i="2"/>
  <c r="AT595" i="2"/>
  <c r="AT496" i="2"/>
  <c r="AT554" i="2"/>
  <c r="AT312" i="2"/>
  <c r="AT681" i="2"/>
  <c r="AT333" i="2"/>
  <c r="AT699" i="2"/>
  <c r="AT105" i="2"/>
  <c r="AT352" i="2"/>
  <c r="AT408" i="2"/>
  <c r="AT36" i="2"/>
  <c r="AT286" i="2"/>
  <c r="AT45" i="2"/>
  <c r="AT680" i="2"/>
  <c r="AT63" i="2"/>
  <c r="AT737" i="2"/>
  <c r="AT495" i="2"/>
  <c r="AT459" i="2"/>
  <c r="AT658" i="2"/>
  <c r="AT359" i="2"/>
  <c r="AT151" i="2"/>
  <c r="AT229" i="2"/>
  <c r="AT281" i="2"/>
  <c r="AT739" i="2"/>
  <c r="AT290" i="2"/>
  <c r="AT92" i="2"/>
  <c r="AT332" i="2"/>
  <c r="AT153" i="2"/>
  <c r="AT2" i="2"/>
  <c r="AT594" i="2"/>
  <c r="AT725" i="2"/>
  <c r="AT4" i="2"/>
  <c r="AT722" i="2"/>
  <c r="AT340" i="2"/>
  <c r="AT238" i="2"/>
  <c r="AT694" i="2"/>
  <c r="AT461" i="2"/>
  <c r="AT520" i="2"/>
  <c r="AT697" i="2"/>
  <c r="AT314" i="2"/>
  <c r="AT157" i="2"/>
  <c r="AT59" i="2"/>
  <c r="AT106" i="2"/>
  <c r="AT335" i="2"/>
  <c r="AT208" i="2"/>
  <c r="AT15" i="2"/>
  <c r="AT503" i="2"/>
  <c r="AT139" i="2"/>
  <c r="AT13" i="2"/>
  <c r="AT169" i="2"/>
  <c r="AS22" i="2"/>
  <c r="AS291" i="2"/>
  <c r="AS671" i="2"/>
  <c r="AS735" i="2"/>
  <c r="AS62" i="2"/>
  <c r="AS334" i="2"/>
  <c r="AS515" i="2"/>
  <c r="AS89" i="2"/>
  <c r="AV89" i="2" s="1"/>
  <c r="AS589" i="2"/>
  <c r="AS51" i="2"/>
  <c r="AS61" i="2"/>
  <c r="AV61" i="2" s="1"/>
  <c r="AS228" i="2"/>
  <c r="AV228" i="2" s="1"/>
  <c r="AS273" i="2"/>
  <c r="AS41" i="2"/>
  <c r="AS146" i="2"/>
  <c r="AS356" i="2"/>
  <c r="AS635" i="2"/>
  <c r="AS469" i="2"/>
  <c r="AS606" i="2"/>
  <c r="AS580" i="2"/>
  <c r="AV580" i="2" s="1"/>
  <c r="AS85" i="2"/>
  <c r="AS177" i="2"/>
  <c r="AS33" i="2"/>
  <c r="AV33" i="2" s="1"/>
  <c r="AS548" i="2"/>
  <c r="AV548" i="2" s="1"/>
  <c r="AS417" i="2"/>
  <c r="AS90" i="2"/>
  <c r="AS75" i="2"/>
  <c r="AS547" i="2"/>
  <c r="AS624" i="2"/>
  <c r="AS72" i="2"/>
  <c r="AS663" i="2"/>
  <c r="AS626" i="2"/>
  <c r="AV626" i="2" s="1"/>
  <c r="AS277" i="2"/>
  <c r="AS243" i="2"/>
  <c r="AS172" i="2"/>
  <c r="AV172" i="2" s="1"/>
  <c r="AS447" i="2"/>
  <c r="AV447" i="2" s="1"/>
  <c r="AS247" i="2"/>
  <c r="AS202" i="2"/>
  <c r="AS86" i="2"/>
  <c r="AS421" i="2"/>
  <c r="AS576" i="2"/>
  <c r="AS656" i="2"/>
  <c r="AS531" i="2"/>
  <c r="AS645" i="2"/>
  <c r="AV645" i="2" s="1"/>
  <c r="AS627" i="2"/>
  <c r="AT678" i="2"/>
  <c r="AT416" i="2"/>
  <c r="AT727" i="2"/>
  <c r="AT327" i="2"/>
  <c r="AT517" i="2"/>
  <c r="AT558" i="2"/>
  <c r="AT424" i="2"/>
  <c r="AT385" i="2"/>
  <c r="AT610" i="2"/>
  <c r="AT175" i="2"/>
  <c r="AT161" i="2"/>
  <c r="AT555" i="2"/>
  <c r="AT88" i="2"/>
  <c r="AT685" i="2"/>
  <c r="AT437" i="2"/>
  <c r="AT497" i="2"/>
  <c r="AT620" i="2"/>
  <c r="AT58" i="2"/>
  <c r="AT462" i="2"/>
  <c r="AT348" i="2"/>
  <c r="AT413" i="2"/>
  <c r="AT474" i="2"/>
  <c r="AT533" i="2"/>
  <c r="AT487" i="2"/>
  <c r="AT662" i="2"/>
  <c r="AR485" i="2"/>
  <c r="AT39" i="2"/>
  <c r="AT616" i="2"/>
  <c r="AT69" i="2"/>
  <c r="AT113" i="2"/>
  <c r="AT19" i="2"/>
  <c r="AT185" i="2"/>
  <c r="AT136" i="2"/>
  <c r="AT310" i="2"/>
  <c r="AT667" i="2"/>
  <c r="AT732" i="2"/>
  <c r="AT276" i="2"/>
  <c r="AT256" i="2"/>
  <c r="AT249" i="2"/>
  <c r="AT137" i="2"/>
  <c r="AT225" i="2"/>
  <c r="AT128" i="2"/>
  <c r="AT540" i="2"/>
  <c r="AT110" i="2"/>
  <c r="AT78" i="2"/>
  <c r="AT241" i="2"/>
  <c r="AT270" i="2"/>
  <c r="AT9" i="2"/>
  <c r="AT507" i="2"/>
  <c r="AT206" i="2"/>
  <c r="AT425" i="2"/>
  <c r="AT143" i="2"/>
  <c r="AT5" i="2"/>
  <c r="AT731" i="2"/>
  <c r="AT543" i="2"/>
  <c r="AT451" i="2"/>
  <c r="AT426" i="2"/>
  <c r="AT54" i="2"/>
  <c r="AT149" i="2"/>
  <c r="AT619" i="2"/>
  <c r="AT269" i="2"/>
  <c r="AT430" i="2"/>
  <c r="AT30" i="2"/>
  <c r="AT43" i="2"/>
  <c r="AT180" i="2"/>
  <c r="AT601" i="2"/>
  <c r="AT188" i="2"/>
  <c r="AT132" i="2"/>
  <c r="AT570" i="2"/>
  <c r="AT192" i="2"/>
  <c r="AT232" i="2"/>
  <c r="AT347" i="2"/>
  <c r="AT586" i="2"/>
  <c r="AR190" i="2"/>
  <c r="AR573" i="2"/>
  <c r="AR504" i="2"/>
  <c r="AR263" i="2"/>
  <c r="AR394" i="2"/>
  <c r="AR574" i="2"/>
  <c r="AR35" i="2"/>
  <c r="AR141" i="2"/>
  <c r="AR285" i="2"/>
  <c r="AR431" i="2"/>
  <c r="AR677" i="2"/>
  <c r="AR28" i="2"/>
  <c r="AR211" i="2"/>
  <c r="AR171" i="2"/>
  <c r="AR460" i="2"/>
  <c r="AR480" i="2"/>
  <c r="AR189" i="2"/>
  <c r="AR77" i="2"/>
  <c r="AR532" i="2"/>
  <c r="AR245" i="2"/>
  <c r="AR129" i="2"/>
  <c r="AR304" i="2"/>
  <c r="AR693" i="2"/>
  <c r="AR48" i="2"/>
  <c r="AR67" i="2"/>
  <c r="AR331" i="2"/>
  <c r="AR660" i="2"/>
  <c r="AR111" i="2"/>
  <c r="AR410" i="2"/>
  <c r="AR553" i="2"/>
  <c r="AU712" i="2"/>
  <c r="AU674" i="2"/>
  <c r="AU644" i="2"/>
  <c r="AU651" i="2"/>
  <c r="AU649" i="2"/>
  <c r="AT542" i="2"/>
  <c r="AT100" i="2"/>
  <c r="AT698" i="2"/>
  <c r="AT121" i="2"/>
  <c r="AT197" i="2"/>
  <c r="AT612" i="2"/>
  <c r="AT182" i="2"/>
  <c r="AT483" i="2"/>
  <c r="AT213" i="2"/>
  <c r="AT342" i="2"/>
  <c r="AT134" i="2"/>
  <c r="AT525" i="2"/>
  <c r="AT568" i="2"/>
  <c r="AT379" i="2"/>
  <c r="AT70" i="2"/>
  <c r="AT367" i="2"/>
  <c r="AT396" i="2"/>
  <c r="AT25" i="2"/>
  <c r="AT479" i="2"/>
  <c r="AT223" i="2"/>
  <c r="AT3" i="2"/>
  <c r="AT12" i="2"/>
  <c r="AT166" i="2"/>
  <c r="AT363" i="2"/>
  <c r="AT306" i="2"/>
  <c r="AT50" i="2"/>
  <c r="AT598" i="2"/>
  <c r="AT562" i="2"/>
  <c r="AT354" i="2"/>
  <c r="AT178" i="2"/>
  <c r="AT365" i="2"/>
  <c r="AT315" i="2"/>
  <c r="AT453" i="2"/>
  <c r="AT122" i="2"/>
  <c r="AT513" i="2"/>
  <c r="AT630" i="2"/>
  <c r="AT484" i="2"/>
  <c r="AT539" i="2"/>
  <c r="AT406" i="2"/>
  <c r="AT709" i="2"/>
  <c r="AT308" i="2"/>
  <c r="AT209" i="2"/>
  <c r="AT250" i="2"/>
  <c r="AT7" i="2"/>
  <c r="AT412" i="2"/>
  <c r="AT268" i="2"/>
  <c r="AT98" i="2"/>
  <c r="AT357" i="2"/>
  <c r="AT578" i="2"/>
  <c r="AT343" i="2"/>
  <c r="AT436" i="2"/>
  <c r="AR438" i="2"/>
  <c r="AR130" i="2"/>
  <c r="AR224" i="2"/>
  <c r="AR377" i="2"/>
  <c r="AR403" i="2"/>
  <c r="AR294" i="2"/>
  <c r="AR278" i="2"/>
  <c r="AR135" i="2"/>
  <c r="AR271" i="2"/>
  <c r="AR147" i="2"/>
  <c r="AR441" i="2"/>
  <c r="AR218" i="2"/>
  <c r="AR187" i="2"/>
  <c r="AR239" i="2"/>
  <c r="AR501" i="2"/>
  <c r="AR79" i="2"/>
  <c r="AR428" i="2"/>
  <c r="AR511" i="2"/>
  <c r="AR68" i="2"/>
  <c r="AR255" i="2"/>
  <c r="AR432" i="2"/>
  <c r="AR499" i="2"/>
  <c r="AR20" i="2"/>
  <c r="AR341" i="2"/>
  <c r="AR471" i="2"/>
  <c r="AR183" i="2"/>
  <c r="AR381" i="2"/>
  <c r="AR590" i="2"/>
  <c r="AR81" i="2"/>
  <c r="AT463" i="2"/>
  <c r="AT309" i="2"/>
  <c r="AT8" i="2"/>
  <c r="AT259" i="2"/>
  <c r="AT237" i="2"/>
  <c r="AT118" i="2"/>
  <c r="AT546" i="2"/>
  <c r="AT329" i="2"/>
  <c r="AT696" i="2"/>
  <c r="AT557" i="2"/>
  <c r="AR423" i="2"/>
  <c r="AR376" i="2"/>
  <c r="AR322" i="2"/>
  <c r="AR508" i="2"/>
  <c r="AR18" i="2"/>
  <c r="AR402" i="2"/>
  <c r="AR184" i="2"/>
  <c r="AR125" i="2"/>
  <c r="AR289" i="2"/>
  <c r="AR625" i="2"/>
  <c r="AR561" i="2"/>
  <c r="AR84" i="2"/>
  <c r="AR21" i="2"/>
  <c r="AR103" i="2"/>
  <c r="AR49" i="2"/>
  <c r="AR583" i="2"/>
  <c r="AR374" i="2"/>
  <c r="AR665" i="2"/>
  <c r="AR282" i="2"/>
  <c r="AR191" i="2"/>
  <c r="AR117" i="2"/>
  <c r="AR486" i="2"/>
  <c r="AR193" i="2"/>
  <c r="AR386" i="2"/>
  <c r="AR638" i="2"/>
  <c r="AR391" i="2"/>
  <c r="AU711" i="2"/>
  <c r="AU657" i="2"/>
  <c r="AU595" i="2"/>
  <c r="AU496" i="2"/>
  <c r="AU554" i="2"/>
  <c r="AU312" i="2"/>
  <c r="AU681" i="2"/>
  <c r="AU333" i="2"/>
  <c r="AT618" i="2"/>
  <c r="AT597" i="2"/>
  <c r="AT498" i="2"/>
  <c r="AT170" i="2"/>
  <c r="AT16" i="2"/>
  <c r="AT275" i="2"/>
  <c r="AT588" i="2"/>
  <c r="AT109" i="2"/>
  <c r="AT596" i="2"/>
  <c r="AT126" i="2"/>
  <c r="AT231" i="2"/>
  <c r="AT214" i="2"/>
  <c r="AT115" i="2"/>
  <c r="AT466" i="2"/>
  <c r="AT440" i="2"/>
  <c r="AT31" i="2"/>
  <c r="AT318" i="2"/>
  <c r="AT695" i="2"/>
  <c r="AT160" i="2"/>
  <c r="AT409" i="2"/>
  <c r="AT448" i="2"/>
  <c r="AT207" i="2"/>
  <c r="AT549" i="2"/>
  <c r="AT640" i="2"/>
  <c r="AT345" i="2"/>
  <c r="AT676" i="2"/>
  <c r="AT37" i="2"/>
  <c r="AT388" i="2"/>
  <c r="AT233" i="2"/>
  <c r="AT449" i="2"/>
  <c r="AT489" i="2"/>
  <c r="AT119" i="2"/>
  <c r="AT176" i="2"/>
  <c r="AT506" i="2"/>
  <c r="AT355" i="2"/>
  <c r="AT475" i="2"/>
  <c r="AT361" i="2"/>
  <c r="AR654" i="2"/>
  <c r="AR42" i="2"/>
  <c r="AR427" i="2"/>
  <c r="AR23" i="2"/>
  <c r="AR32" i="2"/>
  <c r="AR40" i="2"/>
  <c r="AR481" i="2"/>
  <c r="AR613" i="2"/>
  <c r="AR443" i="2"/>
  <c r="AR34" i="2"/>
  <c r="AR174" i="2"/>
  <c r="AR65" i="2"/>
  <c r="AR262" i="2"/>
  <c r="AR198" i="2"/>
  <c r="AR244" i="2"/>
  <c r="AR253" i="2"/>
  <c r="AR55" i="2"/>
  <c r="AR133" i="2"/>
  <c r="AR44" i="2"/>
  <c r="AR26" i="2"/>
  <c r="AR572" i="2"/>
  <c r="AR159" i="2"/>
  <c r="AR522" i="2"/>
  <c r="AR102" i="2"/>
  <c r="AR519" i="2"/>
  <c r="AR434" i="2"/>
  <c r="AU678" i="2"/>
  <c r="AU416" i="2"/>
  <c r="AU727" i="2"/>
  <c r="AU327" i="2"/>
  <c r="AU517" i="2"/>
  <c r="AU558" i="2"/>
  <c r="AU424" i="2"/>
  <c r="AU385" i="2"/>
  <c r="AU610" i="2"/>
  <c r="AT510" i="2"/>
  <c r="AT552" i="2"/>
  <c r="AT167" i="2"/>
  <c r="AT140" i="2"/>
  <c r="AT512" i="2"/>
  <c r="AT523" i="2"/>
  <c r="AT566" i="2"/>
  <c r="AT66" i="2"/>
  <c r="AT492" i="2"/>
  <c r="AT366" i="2"/>
  <c r="AT505" i="2"/>
  <c r="AT690" i="2"/>
  <c r="AT252" i="2"/>
  <c r="AT575" i="2"/>
  <c r="AT300" i="2"/>
  <c r="AT414" i="2"/>
  <c r="AT186" i="2"/>
  <c r="AT264" i="2"/>
  <c r="AT165" i="2"/>
  <c r="AT415" i="2"/>
  <c r="AT370" i="2"/>
  <c r="AT240" i="2"/>
  <c r="AT46" i="2"/>
  <c r="AT296" i="2"/>
  <c r="AT196" i="2"/>
  <c r="AT404" i="2"/>
  <c r="AT326" i="2"/>
  <c r="AT123" i="2"/>
  <c r="AT53" i="2"/>
  <c r="AT337" i="2"/>
  <c r="AT527" i="2"/>
  <c r="AT56" i="2"/>
  <c r="AT476" i="2"/>
  <c r="AT559" i="2"/>
  <c r="AT420" i="2"/>
  <c r="AT148" i="2"/>
  <c r="AT639" i="2"/>
  <c r="AT534" i="2"/>
  <c r="AT493" i="2"/>
  <c r="AT261" i="2"/>
  <c r="AT349" i="2"/>
  <c r="AT164" i="2"/>
  <c r="AT380" i="2"/>
  <c r="AT235" i="2"/>
  <c r="AT158" i="2"/>
  <c r="AT297" i="2"/>
  <c r="AT328" i="2"/>
  <c r="AT411" i="2"/>
  <c r="AT116" i="2"/>
  <c r="AT655" i="2"/>
  <c r="AT145" i="2"/>
  <c r="AT646" i="2"/>
  <c r="AT683" i="2"/>
  <c r="AT688" i="2"/>
  <c r="AT526" i="2"/>
  <c r="AT387" i="2"/>
  <c r="AT288" i="2"/>
  <c r="AT383" i="2"/>
  <c r="AT545" i="2"/>
  <c r="AT629" i="2"/>
  <c r="AT592" i="2"/>
  <c r="AT104" i="2"/>
  <c r="AT637" i="2"/>
  <c r="AT179" i="2"/>
  <c r="AT500" i="2"/>
  <c r="AT336" i="2"/>
  <c r="AT378" i="2"/>
  <c r="AT311" i="2"/>
  <c r="AT666" i="2"/>
  <c r="AT339" i="2"/>
  <c r="AT47" i="2"/>
  <c r="AT154" i="2"/>
  <c r="AT577" i="2"/>
  <c r="AT502" i="2"/>
  <c r="AT358" i="2"/>
  <c r="AT52" i="2"/>
  <c r="AT64" i="2"/>
  <c r="AT24" i="2"/>
  <c r="AT293" i="2"/>
  <c r="AT17" i="2"/>
  <c r="AT452" i="2"/>
  <c r="AT591" i="2"/>
  <c r="AT615" i="2"/>
  <c r="AT405" i="2"/>
  <c r="AT200" i="2"/>
  <c r="AT29" i="2"/>
  <c r="AT205" i="2"/>
  <c r="AT564" i="2"/>
  <c r="AT375" i="2"/>
  <c r="AT114" i="2"/>
  <c r="AT369" i="2"/>
  <c r="AT514" i="2"/>
  <c r="AT485" i="2"/>
  <c r="AT319" i="2"/>
  <c r="AT444" i="2"/>
  <c r="AT442" i="2"/>
  <c r="AT194" i="2"/>
  <c r="AT14" i="2"/>
  <c r="AT571" i="2"/>
  <c r="AT529" i="2"/>
  <c r="AT112" i="2"/>
  <c r="AT398" i="2"/>
  <c r="AT524" i="2"/>
  <c r="AT659" i="2"/>
  <c r="AT518" i="2"/>
  <c r="AT142" i="2"/>
  <c r="AT71" i="2"/>
  <c r="AT155" i="2"/>
  <c r="AT455" i="2"/>
  <c r="AT647" i="2"/>
  <c r="AT95" i="2"/>
  <c r="AT74" i="2"/>
  <c r="AT258" i="2"/>
  <c r="AT633" i="2"/>
  <c r="AT682" i="2"/>
  <c r="AT602" i="2"/>
  <c r="AT733" i="2"/>
  <c r="AT372" i="2"/>
  <c r="AT22" i="2"/>
  <c r="AT291" i="2"/>
  <c r="AT671" i="2"/>
  <c r="AT735" i="2"/>
  <c r="AT62" i="2"/>
  <c r="AT334" i="2"/>
  <c r="AT515" i="2"/>
  <c r="AT89" i="2"/>
  <c r="AT589" i="2"/>
  <c r="AT51" i="2"/>
  <c r="AT61" i="2"/>
  <c r="AT228" i="2"/>
  <c r="AT273" i="2"/>
  <c r="AT41" i="2"/>
  <c r="AT146" i="2"/>
  <c r="AT356" i="2"/>
  <c r="AT635" i="2"/>
  <c r="AT469" i="2"/>
  <c r="AT606" i="2"/>
  <c r="AT580" i="2"/>
  <c r="AT85" i="2"/>
  <c r="AT177" i="2"/>
  <c r="AT33" i="2"/>
  <c r="AT548" i="2"/>
  <c r="AT417" i="2"/>
  <c r="AT90" i="2"/>
  <c r="AT75" i="2"/>
  <c r="AT547" i="2"/>
  <c r="AT624" i="2"/>
  <c r="AT72" i="2"/>
  <c r="AT663" i="2"/>
  <c r="AT626" i="2"/>
  <c r="AT277" i="2"/>
  <c r="AT243" i="2"/>
  <c r="AT172" i="2"/>
  <c r="AT447" i="2"/>
  <c r="AT247" i="2"/>
  <c r="AT202" i="2"/>
  <c r="AT86" i="2"/>
  <c r="AT421" i="2"/>
  <c r="AT576" i="2"/>
  <c r="AT656" i="2"/>
  <c r="AT531" i="2"/>
  <c r="AT645" i="2"/>
  <c r="AT627" i="2"/>
  <c r="AR385" i="2"/>
  <c r="AR437" i="2"/>
  <c r="AR497" i="2"/>
  <c r="AR58" i="2"/>
  <c r="AR348" i="2"/>
  <c r="AR413" i="2"/>
  <c r="AR533" i="2"/>
  <c r="AR487" i="2"/>
  <c r="AR597" i="2"/>
  <c r="AR170" i="2"/>
  <c r="AR16" i="2"/>
  <c r="AR275" i="2"/>
  <c r="AR109" i="2"/>
  <c r="AR126" i="2"/>
  <c r="AR231" i="2"/>
  <c r="AR214" i="2"/>
  <c r="AR115" i="2"/>
  <c r="AR440" i="2"/>
  <c r="AR31" i="2"/>
  <c r="AR318" i="2"/>
  <c r="AR695" i="2"/>
  <c r="AR160" i="2"/>
  <c r="AR409" i="2"/>
  <c r="AR448" i="2"/>
  <c r="AR207" i="2"/>
  <c r="AR640" i="2"/>
  <c r="AR676" i="2"/>
  <c r="AR37" i="2"/>
  <c r="AR388" i="2"/>
  <c r="AR233" i="2"/>
  <c r="AR176" i="2"/>
  <c r="AR506" i="2"/>
  <c r="AR355" i="2"/>
  <c r="AR475" i="2"/>
  <c r="AR361" i="2"/>
  <c r="AU736" i="2"/>
  <c r="AU740" i="2"/>
  <c r="AU634" i="2"/>
  <c r="AT460" i="2"/>
  <c r="AT445" i="2"/>
  <c r="AT480" i="2"/>
  <c r="AT189" i="2"/>
  <c r="AT77" i="2"/>
  <c r="AT210" i="2"/>
  <c r="AT195" i="2"/>
  <c r="AT251" i="2"/>
  <c r="AT494" i="2"/>
  <c r="AT532" i="2"/>
  <c r="AT317" i="2"/>
  <c r="AT395" i="2"/>
  <c r="AT245" i="2"/>
  <c r="AT129" i="2"/>
  <c r="AT304" i="2"/>
  <c r="AT693" i="2"/>
  <c r="AT609" i="2"/>
  <c r="AT48" i="2"/>
  <c r="AT67" i="2"/>
  <c r="AT652" i="2"/>
  <c r="AT331" i="2"/>
  <c r="AT660" i="2"/>
  <c r="AT111" i="2"/>
  <c r="AT173" i="2"/>
  <c r="AT410" i="2"/>
  <c r="AT553" i="2"/>
  <c r="AR600" i="2"/>
  <c r="AR234" i="2"/>
  <c r="AR107" i="2"/>
  <c r="AR537" i="2"/>
  <c r="AR152" i="2"/>
  <c r="AR454" i="2"/>
  <c r="AR302" i="2"/>
  <c r="AR150" i="2"/>
  <c r="AR636" i="2"/>
  <c r="AR579" i="2"/>
  <c r="AR593" i="2"/>
  <c r="AR324" i="2"/>
  <c r="AR101" i="2"/>
  <c r="AR320" i="2"/>
  <c r="AR299" i="2"/>
  <c r="AR392" i="2"/>
  <c r="AR94" i="2"/>
  <c r="AR11" i="2"/>
  <c r="AR260" i="2"/>
  <c r="AR6" i="2"/>
  <c r="AR565" i="2"/>
  <c r="AR279" i="2"/>
  <c r="AR80" i="2"/>
  <c r="AR456" i="2"/>
  <c r="AR272" i="2"/>
  <c r="AR382" i="2"/>
  <c r="AR362" i="2"/>
  <c r="AR360" i="2"/>
  <c r="AR313" i="2"/>
  <c r="AR222" i="2"/>
  <c r="AR138" i="2"/>
  <c r="AU708" i="2"/>
  <c r="AU488" i="2"/>
  <c r="AU482" i="2"/>
  <c r="AU321" i="2"/>
  <c r="AU371" i="2"/>
  <c r="AU284" i="2"/>
  <c r="AU330" i="2"/>
  <c r="AU641" i="2"/>
  <c r="AR446" i="2"/>
  <c r="AR422" i="2"/>
  <c r="AR552" i="2"/>
  <c r="AR512" i="2"/>
  <c r="AR66" i="2"/>
  <c r="AR492" i="2"/>
  <c r="AR366" i="2"/>
  <c r="AR690" i="2"/>
  <c r="AR252" i="2"/>
  <c r="AR300" i="2"/>
  <c r="AR414" i="2"/>
  <c r="AR186" i="2"/>
  <c r="AR264" i="2"/>
  <c r="AR165" i="2"/>
  <c r="AR415" i="2"/>
  <c r="AR370" i="2"/>
  <c r="AR240" i="2"/>
  <c r="AR46" i="2"/>
  <c r="AR296" i="2"/>
  <c r="AR196" i="2"/>
  <c r="AR123" i="2"/>
  <c r="AR53" i="2"/>
  <c r="AR337" i="2"/>
  <c r="AR527" i="2"/>
  <c r="AR56" i="2"/>
  <c r="AR476" i="2"/>
  <c r="AR559" i="2"/>
  <c r="AR148" i="2"/>
  <c r="AR639" i="2"/>
  <c r="AR534" i="2"/>
  <c r="AR493" i="2"/>
  <c r="AR261" i="2"/>
  <c r="AR349" i="2"/>
  <c r="AR164" i="2"/>
  <c r="AR235" i="2"/>
  <c r="AR158" i="2"/>
  <c r="AR328" i="2"/>
  <c r="AR411" i="2"/>
  <c r="AR655" i="2"/>
  <c r="AR145" i="2"/>
  <c r="AR646" i="2"/>
  <c r="AU718" i="2"/>
  <c r="AU541" i="2"/>
  <c r="AU705" i="2"/>
  <c r="AU435" i="2"/>
  <c r="AU307" i="2"/>
  <c r="AU316" i="2"/>
  <c r="AU490" i="2"/>
  <c r="AU280" i="2"/>
  <c r="AU642" i="2"/>
  <c r="AU144" i="2"/>
  <c r="AU724" i="2"/>
  <c r="AU298" i="2"/>
  <c r="AU438" i="2"/>
  <c r="AU130" i="2"/>
  <c r="AU224" i="2"/>
  <c r="AU470" i="2"/>
  <c r="AU377" i="2"/>
  <c r="AU181" i="2"/>
  <c r="AU403" i="2"/>
  <c r="AU294" i="2"/>
  <c r="AU278" i="2"/>
  <c r="AU220" i="2"/>
  <c r="AU473" i="2"/>
  <c r="AU350" i="2"/>
  <c r="AU212" i="2"/>
  <c r="AU135" i="2"/>
  <c r="AU271" i="2"/>
  <c r="AU147" i="2"/>
  <c r="AU219" i="2"/>
  <c r="AU441" i="2"/>
  <c r="AU218" i="2"/>
  <c r="AU187" i="2"/>
  <c r="AU239" i="2"/>
  <c r="AU706" i="2"/>
  <c r="AU99" i="2"/>
  <c r="AU501" i="2"/>
  <c r="AU79" i="2"/>
  <c r="AU428" i="2"/>
  <c r="AU511" i="2"/>
  <c r="AU538" i="2"/>
  <c r="AU68" i="2"/>
  <c r="AU255" i="2"/>
  <c r="AU432" i="2"/>
  <c r="AU650" i="2"/>
  <c r="AU76" i="2"/>
  <c r="AU499" i="2"/>
  <c r="AU608" i="2"/>
  <c r="AU20" i="2"/>
  <c r="AU341" i="2"/>
  <c r="AU265" i="2"/>
  <c r="AU397" i="2"/>
  <c r="AU471" i="2"/>
  <c r="AU183" i="2"/>
  <c r="AU381" i="2"/>
  <c r="AU590" i="2"/>
  <c r="AU458" i="2"/>
  <c r="AU467" i="2"/>
  <c r="AU236" i="2"/>
  <c r="AT418" i="2"/>
  <c r="AT556" i="2"/>
  <c r="AT376" i="2"/>
  <c r="AT322" i="2"/>
  <c r="AT581" i="2"/>
  <c r="AT508" i="2"/>
  <c r="AT623" i="2"/>
  <c r="AT18" i="2"/>
  <c r="AT402" i="2"/>
  <c r="AT373" i="2"/>
  <c r="AT184" i="2"/>
  <c r="AT301" i="2"/>
  <c r="AT125" i="2"/>
  <c r="AT73" i="2"/>
  <c r="AT551" i="2"/>
  <c r="AT621" i="2"/>
  <c r="AT289" i="2"/>
  <c r="AT625" i="2"/>
  <c r="AT93" i="2"/>
  <c r="AT561" i="2"/>
  <c r="AT84" i="2"/>
  <c r="AT21" i="2"/>
  <c r="AT303" i="2"/>
  <c r="AT103" i="2"/>
  <c r="AT364" i="2"/>
  <c r="AT707" i="2"/>
  <c r="AT353" i="2"/>
  <c r="AT49" i="2"/>
  <c r="AT723" i="2"/>
  <c r="AT583" i="2"/>
  <c r="AT393" i="2"/>
  <c r="AT108" i="2"/>
  <c r="AT374" i="2"/>
  <c r="AT665" i="2"/>
  <c r="AT274" i="2"/>
  <c r="AT536" i="2"/>
  <c r="AT325" i="2"/>
  <c r="AT282" i="2"/>
  <c r="AT191" i="2"/>
  <c r="AT726" i="2"/>
  <c r="AT117" i="2"/>
  <c r="AT486" i="2"/>
  <c r="AT673" i="2"/>
  <c r="AT193" i="2"/>
  <c r="AT386" i="2"/>
  <c r="AT60" i="2"/>
  <c r="AT638" i="2"/>
  <c r="AT544" i="2"/>
  <c r="AT391" i="2"/>
  <c r="AR629" i="2"/>
  <c r="AR336" i="2"/>
  <c r="AR339" i="2"/>
  <c r="AR47" i="2"/>
  <c r="AR154" i="2"/>
  <c r="AR502" i="2"/>
  <c r="AR358" i="2"/>
  <c r="AR52" i="2"/>
  <c r="AR24" i="2"/>
  <c r="AR293" i="2"/>
  <c r="AR17" i="2"/>
  <c r="AR591" i="2"/>
  <c r="AR615" i="2"/>
  <c r="AR405" i="2"/>
  <c r="AR205" i="2"/>
  <c r="AR444" i="2"/>
  <c r="AR442" i="2"/>
  <c r="AR571" i="2"/>
  <c r="AR529" i="2"/>
  <c r="AR518" i="2"/>
  <c r="AR142" i="2"/>
  <c r="AR71" i="2"/>
  <c r="AR95" i="2"/>
  <c r="AR74" i="2"/>
  <c r="AR258" i="2"/>
  <c r="AR633" i="2"/>
  <c r="AU738" i="2"/>
  <c r="AU703" i="2"/>
  <c r="AU582" i="2"/>
  <c r="AU700" i="2"/>
  <c r="AU622" i="2"/>
  <c r="AU519" i="2"/>
  <c r="AU468" i="2"/>
  <c r="AU728" i="2"/>
  <c r="AU423" i="2"/>
  <c r="AU679" i="2"/>
  <c r="AU127" i="2"/>
  <c r="AU450" i="2"/>
  <c r="AU419" i="2"/>
  <c r="AU418" i="2"/>
  <c r="AU556" i="2"/>
  <c r="AU376" i="2"/>
  <c r="AU322" i="2"/>
  <c r="AU581" i="2"/>
  <c r="AU508" i="2"/>
  <c r="AU623" i="2"/>
  <c r="AU18" i="2"/>
  <c r="AU402" i="2"/>
  <c r="AU373" i="2"/>
  <c r="AU184" i="2"/>
  <c r="AU301" i="2"/>
  <c r="AU125" i="2"/>
  <c r="AU73" i="2"/>
  <c r="AU551" i="2"/>
  <c r="AU621" i="2"/>
  <c r="AU289" i="2"/>
  <c r="AU625" i="2"/>
  <c r="AU93" i="2"/>
  <c r="AU561" i="2"/>
  <c r="AU84" i="2"/>
  <c r="AU21" i="2"/>
  <c r="AU303" i="2"/>
  <c r="AU103" i="2"/>
  <c r="AU364" i="2"/>
  <c r="AU707" i="2"/>
  <c r="AU353" i="2"/>
  <c r="AU49" i="2"/>
  <c r="AU723" i="2"/>
  <c r="AU583" i="2"/>
  <c r="AU393" i="2"/>
  <c r="AU108" i="2"/>
  <c r="AU374" i="2"/>
  <c r="AU665" i="2"/>
  <c r="AU274" i="2"/>
  <c r="AU536" i="2"/>
  <c r="AU325" i="2"/>
  <c r="AU282" i="2"/>
  <c r="AU191" i="2"/>
  <c r="AU726" i="2"/>
  <c r="AU117" i="2"/>
  <c r="AU486" i="2"/>
  <c r="AU673" i="2"/>
  <c r="AU193" i="2"/>
  <c r="AU386" i="2"/>
  <c r="AU60" i="2"/>
  <c r="AU199" i="2"/>
  <c r="AU477" i="2"/>
  <c r="AU246" i="2"/>
  <c r="AU156" i="2"/>
  <c r="AU491" i="2"/>
  <c r="AU242" i="2"/>
  <c r="AU389" i="2"/>
  <c r="AU120" i="2"/>
  <c r="AU563" i="2"/>
  <c r="AU384" i="2"/>
  <c r="AU39" i="2"/>
  <c r="AU616" i="2"/>
  <c r="AU69" i="2"/>
  <c r="AU113" i="2"/>
  <c r="AU19" i="2"/>
  <c r="AU185" i="2"/>
  <c r="AU136" i="2"/>
  <c r="AU310" i="2"/>
  <c r="AU667" i="2"/>
  <c r="AU732" i="2"/>
  <c r="AU276" i="2"/>
  <c r="AU256" i="2"/>
  <c r="AU249" i="2"/>
  <c r="AU137" i="2"/>
  <c r="AU225" i="2"/>
  <c r="AU128" i="2"/>
  <c r="AU540" i="2"/>
  <c r="AU110" i="2"/>
  <c r="AU78" i="2"/>
  <c r="AU241" i="2"/>
  <c r="AU270" i="2"/>
  <c r="AU9" i="2"/>
  <c r="AU507" i="2"/>
  <c r="AU206" i="2"/>
  <c r="AU425" i="2"/>
  <c r="AU143" i="2"/>
  <c r="AU5" i="2"/>
  <c r="AU731" i="2"/>
  <c r="AU543" i="2"/>
  <c r="AU451" i="2"/>
  <c r="AU426" i="2"/>
  <c r="AU54" i="2"/>
  <c r="AU149" i="2"/>
  <c r="AU619" i="2"/>
  <c r="AU269" i="2"/>
  <c r="AU430" i="2"/>
  <c r="AU30" i="2"/>
  <c r="AU43" i="2"/>
  <c r="AU180" i="2"/>
  <c r="AU601" i="2"/>
  <c r="AU188" i="2"/>
  <c r="AU132" i="2"/>
  <c r="AU570" i="2"/>
  <c r="AU192" i="2"/>
  <c r="AR458" i="2"/>
  <c r="AR10" i="2"/>
  <c r="AR399" i="2"/>
  <c r="AU719" i="2"/>
  <c r="AU614" i="2"/>
  <c r="AU433" i="2"/>
  <c r="AU661" i="2"/>
  <c r="AU457" i="2"/>
  <c r="AU216" i="2"/>
  <c r="AU287" i="2"/>
  <c r="AU465" i="2"/>
  <c r="AU741" i="2"/>
  <c r="AU713" i="2"/>
  <c r="AU267" i="2"/>
  <c r="AU542" i="2"/>
  <c r="AU100" i="2"/>
  <c r="AU698" i="2"/>
  <c r="AU121" i="2"/>
  <c r="AU197" i="2"/>
  <c r="AU612" i="2"/>
  <c r="AU182" i="2"/>
  <c r="AU483" i="2"/>
  <c r="AU213" i="2"/>
  <c r="AU342" i="2"/>
  <c r="AU134" i="2"/>
  <c r="AU525" i="2"/>
  <c r="AU568" i="2"/>
  <c r="AU379" i="2"/>
  <c r="AU70" i="2"/>
  <c r="AU367" i="2"/>
  <c r="AU396" i="2"/>
  <c r="AU25" i="2"/>
  <c r="AU479" i="2"/>
  <c r="AU223" i="2"/>
  <c r="AU3" i="2"/>
  <c r="AU12" i="2"/>
  <c r="AU166" i="2"/>
  <c r="AU363" i="2"/>
  <c r="AU306" i="2"/>
  <c r="AU50" i="2"/>
  <c r="AU598" i="2"/>
  <c r="AU562" i="2"/>
  <c r="AU354" i="2"/>
  <c r="AU178" i="2"/>
  <c r="AU365" i="2"/>
  <c r="AU315" i="2"/>
  <c r="AU453" i="2"/>
  <c r="AU122" i="2"/>
  <c r="AU513" i="2"/>
  <c r="AU630" i="2"/>
  <c r="AU484" i="2"/>
  <c r="AU539" i="2"/>
  <c r="AU406" i="2"/>
  <c r="AU709" i="2"/>
  <c r="AU308" i="2"/>
  <c r="AU209" i="2"/>
  <c r="AU250" i="2"/>
  <c r="AU7" i="2"/>
  <c r="AU412" i="2"/>
  <c r="AU268" i="2"/>
  <c r="AU98" i="2"/>
  <c r="AU357" i="2"/>
  <c r="AU578" i="2"/>
  <c r="AU343" i="2"/>
  <c r="AU436" i="2"/>
  <c r="AU699" i="2"/>
  <c r="AU105" i="2"/>
  <c r="AU352" i="2"/>
  <c r="AU408" i="2"/>
  <c r="AU36" i="2"/>
  <c r="AU286" i="2"/>
  <c r="AU45" i="2"/>
  <c r="AU680" i="2"/>
  <c r="AU63" i="2"/>
  <c r="AU737" i="2"/>
  <c r="AU495" i="2"/>
  <c r="AU459" i="2"/>
  <c r="AU658" i="2"/>
  <c r="AU359" i="2"/>
  <c r="AU151" i="2"/>
  <c r="AU229" i="2"/>
  <c r="AU281" i="2"/>
  <c r="AU739" i="2"/>
  <c r="AU290" i="2"/>
  <c r="AU92" i="2"/>
  <c r="AU332" i="2"/>
  <c r="AU153" i="2"/>
  <c r="AU2" i="2"/>
  <c r="AU594" i="2"/>
  <c r="AU725" i="2"/>
  <c r="AU4" i="2"/>
  <c r="AU722" i="2"/>
  <c r="AU340" i="2"/>
  <c r="AU238" i="2"/>
  <c r="AU694" i="2"/>
  <c r="AU461" i="2"/>
  <c r="AU520" i="2"/>
  <c r="AU697" i="2"/>
  <c r="AU314" i="2"/>
  <c r="AU157" i="2"/>
  <c r="AU59" i="2"/>
  <c r="AU106" i="2"/>
  <c r="AU335" i="2"/>
  <c r="AU208" i="2"/>
  <c r="AU15" i="2"/>
  <c r="AU503" i="2"/>
  <c r="AU139" i="2"/>
  <c r="AU13" i="2"/>
  <c r="AU169" i="2"/>
  <c r="AU463" i="2"/>
  <c r="AU309" i="2"/>
  <c r="AU8" i="2"/>
  <c r="AU259" i="2"/>
  <c r="AU237" i="2"/>
  <c r="AU118" i="2"/>
  <c r="AU546" i="2"/>
  <c r="AU329" i="2"/>
  <c r="AU696" i="2"/>
  <c r="AU557" i="2"/>
  <c r="AU175" i="2"/>
  <c r="AU161" i="2"/>
  <c r="AU555" i="2"/>
  <c r="AU88" i="2"/>
  <c r="AU685" i="2"/>
  <c r="AU437" i="2"/>
  <c r="AU497" i="2"/>
  <c r="AU620" i="2"/>
  <c r="AU58" i="2"/>
  <c r="AU462" i="2"/>
  <c r="AU348" i="2"/>
  <c r="AU413" i="2"/>
  <c r="AU474" i="2"/>
  <c r="AU533" i="2"/>
  <c r="AU487" i="2"/>
  <c r="AU662" i="2"/>
  <c r="AU618" i="2"/>
  <c r="AU597" i="2"/>
  <c r="AU498" i="2"/>
  <c r="AU170" i="2"/>
  <c r="AU16" i="2"/>
  <c r="AU275" i="2"/>
  <c r="AU588" i="2"/>
  <c r="AU109" i="2"/>
  <c r="AU596" i="2"/>
  <c r="AU126" i="2"/>
  <c r="AU231" i="2"/>
  <c r="AU214" i="2"/>
  <c r="AU115" i="2"/>
  <c r="AU466" i="2"/>
  <c r="AU440" i="2"/>
  <c r="AU31" i="2"/>
  <c r="AU318" i="2"/>
  <c r="AU695" i="2"/>
  <c r="AU160" i="2"/>
  <c r="AU409" i="2"/>
  <c r="AU448" i="2"/>
  <c r="AU207" i="2"/>
  <c r="AU549" i="2"/>
  <c r="AU640" i="2"/>
  <c r="AU345" i="2"/>
  <c r="AU676" i="2"/>
  <c r="AU37" i="2"/>
  <c r="AU388" i="2"/>
  <c r="AU233" i="2"/>
  <c r="AU449" i="2"/>
  <c r="AU489" i="2"/>
  <c r="AU119" i="2"/>
  <c r="AU176" i="2"/>
  <c r="AU506" i="2"/>
  <c r="AU355" i="2"/>
  <c r="AU475" i="2"/>
  <c r="AU361" i="2"/>
  <c r="AR54" i="2"/>
  <c r="AR149" i="2"/>
  <c r="AR269" i="2"/>
  <c r="AR430" i="2"/>
  <c r="AR43" i="2"/>
  <c r="AR180" i="2"/>
  <c r="AR601" i="2"/>
  <c r="AR188" i="2"/>
  <c r="AR132" i="2"/>
  <c r="AR570" i="2"/>
  <c r="AR192" i="2"/>
  <c r="AR586" i="2"/>
  <c r="AU686" i="2"/>
  <c r="AU550" i="2"/>
  <c r="AU600" i="2"/>
  <c r="AU429" i="2"/>
  <c r="AU201" i="2"/>
  <c r="AU689" i="2"/>
  <c r="AU87" i="2"/>
  <c r="AU664" i="2"/>
  <c r="AU603" i="2"/>
  <c r="AU653" i="2"/>
  <c r="AU672" i="2"/>
  <c r="AU668" i="2"/>
  <c r="AU226" i="2"/>
  <c r="AU729" i="2"/>
  <c r="AU670" i="2"/>
  <c r="AU234" i="2"/>
  <c r="AU107" i="2"/>
  <c r="AU464" i="2"/>
  <c r="AU537" i="2"/>
  <c r="AU631" i="2"/>
  <c r="AU124" i="2"/>
  <c r="AU152" i="2"/>
  <c r="AU454" i="2"/>
  <c r="AU302" i="2"/>
  <c r="AU599" i="2"/>
  <c r="AU150" i="2"/>
  <c r="AU636" i="2"/>
  <c r="AU579" i="2"/>
  <c r="AU687" i="2"/>
  <c r="AU407" i="2"/>
  <c r="AU593" i="2"/>
  <c r="AU560" i="2"/>
  <c r="AU248" i="2"/>
  <c r="AU91" i="2"/>
  <c r="AU324" i="2"/>
  <c r="AU101" i="2"/>
  <c r="AU320" i="2"/>
  <c r="AU299" i="2"/>
  <c r="AU392" i="2"/>
  <c r="AU94" i="2"/>
  <c r="AU584" i="2"/>
  <c r="AU11" i="2"/>
  <c r="AU260" i="2"/>
  <c r="AU6" i="2"/>
  <c r="AU292" i="2"/>
  <c r="AU565" i="2"/>
  <c r="AU279" i="2"/>
  <c r="AU704" i="2"/>
  <c r="AU530" i="2"/>
  <c r="AU80" i="2"/>
  <c r="AU587" i="2"/>
  <c r="AU27" i="2"/>
  <c r="AU227" i="2"/>
  <c r="AU456" i="2"/>
  <c r="AU272" i="2"/>
  <c r="AU382" i="2"/>
  <c r="AU362" i="2"/>
  <c r="AU360" i="2"/>
  <c r="AR614" i="2"/>
  <c r="AR433" i="2"/>
  <c r="AR457" i="2"/>
  <c r="AR465" i="2"/>
  <c r="AR121" i="2"/>
  <c r="AR197" i="2"/>
  <c r="AR182" i="2"/>
  <c r="AR213" i="2"/>
  <c r="AR342" i="2"/>
  <c r="AR379" i="2"/>
  <c r="AR70" i="2"/>
  <c r="AR367" i="2"/>
  <c r="AR25" i="2"/>
  <c r="AR223" i="2"/>
  <c r="AR3" i="2"/>
  <c r="AR12" i="2"/>
  <c r="AR166" i="2"/>
  <c r="AR363" i="2"/>
  <c r="AR306" i="2"/>
  <c r="AR50" i="2"/>
  <c r="AR598" i="2"/>
  <c r="AR562" i="2"/>
  <c r="AR354" i="2"/>
  <c r="AR178" i="2"/>
  <c r="AR365" i="2"/>
  <c r="AR122" i="2"/>
  <c r="AR539" i="2"/>
  <c r="AR709" i="2"/>
  <c r="AR308" i="2"/>
  <c r="AR209" i="2"/>
  <c r="AR250" i="2"/>
  <c r="AR7" i="2"/>
  <c r="AR268" i="2"/>
  <c r="AR357" i="2"/>
  <c r="AR578" i="2"/>
  <c r="AU730" i="2"/>
  <c r="AU604" i="2"/>
  <c r="AU323" i="2"/>
  <c r="AU446" i="2"/>
  <c r="AU648" i="2"/>
  <c r="AU567" i="2"/>
  <c r="AU401" i="2"/>
  <c r="AU535" i="2"/>
  <c r="AU617" i="2"/>
  <c r="AU422" i="2"/>
  <c r="AU510" i="2"/>
  <c r="AU552" i="2"/>
  <c r="AU167" i="2"/>
  <c r="AU140" i="2"/>
  <c r="AU512" i="2"/>
  <c r="AU523" i="2"/>
  <c r="AU566" i="2"/>
  <c r="AU66" i="2"/>
  <c r="AU492" i="2"/>
  <c r="AU366" i="2"/>
  <c r="AU505" i="2"/>
  <c r="AU690" i="2"/>
  <c r="AU252" i="2"/>
  <c r="AU575" i="2"/>
  <c r="AU300" i="2"/>
  <c r="AU414" i="2"/>
  <c r="AU186" i="2"/>
  <c r="AU264" i="2"/>
  <c r="AU165" i="2"/>
  <c r="AU415" i="2"/>
  <c r="AU370" i="2"/>
  <c r="AU240" i="2"/>
  <c r="AU46" i="2"/>
  <c r="AU296" i="2"/>
  <c r="AU196" i="2"/>
  <c r="AU404" i="2"/>
  <c r="AU326" i="2"/>
  <c r="AU123" i="2"/>
  <c r="AU53" i="2"/>
  <c r="AU337" i="2"/>
  <c r="AU527" i="2"/>
  <c r="AU56" i="2"/>
  <c r="AU476" i="2"/>
  <c r="AU559" i="2"/>
  <c r="AU420" i="2"/>
  <c r="AU148" i="2"/>
  <c r="AU639" i="2"/>
  <c r="AU534" i="2"/>
  <c r="AU493" i="2"/>
  <c r="AU261" i="2"/>
  <c r="AU349" i="2"/>
  <c r="AU164" i="2"/>
  <c r="AU380" i="2"/>
  <c r="AU235" i="2"/>
  <c r="AU158" i="2"/>
  <c r="AU297" i="2"/>
  <c r="AU328" i="2"/>
  <c r="AR595" i="2"/>
  <c r="AR45" i="2"/>
  <c r="AR459" i="2"/>
  <c r="AR359" i="2"/>
  <c r="AR281" i="2"/>
  <c r="AR92" i="2"/>
  <c r="AR332" i="2"/>
  <c r="AR153" i="2"/>
  <c r="AR2" i="2"/>
  <c r="AR4" i="2"/>
  <c r="AR340" i="2"/>
  <c r="AR238" i="2"/>
  <c r="AR694" i="2"/>
  <c r="AR520" i="2"/>
  <c r="AR314" i="2"/>
  <c r="AR157" i="2"/>
  <c r="AR59" i="2"/>
  <c r="AR106" i="2"/>
  <c r="AR335" i="2"/>
  <c r="AR208" i="2"/>
  <c r="AR15" i="2"/>
  <c r="AR503" i="2"/>
  <c r="AR139" i="2"/>
  <c r="AR13" i="2"/>
  <c r="AR169" i="2"/>
  <c r="AR309" i="2"/>
  <c r="AR8" i="2"/>
  <c r="AR259" i="2"/>
  <c r="AR546" i="2"/>
  <c r="AR696" i="2"/>
  <c r="AR557" i="2"/>
  <c r="AU683" i="2"/>
  <c r="AU688" i="2"/>
  <c r="AU526" i="2"/>
  <c r="AU387" i="2"/>
  <c r="AU288" i="2"/>
  <c r="AU383" i="2"/>
  <c r="AU545" i="2"/>
  <c r="AU629" i="2"/>
  <c r="AU592" i="2"/>
  <c r="AU104" i="2"/>
  <c r="AU637" i="2"/>
  <c r="AU179" i="2"/>
  <c r="AU500" i="2"/>
  <c r="AU336" i="2"/>
  <c r="AU378" i="2"/>
  <c r="AU311" i="2"/>
  <c r="AU666" i="2"/>
  <c r="AU339" i="2"/>
  <c r="AU47" i="2"/>
  <c r="AU154" i="2"/>
  <c r="AU577" i="2"/>
  <c r="AU502" i="2"/>
  <c r="AU358" i="2"/>
  <c r="AU52" i="2"/>
  <c r="AU64" i="2"/>
  <c r="AU24" i="2"/>
  <c r="AU293" i="2"/>
  <c r="AU17" i="2"/>
  <c r="AU452" i="2"/>
  <c r="AU591" i="2"/>
  <c r="AU615" i="2"/>
  <c r="AU405" i="2"/>
  <c r="AU200" i="2"/>
  <c r="AU29" i="2"/>
  <c r="AU205" i="2"/>
  <c r="AU564" i="2"/>
  <c r="AU375" i="2"/>
  <c r="AU114" i="2"/>
  <c r="AU369" i="2"/>
  <c r="AU514" i="2"/>
  <c r="AU485" i="2"/>
  <c r="AU319" i="2"/>
  <c r="AU444" i="2"/>
  <c r="AU442" i="2"/>
  <c r="AU194" i="2"/>
  <c r="AU14" i="2"/>
  <c r="AU571" i="2"/>
  <c r="AU529" i="2"/>
  <c r="AU112" i="2"/>
  <c r="AU398" i="2"/>
  <c r="AU524" i="2"/>
  <c r="AU659" i="2"/>
  <c r="AU518" i="2"/>
  <c r="AU142" i="2"/>
  <c r="AU71" i="2"/>
  <c r="AU155" i="2"/>
  <c r="AU455" i="2"/>
  <c r="AU647" i="2"/>
  <c r="AU95" i="2"/>
  <c r="AU716" i="2"/>
  <c r="AU521" i="2"/>
  <c r="AU516" i="2"/>
  <c r="AU400" i="2"/>
  <c r="AU230" i="2"/>
  <c r="AU217" i="2"/>
  <c r="AU390" i="2"/>
  <c r="AU266" i="2"/>
  <c r="AU346" i="2"/>
  <c r="AU702" i="2"/>
  <c r="AU682" i="2"/>
  <c r="AU602" i="2"/>
  <c r="AU733" i="2"/>
  <c r="AU372" i="2"/>
  <c r="AU22" i="2"/>
  <c r="AU291" i="2"/>
  <c r="AU671" i="2"/>
  <c r="AU735" i="2"/>
  <c r="AU62" i="2"/>
  <c r="AU334" i="2"/>
  <c r="AU515" i="2"/>
  <c r="AU89" i="2"/>
  <c r="AU589" i="2"/>
  <c r="AU51" i="2"/>
  <c r="AU61" i="2"/>
  <c r="AU228" i="2"/>
  <c r="AU273" i="2"/>
  <c r="AU41" i="2"/>
  <c r="AU146" i="2"/>
  <c r="AU356" i="2"/>
  <c r="AU635" i="2"/>
  <c r="AU469" i="2"/>
  <c r="AU606" i="2"/>
  <c r="AU580" i="2"/>
  <c r="AU85" i="2"/>
  <c r="AU177" i="2"/>
  <c r="AU33" i="2"/>
  <c r="AU548" i="2"/>
  <c r="AU417" i="2"/>
  <c r="AU90" i="2"/>
  <c r="AU75" i="2"/>
  <c r="AU547" i="2"/>
  <c r="AU624" i="2"/>
  <c r="AU72" i="2"/>
  <c r="AU663" i="2"/>
  <c r="AU626" i="2"/>
  <c r="AU277" i="2"/>
  <c r="AU243" i="2"/>
  <c r="AU172" i="2"/>
  <c r="AU447" i="2"/>
  <c r="AU247" i="2"/>
  <c r="AU202" i="2"/>
  <c r="AU86" i="2"/>
  <c r="AU421" i="2"/>
  <c r="AU576" i="2"/>
  <c r="AU82" i="2"/>
  <c r="AU257" i="2"/>
  <c r="AU710" i="2"/>
  <c r="AU628" i="2"/>
  <c r="AU607" i="2"/>
  <c r="AU190" i="2"/>
  <c r="AU717" i="2"/>
  <c r="AU254" i="2"/>
  <c r="AU734" i="2"/>
  <c r="AU573" i="2"/>
  <c r="AU439" i="2"/>
  <c r="AU504" i="2"/>
  <c r="AU691" i="2"/>
  <c r="AU263" i="2"/>
  <c r="AU394" i="2"/>
  <c r="AU715" i="2"/>
  <c r="AU574" i="2"/>
  <c r="AU675" i="2"/>
  <c r="AU35" i="2"/>
  <c r="AU344" i="2"/>
  <c r="AU141" i="2"/>
  <c r="AU285" i="2"/>
  <c r="AU431" i="2"/>
  <c r="AU677" i="2"/>
  <c r="AU28" i="2"/>
  <c r="AU211" i="2"/>
  <c r="AU171" i="2"/>
  <c r="AU460" i="2"/>
  <c r="AU445" i="2"/>
  <c r="AU480" i="2"/>
  <c r="AU189" i="2"/>
  <c r="AU77" i="2"/>
  <c r="AU210" i="2"/>
  <c r="AU195" i="2"/>
  <c r="AU251" i="2"/>
  <c r="AU494" i="2"/>
  <c r="AU532" i="2"/>
  <c r="AU317" i="2"/>
  <c r="AU395" i="2"/>
  <c r="AU245" i="2"/>
  <c r="AU129" i="2"/>
  <c r="AU304" i="2"/>
  <c r="AU693" i="2"/>
  <c r="AU609" i="2"/>
  <c r="AU48" i="2"/>
  <c r="AU67" i="2"/>
  <c r="AU652" i="2"/>
  <c r="AU331" i="2"/>
  <c r="AU660" i="2"/>
  <c r="AU111" i="2"/>
  <c r="AU173" i="2"/>
  <c r="AU410" i="2"/>
  <c r="AU553" i="2"/>
  <c r="AU313" i="2"/>
  <c r="AU222" i="2"/>
  <c r="AU528" i="2"/>
  <c r="AU138" i="2"/>
  <c r="AU411" i="2"/>
  <c r="AU116" i="2"/>
  <c r="AU655" i="2"/>
  <c r="AU145" i="2"/>
  <c r="AU646" i="2"/>
  <c r="AU74" i="2"/>
  <c r="AU258" i="2"/>
  <c r="AU633" i="2"/>
  <c r="AU656" i="2"/>
  <c r="AU531" i="2"/>
  <c r="AU645" i="2"/>
  <c r="AU627" i="2"/>
  <c r="AU10" i="2"/>
  <c r="AU81" i="2"/>
  <c r="AU399" i="2"/>
  <c r="AU638" i="2"/>
  <c r="AU544" i="2"/>
  <c r="AU391" i="2"/>
  <c r="AU168" i="2"/>
  <c r="AU57" i="2"/>
  <c r="AU434" i="2"/>
  <c r="AU509" i="2"/>
  <c r="AU232" i="2"/>
  <c r="AU347" i="2"/>
  <c r="AU586" i="2"/>
  <c r="AV407" i="2" l="1"/>
  <c r="AV696" i="2"/>
  <c r="AV547" i="2"/>
  <c r="AV14" i="2"/>
  <c r="AV299" i="2"/>
  <c r="AV658" i="2"/>
  <c r="AV667" i="2"/>
  <c r="AV358" i="2"/>
  <c r="AV327" i="2"/>
  <c r="AV251" i="2"/>
  <c r="AV397" i="2"/>
  <c r="AV475" i="2"/>
  <c r="AV86" i="2"/>
  <c r="AV75" i="2"/>
  <c r="AV146" i="2"/>
  <c r="AV671" i="2"/>
  <c r="AV455" i="2"/>
  <c r="AV194" i="2"/>
  <c r="AV646" i="2"/>
  <c r="AV261" i="2"/>
  <c r="AV123" i="2"/>
  <c r="AV414" i="2"/>
  <c r="AV140" i="2"/>
  <c r="AV604" i="2"/>
  <c r="AV528" i="2"/>
  <c r="AV530" i="2"/>
  <c r="AV320" i="2"/>
  <c r="AV599" i="2"/>
  <c r="AV226" i="2"/>
  <c r="AV259" i="2"/>
  <c r="AV59" i="2"/>
  <c r="AV594" i="2"/>
  <c r="AV459" i="2"/>
  <c r="AV333" i="2"/>
  <c r="AV180" i="2"/>
  <c r="AV731" i="2"/>
  <c r="AV78" i="2"/>
  <c r="AV310" i="2"/>
  <c r="AV305" i="2"/>
  <c r="AV244" i="2"/>
  <c r="AV613" i="2"/>
  <c r="AV162" i="2"/>
  <c r="AV191" i="2"/>
  <c r="AV353" i="2"/>
  <c r="AV551" i="2"/>
  <c r="AV556" i="2"/>
  <c r="AV703" i="2"/>
  <c r="AV29" i="2"/>
  <c r="AV502" i="2"/>
  <c r="AV688" i="2"/>
  <c r="AV558" i="2"/>
  <c r="AV119" i="2"/>
  <c r="AV348" i="2"/>
  <c r="AV677" i="2"/>
  <c r="AV166" i="2"/>
  <c r="AV713" i="2"/>
  <c r="AV220" i="2"/>
  <c r="AV532" i="2"/>
  <c r="AV562" i="2"/>
  <c r="AV121" i="2"/>
  <c r="AV538" i="2"/>
  <c r="AV156" i="2"/>
  <c r="AV20" i="2"/>
  <c r="AV283" i="2"/>
  <c r="AV381" i="2"/>
  <c r="AV499" i="2"/>
  <c r="AV682" i="2"/>
  <c r="AV740" i="2"/>
  <c r="AV449" i="2"/>
  <c r="AV456" i="2"/>
  <c r="AV281" i="2"/>
  <c r="AV421" i="2"/>
  <c r="AV647" i="2"/>
  <c r="AV729" i="2"/>
  <c r="AV106" i="2"/>
  <c r="AV7" i="2"/>
  <c r="AV295" i="2"/>
  <c r="AV582" i="2"/>
  <c r="AV161" i="2"/>
  <c r="AV727" i="2"/>
  <c r="AV306" i="2"/>
  <c r="AV10" i="2"/>
  <c r="AV602" i="2"/>
  <c r="AV202" i="2"/>
  <c r="AV90" i="2"/>
  <c r="AV41" i="2"/>
  <c r="AV291" i="2"/>
  <c r="AV155" i="2"/>
  <c r="AV442" i="2"/>
  <c r="AV145" i="2"/>
  <c r="AV493" i="2"/>
  <c r="AV326" i="2"/>
  <c r="AV300" i="2"/>
  <c r="AV167" i="2"/>
  <c r="AV730" i="2"/>
  <c r="AV222" i="2"/>
  <c r="AV704" i="2"/>
  <c r="AV101" i="2"/>
  <c r="AV302" i="2"/>
  <c r="AV668" i="2"/>
  <c r="AV8" i="2"/>
  <c r="AV157" i="2"/>
  <c r="AV2" i="2"/>
  <c r="AV495" i="2"/>
  <c r="AV681" i="2"/>
  <c r="AV436" i="2"/>
  <c r="AV43" i="2"/>
  <c r="AV110" i="2"/>
  <c r="AV509" i="2"/>
  <c r="AV131" i="2"/>
  <c r="AV198" i="2"/>
  <c r="AV481" i="2"/>
  <c r="AV38" i="2"/>
  <c r="AV282" i="2"/>
  <c r="AV707" i="2"/>
  <c r="AV73" i="2"/>
  <c r="AV418" i="2"/>
  <c r="AV738" i="2"/>
  <c r="AV200" i="2"/>
  <c r="AV577" i="2"/>
  <c r="AV355" i="2"/>
  <c r="AV678" i="2"/>
  <c r="AV176" i="2"/>
  <c r="AV37" i="2"/>
  <c r="AV437" i="2"/>
  <c r="AV691" i="2"/>
  <c r="AV3" i="2"/>
  <c r="AV465" i="2"/>
  <c r="AV377" i="2"/>
  <c r="AV171" i="2"/>
  <c r="AV50" i="2"/>
  <c r="AV100" i="2"/>
  <c r="AV99" i="2"/>
  <c r="AV246" i="2"/>
  <c r="AV432" i="2"/>
  <c r="AV721" i="2"/>
  <c r="AV341" i="2"/>
  <c r="AV68" i="2"/>
  <c r="AV702" i="2"/>
  <c r="AV736" i="2"/>
  <c r="AV676" i="2"/>
  <c r="AV321" i="2"/>
  <c r="AV615" i="2"/>
  <c r="AV708" i="2"/>
  <c r="AV464" i="2"/>
  <c r="AV735" i="2"/>
  <c r="AV205" i="2"/>
  <c r="AV150" i="2"/>
  <c r="AV237" i="2"/>
  <c r="AV699" i="2"/>
  <c r="AV543" i="2"/>
  <c r="AV487" i="2"/>
  <c r="AV271" i="2"/>
  <c r="AV76" i="2"/>
  <c r="AV247" i="2"/>
  <c r="AV417" i="2"/>
  <c r="AV273" i="2"/>
  <c r="AV22" i="2"/>
  <c r="AV71" i="2"/>
  <c r="AV444" i="2"/>
  <c r="AV655" i="2"/>
  <c r="AV534" i="2"/>
  <c r="AV404" i="2"/>
  <c r="AV575" i="2"/>
  <c r="AV552" i="2"/>
  <c r="AV429" i="2"/>
  <c r="AV313" i="2"/>
  <c r="AV279" i="2"/>
  <c r="AV324" i="2"/>
  <c r="AV454" i="2"/>
  <c r="AV672" i="2"/>
  <c r="AV309" i="2"/>
  <c r="AV314" i="2"/>
  <c r="AV153" i="2"/>
  <c r="AV737" i="2"/>
  <c r="AV312" i="2"/>
  <c r="AV578" i="2"/>
  <c r="AV30" i="2"/>
  <c r="AV5" i="2"/>
  <c r="AV540" i="2"/>
  <c r="AV136" i="2"/>
  <c r="AV434" i="2"/>
  <c r="AV572" i="2"/>
  <c r="AV83" i="2"/>
  <c r="AV368" i="2"/>
  <c r="AV391" i="2"/>
  <c r="AV325" i="2"/>
  <c r="AV364" i="2"/>
  <c r="AV301" i="2"/>
  <c r="AV419" i="2"/>
  <c r="AV405" i="2"/>
  <c r="AV154" i="2"/>
  <c r="AV489" i="2"/>
  <c r="AV388" i="2"/>
  <c r="AV207" i="2"/>
  <c r="AV175" i="2"/>
  <c r="AV257" i="2"/>
  <c r="AV479" i="2"/>
  <c r="AV216" i="2"/>
  <c r="AV298" i="2"/>
  <c r="AV394" i="2"/>
  <c r="AV363" i="2"/>
  <c r="AV267" i="2"/>
  <c r="AV441" i="2"/>
  <c r="AV48" i="2"/>
  <c r="AV477" i="2"/>
  <c r="AV428" i="2"/>
  <c r="AV605" i="2"/>
  <c r="AV650" i="2"/>
  <c r="AV501" i="2"/>
  <c r="AV346" i="2"/>
  <c r="AV666" i="2"/>
  <c r="AV448" i="2"/>
  <c r="AV488" i="2"/>
  <c r="AV741" i="2"/>
  <c r="AV518" i="2"/>
  <c r="AV485" i="2"/>
  <c r="AV411" i="2"/>
  <c r="AV169" i="2"/>
  <c r="AV520" i="2"/>
  <c r="AV92" i="2"/>
  <c r="AV680" i="2"/>
  <c r="AV496" i="2"/>
  <c r="AV586" i="2"/>
  <c r="AV269" i="2"/>
  <c r="AV425" i="2"/>
  <c r="AV225" i="2"/>
  <c r="AV19" i="2"/>
  <c r="AV168" i="2"/>
  <c r="AV26" i="2"/>
  <c r="AV638" i="2"/>
  <c r="AV274" i="2"/>
  <c r="AV303" i="2"/>
  <c r="AV373" i="2"/>
  <c r="AV127" i="2"/>
  <c r="AV591" i="2"/>
  <c r="AV339" i="2"/>
  <c r="AV409" i="2"/>
  <c r="AV695" i="2"/>
  <c r="AV693" i="2"/>
  <c r="AV115" i="2"/>
  <c r="AV652" i="2"/>
  <c r="AV506" i="2"/>
  <c r="AV406" i="2"/>
  <c r="AV70" i="2"/>
  <c r="AV614" i="2"/>
  <c r="AV541" i="2"/>
  <c r="AV250" i="2"/>
  <c r="AV223" i="2"/>
  <c r="AV287" i="2"/>
  <c r="AV294" i="2"/>
  <c r="AV431" i="2"/>
  <c r="AV649" i="2"/>
  <c r="AV147" i="2"/>
  <c r="AV553" i="2"/>
  <c r="AV706" i="2"/>
  <c r="AV135" i="2"/>
  <c r="AV609" i="2"/>
  <c r="AV245" i="2"/>
  <c r="AV390" i="2"/>
  <c r="AV500" i="2"/>
  <c r="AV231" i="2"/>
  <c r="AV47" i="2"/>
  <c r="AV243" i="2"/>
  <c r="AV177" i="2"/>
  <c r="AV51" i="2"/>
  <c r="AV659" i="2"/>
  <c r="AV514" i="2"/>
  <c r="AV328" i="2"/>
  <c r="AV420" i="2"/>
  <c r="AV46" i="2"/>
  <c r="AV505" i="2"/>
  <c r="AV617" i="2"/>
  <c r="AV382" i="2"/>
  <c r="AV6" i="2"/>
  <c r="AV560" i="2"/>
  <c r="AV631" i="2"/>
  <c r="AV664" i="2"/>
  <c r="AV13" i="2"/>
  <c r="AV461" i="2"/>
  <c r="AV290" i="2"/>
  <c r="AV45" i="2"/>
  <c r="AV595" i="2"/>
  <c r="AV347" i="2"/>
  <c r="AV619" i="2"/>
  <c r="AV206" i="2"/>
  <c r="AV137" i="2"/>
  <c r="AV113" i="2"/>
  <c r="AV519" i="2"/>
  <c r="AV684" i="2"/>
  <c r="AV472" i="2"/>
  <c r="AV23" i="2"/>
  <c r="AV60" i="2"/>
  <c r="AV665" i="2"/>
  <c r="AV21" i="2"/>
  <c r="AV402" i="2"/>
  <c r="AV679" i="2"/>
  <c r="AV452" i="2"/>
  <c r="AV311" i="2"/>
  <c r="AV440" i="2"/>
  <c r="AV214" i="2"/>
  <c r="AV480" i="2"/>
  <c r="AV109" i="2"/>
  <c r="AV494" i="2"/>
  <c r="AV233" i="2"/>
  <c r="AV484" i="2"/>
  <c r="AV568" i="2"/>
  <c r="AV467" i="2"/>
  <c r="AV209" i="2"/>
  <c r="AV25" i="2"/>
  <c r="AV457" i="2"/>
  <c r="AV224" i="2"/>
  <c r="AV504" i="2"/>
  <c r="AV651" i="2"/>
  <c r="AV473" i="2"/>
  <c r="AV304" i="2"/>
  <c r="AV585" i="2"/>
  <c r="AV219" i="2"/>
  <c r="AV173" i="2"/>
  <c r="AV278" i="2"/>
  <c r="AV210" i="2"/>
  <c r="AV445" i="2"/>
  <c r="AV217" i="2"/>
  <c r="AV637" i="2"/>
  <c r="AV275" i="2"/>
  <c r="AV410" i="2"/>
  <c r="AV627" i="2"/>
  <c r="AV277" i="2"/>
  <c r="AV85" i="2"/>
  <c r="AV589" i="2"/>
  <c r="AV524" i="2"/>
  <c r="AV369" i="2"/>
  <c r="AV297" i="2"/>
  <c r="AV559" i="2"/>
  <c r="AV240" i="2"/>
  <c r="AV366" i="2"/>
  <c r="AV535" i="2"/>
  <c r="AV272" i="2"/>
  <c r="AV260" i="2"/>
  <c r="AV593" i="2"/>
  <c r="AV537" i="2"/>
  <c r="AV87" i="2"/>
  <c r="AV557" i="2"/>
  <c r="AV139" i="2"/>
  <c r="AV694" i="2"/>
  <c r="AV739" i="2"/>
  <c r="AV286" i="2"/>
  <c r="AV657" i="2"/>
  <c r="AV232" i="2"/>
  <c r="AV149" i="2"/>
  <c r="AV249" i="2"/>
  <c r="AV102" i="2"/>
  <c r="AV44" i="2"/>
  <c r="AV643" i="2"/>
  <c r="AV569" i="2"/>
  <c r="AV386" i="2"/>
  <c r="AV374" i="2"/>
  <c r="AV84" i="2"/>
  <c r="AV18" i="2"/>
  <c r="AV423" i="2"/>
  <c r="AV17" i="2"/>
  <c r="AV336" i="2"/>
  <c r="AV126" i="2"/>
  <c r="AV660" i="2"/>
  <c r="AV588" i="2"/>
  <c r="AV574" i="2"/>
  <c r="AV498" i="2"/>
  <c r="AV28" i="2"/>
  <c r="AV640" i="2"/>
  <c r="AV513" i="2"/>
  <c r="AV134" i="2"/>
  <c r="AV471" i="2"/>
  <c r="AV709" i="2"/>
  <c r="AV367" i="2"/>
  <c r="AV433" i="2"/>
  <c r="AV144" i="2"/>
  <c r="AV82" i="2"/>
  <c r="AV644" i="2"/>
  <c r="AV181" i="2"/>
  <c r="AV77" i="2"/>
  <c r="AV611" i="2"/>
  <c r="AV350" i="2"/>
  <c r="AV395" i="2"/>
  <c r="AV470" i="2"/>
  <c r="AV285" i="2"/>
  <c r="AV35" i="2"/>
  <c r="AV230" i="2"/>
  <c r="AV592" i="2"/>
  <c r="AV597" i="2"/>
  <c r="AV129" i="2"/>
  <c r="AV503" i="2"/>
  <c r="AV293" i="2"/>
  <c r="AV607" i="2"/>
  <c r="AV545" i="2"/>
  <c r="AV189" i="2"/>
  <c r="AV531" i="2"/>
  <c r="AV663" i="2"/>
  <c r="AV606" i="2"/>
  <c r="AV515" i="2"/>
  <c r="AV258" i="2"/>
  <c r="AV112" i="2"/>
  <c r="AV235" i="2"/>
  <c r="AV56" i="2"/>
  <c r="AV415" i="2"/>
  <c r="AV66" i="2"/>
  <c r="AV567" i="2"/>
  <c r="AV227" i="2"/>
  <c r="AV584" i="2"/>
  <c r="AV687" i="2"/>
  <c r="AV107" i="2"/>
  <c r="AV201" i="2"/>
  <c r="AV329" i="2"/>
  <c r="AV15" i="2"/>
  <c r="AV340" i="2"/>
  <c r="AV229" i="2"/>
  <c r="AV408" i="2"/>
  <c r="AV343" i="2"/>
  <c r="AV570" i="2"/>
  <c r="AV9" i="2"/>
  <c r="AV616" i="2"/>
  <c r="AV338" i="2"/>
  <c r="AV669" i="2"/>
  <c r="AV174" i="2"/>
  <c r="AV427" i="2"/>
  <c r="AV673" i="2"/>
  <c r="AV393" i="2"/>
  <c r="AV93" i="2"/>
  <c r="AV508" i="2"/>
  <c r="AV728" i="2"/>
  <c r="AV24" i="2"/>
  <c r="AV104" i="2"/>
  <c r="AV662" i="2"/>
  <c r="AV211" i="2"/>
  <c r="AV462" i="2"/>
  <c r="AV58" i="2"/>
  <c r="AV190" i="2"/>
  <c r="AV466" i="2"/>
  <c r="AV365" i="2"/>
  <c r="AV182" i="2"/>
  <c r="AV255" i="2"/>
  <c r="AV630" i="2"/>
  <c r="AV525" i="2"/>
  <c r="AV81" i="2"/>
  <c r="AV120" i="2"/>
  <c r="AV712" i="2"/>
  <c r="AV280" i="2"/>
  <c r="AV439" i="2"/>
  <c r="AV701" i="2"/>
  <c r="AV130" i="2"/>
  <c r="AV675" i="2"/>
  <c r="AV316" i="2"/>
  <c r="AV330" i="2"/>
  <c r="AV371" i="2"/>
  <c r="AV516" i="2"/>
  <c r="AV288" i="2"/>
  <c r="AV620" i="2"/>
  <c r="AV344" i="2"/>
  <c r="AV689" i="2"/>
  <c r="AV160" i="2"/>
  <c r="AV656" i="2"/>
  <c r="AV72" i="2"/>
  <c r="AV469" i="2"/>
  <c r="AV334" i="2"/>
  <c r="AV74" i="2"/>
  <c r="AV529" i="2"/>
  <c r="AV375" i="2"/>
  <c r="AV380" i="2"/>
  <c r="AV527" i="2"/>
  <c r="AV165" i="2"/>
  <c r="AV566" i="2"/>
  <c r="AV648" i="2"/>
  <c r="AV27" i="2"/>
  <c r="AV94" i="2"/>
  <c r="AV579" i="2"/>
  <c r="AV234" i="2"/>
  <c r="AV600" i="2"/>
  <c r="AV546" i="2"/>
  <c r="AV208" i="2"/>
  <c r="AV722" i="2"/>
  <c r="AV151" i="2"/>
  <c r="AV352" i="2"/>
  <c r="AV357" i="2"/>
  <c r="AV132" i="2"/>
  <c r="AV426" i="2"/>
  <c r="AV270" i="2"/>
  <c r="AV276" i="2"/>
  <c r="AV39" i="2"/>
  <c r="AV159" i="2"/>
  <c r="AV55" i="2"/>
  <c r="AV714" i="2"/>
  <c r="AV42" i="2"/>
  <c r="AV486" i="2"/>
  <c r="AV583" i="2"/>
  <c r="AV625" i="2"/>
  <c r="AV581" i="2"/>
  <c r="AV468" i="2"/>
  <c r="AV64" i="2"/>
  <c r="AV629" i="2"/>
  <c r="AV413" i="2"/>
  <c r="AV263" i="2"/>
  <c r="AV685" i="2"/>
  <c r="AV88" i="2"/>
  <c r="AV596" i="2"/>
  <c r="AV354" i="2"/>
  <c r="AV197" i="2"/>
  <c r="AV79" i="2"/>
  <c r="AV122" i="2"/>
  <c r="AV342" i="2"/>
  <c r="AV590" i="2"/>
  <c r="AV389" i="2"/>
  <c r="AV399" i="2"/>
  <c r="AV705" i="2"/>
  <c r="AV641" i="2"/>
  <c r="AV642" i="2"/>
  <c r="AV717" i="2"/>
  <c r="AV718" i="2"/>
  <c r="AV372" i="2"/>
  <c r="AV521" i="2"/>
  <c r="AV526" i="2"/>
  <c r="AV555" i="2"/>
  <c r="AV734" i="2"/>
  <c r="AV116" i="2"/>
  <c r="AV549" i="2"/>
  <c r="AV11" i="2"/>
  <c r="AV238" i="2"/>
  <c r="AV533" i="2"/>
  <c r="AV576" i="2"/>
  <c r="AV624" i="2"/>
  <c r="AV635" i="2"/>
  <c r="AV62" i="2"/>
  <c r="AV95" i="2"/>
  <c r="AV571" i="2"/>
  <c r="AV564" i="2"/>
  <c r="AV587" i="2"/>
  <c r="AV392" i="2"/>
  <c r="AV636" i="2"/>
  <c r="AV670" i="2"/>
  <c r="AV118" i="2"/>
  <c r="AV335" i="2"/>
  <c r="AV4" i="2"/>
  <c r="AV359" i="2"/>
  <c r="AV105" i="2"/>
  <c r="AV188" i="2"/>
  <c r="AV451" i="2"/>
  <c r="AV732" i="2"/>
  <c r="AV384" i="2"/>
  <c r="AV163" i="2"/>
  <c r="AV253" i="2"/>
  <c r="AV34" i="2"/>
  <c r="AV654" i="2"/>
  <c r="AV117" i="2"/>
  <c r="AV723" i="2"/>
  <c r="AV289" i="2"/>
  <c r="AV322" i="2"/>
  <c r="AV52" i="2"/>
  <c r="AV383" i="2"/>
  <c r="AV497" i="2"/>
  <c r="AV710" i="2"/>
  <c r="AV610" i="2"/>
  <c r="AV385" i="2"/>
  <c r="AV170" i="2"/>
  <c r="AV67" i="2"/>
  <c r="AV598" i="2"/>
  <c r="AV698" i="2"/>
  <c r="AV187" i="2"/>
  <c r="AV315" i="2"/>
  <c r="AV483" i="2"/>
  <c r="AV265" i="2"/>
  <c r="AV236" i="2"/>
  <c r="AV221" i="2"/>
  <c r="AV125" i="2"/>
  <c r="AV435" i="2"/>
  <c r="AV458" i="2"/>
  <c r="AV733" i="2"/>
  <c r="AV716" i="2"/>
  <c r="AV683" i="2"/>
  <c r="AV424" i="2"/>
  <c r="AV284" i="2"/>
  <c r="AV185" i="2"/>
  <c r="AV36" i="2"/>
  <c r="AV356" i="2"/>
  <c r="AV80" i="2"/>
  <c r="AV725" i="2"/>
  <c r="AV387" i="2"/>
  <c r="AV542" i="2"/>
  <c r="Y67" i="3"/>
  <c r="Y87" i="3"/>
  <c r="W20" i="3"/>
  <c r="W67" i="3"/>
  <c r="Y59" i="3"/>
  <c r="W98" i="3"/>
  <c r="W11" i="3"/>
  <c r="Y25" i="3"/>
  <c r="Y73" i="3"/>
  <c r="Y117" i="3"/>
  <c r="W84" i="3"/>
  <c r="W14" i="3"/>
  <c r="W63" i="3"/>
  <c r="Y88" i="3"/>
  <c r="W86" i="3"/>
  <c r="W112" i="3"/>
  <c r="W70" i="3"/>
  <c r="Y101" i="3"/>
  <c r="W41" i="3"/>
  <c r="W119" i="3"/>
  <c r="W99" i="3"/>
  <c r="Y116" i="3"/>
  <c r="W107" i="3"/>
  <c r="W39" i="3"/>
  <c r="Y93" i="3"/>
  <c r="W47" i="3"/>
  <c r="Y30" i="3"/>
  <c r="Y94" i="3"/>
  <c r="Y56" i="3"/>
  <c r="W68" i="3"/>
  <c r="W76" i="3"/>
  <c r="W78" i="3"/>
  <c r="Y119" i="3"/>
  <c r="Y38" i="3"/>
  <c r="Y23" i="3"/>
  <c r="Y91" i="3"/>
  <c r="Y75" i="3"/>
  <c r="W85" i="3"/>
  <c r="W56" i="3"/>
  <c r="Y5" i="3"/>
  <c r="Y10" i="3"/>
  <c r="W113" i="3"/>
  <c r="Y105" i="3"/>
  <c r="W71" i="3"/>
  <c r="W25" i="3"/>
  <c r="W104" i="3"/>
  <c r="Y115" i="3"/>
  <c r="W44" i="3"/>
  <c r="W49" i="3"/>
  <c r="Y45" i="3"/>
  <c r="W29" i="3"/>
  <c r="W72" i="3"/>
  <c r="Y68" i="3"/>
  <c r="Y37" i="3"/>
  <c r="Y81" i="3"/>
  <c r="W3" i="3"/>
  <c r="W114" i="3"/>
  <c r="W81" i="3"/>
  <c r="W9" i="3"/>
  <c r="W23" i="3"/>
  <c r="Y53" i="3"/>
  <c r="W42" i="3"/>
  <c r="W38" i="3"/>
  <c r="Y22" i="3"/>
  <c r="Y99" i="3"/>
  <c r="Y108" i="3"/>
  <c r="Y65" i="3"/>
  <c r="W46" i="3"/>
  <c r="W79" i="3"/>
  <c r="W19" i="3"/>
  <c r="Y60" i="3"/>
  <c r="W110" i="3"/>
  <c r="Y48" i="3"/>
  <c r="Y15" i="3"/>
  <c r="W96" i="3"/>
  <c r="W24" i="3"/>
  <c r="Y3" i="3"/>
  <c r="W66" i="3"/>
  <c r="Y89" i="3"/>
  <c r="Y97" i="3"/>
  <c r="W55" i="3"/>
  <c r="Y77" i="3"/>
  <c r="Y62" i="3"/>
  <c r="W122" i="3"/>
  <c r="Y72" i="3"/>
  <c r="W108" i="3"/>
  <c r="W13" i="3"/>
  <c r="W7" i="3"/>
  <c r="Y46" i="3"/>
  <c r="W6" i="3"/>
  <c r="W111" i="3"/>
  <c r="W109" i="3"/>
  <c r="W18" i="3"/>
  <c r="Y71" i="3"/>
  <c r="W30" i="3"/>
  <c r="W69" i="3"/>
  <c r="Y52" i="3"/>
  <c r="Y79" i="3"/>
  <c r="W16" i="3"/>
  <c r="Y61" i="3"/>
  <c r="W50" i="3"/>
  <c r="Y40" i="3"/>
  <c r="Y55" i="3"/>
  <c r="W61" i="3"/>
  <c r="Y114" i="3"/>
  <c r="Y27" i="3"/>
  <c r="W64" i="3"/>
  <c r="Y98" i="3"/>
  <c r="W120" i="3"/>
  <c r="Y11" i="3"/>
  <c r="Y84" i="3"/>
  <c r="W4" i="3"/>
  <c r="W121" i="3"/>
  <c r="Y47" i="3"/>
  <c r="Y18" i="3"/>
  <c r="W36" i="3"/>
  <c r="W115" i="3"/>
  <c r="Y86" i="3"/>
  <c r="Y57" i="3"/>
  <c r="W90" i="3"/>
  <c r="Y63" i="3"/>
  <c r="W87" i="3"/>
  <c r="Y31" i="3"/>
  <c r="W92" i="3"/>
  <c r="W88" i="3"/>
  <c r="Y35" i="3"/>
  <c r="W52" i="3"/>
  <c r="Y42" i="3"/>
  <c r="W43" i="3"/>
  <c r="Y104" i="3"/>
  <c r="Y120" i="3"/>
  <c r="Y82" i="3"/>
  <c r="W28" i="3"/>
  <c r="Y13" i="3"/>
  <c r="W106" i="3"/>
  <c r="Y70" i="3"/>
  <c r="Y24" i="3"/>
  <c r="Y4" i="3"/>
  <c r="Y17" i="3"/>
  <c r="Y121" i="3"/>
  <c r="W118" i="3"/>
  <c r="Y8" i="3"/>
  <c r="Y111" i="3"/>
  <c r="Y29" i="3"/>
  <c r="W83" i="3"/>
  <c r="W15" i="3"/>
  <c r="Y19" i="3"/>
  <c r="W34" i="3"/>
  <c r="W37" i="3"/>
  <c r="W12" i="3"/>
  <c r="Y106" i="3"/>
  <c r="Y83" i="3"/>
  <c r="Y85" i="3"/>
  <c r="W45" i="3"/>
  <c r="Y100" i="3"/>
  <c r="Y64" i="3"/>
  <c r="Y113" i="3"/>
  <c r="W102" i="3"/>
  <c r="Y9" i="3"/>
  <c r="W17" i="3"/>
  <c r="W58" i="3"/>
  <c r="W21" i="3"/>
  <c r="W103" i="3"/>
  <c r="Y49" i="3"/>
  <c r="Y107" i="3"/>
  <c r="W22" i="3"/>
  <c r="Y96" i="3"/>
  <c r="W75" i="3"/>
  <c r="Y7" i="3"/>
  <c r="W73" i="3"/>
  <c r="W116" i="3"/>
  <c r="W2" i="3"/>
  <c r="W117" i="3"/>
  <c r="Y76" i="3"/>
  <c r="Y118" i="3"/>
  <c r="Y90" i="3"/>
  <c r="W97" i="3"/>
  <c r="W101" i="3"/>
  <c r="Y54" i="3"/>
  <c r="Y58" i="3"/>
  <c r="W33" i="3"/>
  <c r="W94" i="3"/>
  <c r="Y44" i="3"/>
  <c r="W31" i="3"/>
  <c r="Y103" i="3"/>
  <c r="Y50" i="3"/>
  <c r="W74" i="3"/>
  <c r="Y69" i="3"/>
  <c r="W48" i="3"/>
  <c r="W60" i="3"/>
  <c r="Y34" i="3"/>
  <c r="W10" i="3"/>
  <c r="Y33" i="3"/>
  <c r="W51" i="3"/>
  <c r="Y102" i="3"/>
  <c r="W27" i="3"/>
  <c r="W40" i="3"/>
  <c r="Y20" i="3"/>
  <c r="Y78" i="3"/>
  <c r="Y21" i="3"/>
  <c r="Y32" i="3"/>
  <c r="Y51" i="3"/>
  <c r="Y110" i="3"/>
  <c r="W77" i="3"/>
  <c r="Y43" i="3"/>
  <c r="Y112" i="3"/>
  <c r="W62" i="3"/>
  <c r="Y2" i="3"/>
  <c r="W65" i="3"/>
  <c r="W59" i="3"/>
  <c r="Y28" i="3"/>
  <c r="W105" i="3"/>
  <c r="W93" i="3"/>
  <c r="Y14" i="3"/>
  <c r="W95" i="3"/>
  <c r="W5" i="3"/>
  <c r="Y80" i="3"/>
  <c r="Y74" i="3"/>
  <c r="W82" i="3"/>
  <c r="Y26" i="3"/>
  <c r="W100" i="3"/>
  <c r="Y16" i="3"/>
  <c r="W80" i="3"/>
  <c r="Y12" i="3"/>
  <c r="W32" i="3"/>
  <c r="Y92" i="3"/>
  <c r="W57" i="3"/>
  <c r="Y6" i="3"/>
  <c r="Y39" i="3"/>
  <c r="W8" i="3"/>
  <c r="W53" i="3"/>
  <c r="Y66" i="3"/>
  <c r="W35" i="3"/>
  <c r="Y95" i="3"/>
  <c r="W54" i="3"/>
  <c r="W89" i="3"/>
  <c r="Y41" i="3"/>
  <c r="Y36" i="3"/>
  <c r="Y122" i="3"/>
  <c r="W26" i="3"/>
  <c r="Y109" i="3"/>
  <c r="W91" i="3"/>
  <c r="Z59" i="3" l="1"/>
  <c r="X98" i="3"/>
  <c r="Z88" i="3"/>
  <c r="X33" i="3"/>
  <c r="Z109" i="3"/>
  <c r="Z113" i="3"/>
  <c r="X47" i="3"/>
  <c r="X120" i="3"/>
  <c r="X95" i="3"/>
  <c r="Z111" i="3"/>
  <c r="X14" i="3"/>
  <c r="Z36" i="3"/>
  <c r="Z92" i="3"/>
  <c r="Z14" i="3"/>
  <c r="Z51" i="3"/>
  <c r="X60" i="3"/>
  <c r="X101" i="3"/>
  <c r="X22" i="3"/>
  <c r="X45" i="3"/>
  <c r="Z8" i="3"/>
  <c r="Z120" i="3"/>
  <c r="Z57" i="3"/>
  <c r="X64" i="3"/>
  <c r="X30" i="3"/>
  <c r="Z62" i="3"/>
  <c r="Z60" i="3"/>
  <c r="X9" i="3"/>
  <c r="Z115" i="3"/>
  <c r="Z23" i="3"/>
  <c r="X107" i="3"/>
  <c r="X84" i="3"/>
  <c r="Z33" i="3"/>
  <c r="X42" i="3"/>
  <c r="Z6" i="3"/>
  <c r="Z29" i="3"/>
  <c r="X63" i="3"/>
  <c r="Z54" i="3"/>
  <c r="X44" i="3"/>
  <c r="Z41" i="3"/>
  <c r="X32" i="3"/>
  <c r="X93" i="3"/>
  <c r="Z32" i="3"/>
  <c r="X48" i="3"/>
  <c r="X97" i="3"/>
  <c r="Z107" i="3"/>
  <c r="Z85" i="3"/>
  <c r="X11" i="3"/>
  <c r="Z104" i="3"/>
  <c r="Z86" i="3"/>
  <c r="Z27" i="3"/>
  <c r="Z71" i="3"/>
  <c r="Z77" i="3"/>
  <c r="X19" i="3"/>
  <c r="X81" i="3"/>
  <c r="X104" i="3"/>
  <c r="Z38" i="3"/>
  <c r="Z116" i="3"/>
  <c r="Z117" i="3"/>
  <c r="Z11" i="3"/>
  <c r="X5" i="3"/>
  <c r="Z52" i="3"/>
  <c r="X57" i="3"/>
  <c r="Z100" i="3"/>
  <c r="X39" i="3"/>
  <c r="X89" i="3"/>
  <c r="Z12" i="3"/>
  <c r="X105" i="3"/>
  <c r="Z21" i="3"/>
  <c r="Z69" i="3"/>
  <c r="Z90" i="3"/>
  <c r="Z49" i="3"/>
  <c r="Z83" i="3"/>
  <c r="X118" i="3"/>
  <c r="X43" i="3"/>
  <c r="X115" i="3"/>
  <c r="Z114" i="3"/>
  <c r="X18" i="3"/>
  <c r="X55" i="3"/>
  <c r="X79" i="3"/>
  <c r="X114" i="3"/>
  <c r="X25" i="3"/>
  <c r="Z119" i="3"/>
  <c r="X99" i="3"/>
  <c r="Z67" i="3"/>
  <c r="X83" i="3"/>
  <c r="X85" i="3"/>
  <c r="X28" i="3"/>
  <c r="Z75" i="3"/>
  <c r="X90" i="3"/>
  <c r="X110" i="3"/>
  <c r="X54" i="3"/>
  <c r="X80" i="3"/>
  <c r="Z28" i="3"/>
  <c r="Z78" i="3"/>
  <c r="X74" i="3"/>
  <c r="Z118" i="3"/>
  <c r="X103" i="3"/>
  <c r="Z106" i="3"/>
  <c r="Z121" i="3"/>
  <c r="Z42" i="3"/>
  <c r="X36" i="3"/>
  <c r="X61" i="3"/>
  <c r="X109" i="3"/>
  <c r="Z97" i="3"/>
  <c r="X46" i="3"/>
  <c r="X3" i="3"/>
  <c r="X71" i="3"/>
  <c r="X78" i="3"/>
  <c r="X119" i="3"/>
  <c r="Z87" i="3"/>
  <c r="X87" i="3"/>
  <c r="X26" i="3"/>
  <c r="Z64" i="3"/>
  <c r="Z53" i="3"/>
  <c r="Z110" i="3"/>
  <c r="X122" i="3"/>
  <c r="Z91" i="3"/>
  <c r="Z95" i="3"/>
  <c r="Z16" i="3"/>
  <c r="X59" i="3"/>
  <c r="Z20" i="3"/>
  <c r="Z50" i="3"/>
  <c r="Z76" i="3"/>
  <c r="X21" i="3"/>
  <c r="X12" i="3"/>
  <c r="Z17" i="3"/>
  <c r="X52" i="3"/>
  <c r="Z18" i="3"/>
  <c r="Z55" i="3"/>
  <c r="X111" i="3"/>
  <c r="Z89" i="3"/>
  <c r="Z65" i="3"/>
  <c r="Z81" i="3"/>
  <c r="Z105" i="3"/>
  <c r="X76" i="3"/>
  <c r="X41" i="3"/>
  <c r="Z80" i="3"/>
  <c r="Z13" i="3"/>
  <c r="Z45" i="3"/>
  <c r="X75" i="3"/>
  <c r="Z72" i="3"/>
  <c r="Z122" i="3"/>
  <c r="Z96" i="3"/>
  <c r="X23" i="3"/>
  <c r="X35" i="3"/>
  <c r="X100" i="3"/>
  <c r="X65" i="3"/>
  <c r="X40" i="3"/>
  <c r="Z103" i="3"/>
  <c r="X117" i="3"/>
  <c r="X58" i="3"/>
  <c r="X37" i="3"/>
  <c r="Z4" i="3"/>
  <c r="Z35" i="3"/>
  <c r="Z47" i="3"/>
  <c r="Z40" i="3"/>
  <c r="X6" i="3"/>
  <c r="X66" i="3"/>
  <c r="Z108" i="3"/>
  <c r="Z37" i="3"/>
  <c r="X113" i="3"/>
  <c r="X68" i="3"/>
  <c r="Z101" i="3"/>
  <c r="Z43" i="3"/>
  <c r="Z15" i="3"/>
  <c r="Z58" i="3"/>
  <c r="Z48" i="3"/>
  <c r="Z82" i="3"/>
  <c r="Z26" i="3"/>
  <c r="Z2" i="3"/>
  <c r="X27" i="3"/>
  <c r="X31" i="3"/>
  <c r="X2" i="3"/>
  <c r="X17" i="3"/>
  <c r="X34" i="3"/>
  <c r="Z24" i="3"/>
  <c r="X88" i="3"/>
  <c r="X121" i="3"/>
  <c r="X50" i="3"/>
  <c r="Z46" i="3"/>
  <c r="Z3" i="3"/>
  <c r="Z99" i="3"/>
  <c r="Z68" i="3"/>
  <c r="Z10" i="3"/>
  <c r="Z56" i="3"/>
  <c r="X70" i="3"/>
  <c r="Z25" i="3"/>
  <c r="Z7" i="3"/>
  <c r="Z79" i="3"/>
  <c r="X10" i="3"/>
  <c r="X49" i="3"/>
  <c r="Z34" i="3"/>
  <c r="Z98" i="3"/>
  <c r="Z66" i="3"/>
  <c r="X53" i="3"/>
  <c r="X82" i="3"/>
  <c r="X62" i="3"/>
  <c r="Z102" i="3"/>
  <c r="Z44" i="3"/>
  <c r="X116" i="3"/>
  <c r="Z9" i="3"/>
  <c r="Z19" i="3"/>
  <c r="Z70" i="3"/>
  <c r="X92" i="3"/>
  <c r="X4" i="3"/>
  <c r="Z61" i="3"/>
  <c r="X7" i="3"/>
  <c r="X24" i="3"/>
  <c r="Z22" i="3"/>
  <c r="X72" i="3"/>
  <c r="Z5" i="3"/>
  <c r="Z94" i="3"/>
  <c r="X112" i="3"/>
  <c r="X67" i="3"/>
  <c r="Z39" i="3"/>
  <c r="X108" i="3"/>
  <c r="X77" i="3"/>
  <c r="Z63" i="3"/>
  <c r="Z93" i="3"/>
  <c r="X69" i="3"/>
  <c r="X91" i="3"/>
  <c r="X8" i="3"/>
  <c r="Z74" i="3"/>
  <c r="Z112" i="3"/>
  <c r="X51" i="3"/>
  <c r="X94" i="3"/>
  <c r="X73" i="3"/>
  <c r="X102" i="3"/>
  <c r="X15" i="3"/>
  <c r="X106" i="3"/>
  <c r="Z31" i="3"/>
  <c r="Z84" i="3"/>
  <c r="X16" i="3"/>
  <c r="X13" i="3"/>
  <c r="X96" i="3"/>
  <c r="X38" i="3"/>
  <c r="X29" i="3"/>
  <c r="X56" i="3"/>
  <c r="Z30" i="3"/>
  <c r="X86" i="3"/>
  <c r="X20" i="3"/>
  <c r="Z73" i="3"/>
</calcChain>
</file>

<file path=xl/sharedStrings.xml><?xml version="1.0" encoding="utf-8"?>
<sst xmlns="http://schemas.openxmlformats.org/spreadsheetml/2006/main" count="10616" uniqueCount="3233">
  <si>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</si>
  <si>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</si>
  <si>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</si>
  <si>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</si>
  <si>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</si>
  <si>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</si>
  <si>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</si>
  <si>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</si>
  <si>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</si>
  <si>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</si>
  <si>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</si>
  <si>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</si>
  <si>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</si>
  <si>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</si>
  <si>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</si>
  <si>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</si>
  <si>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</si>
  <si>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</si>
  <si>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</si>
  <si>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</si>
  <si>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</si>
  <si>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</si>
  <si>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</si>
  <si>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</si>
  <si>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</si>
  <si>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</si>
  <si>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</si>
  <si>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</si>
  <si>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</si>
  <si>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</si>
  <si>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</si>
  <si>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</si>
  <si>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</si>
  <si>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</si>
  <si>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</si>
  <si>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</si>
  <si>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</si>
  <si>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</si>
  <si>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</si>
  <si>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</si>
  <si>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</si>
  <si>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</si>
  <si>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</si>
  <si>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</si>
  <si>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</si>
  <si>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</si>
  <si>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</si>
  <si>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</si>
  <si>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</si>
  <si>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</si>
  <si>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</si>
  <si>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</si>
  <si>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</si>
  <si>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</si>
  <si>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</si>
  <si>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NTPC Ltd</t>
  </si>
  <si>
    <t>NTPC</t>
  </si>
  <si>
    <t>Power Generation</t>
  </si>
  <si>
    <t>Maruti Suzuki India Ltd</t>
  </si>
  <si>
    <t>MARUTI</t>
  </si>
  <si>
    <t>Four Wheelers</t>
  </si>
  <si>
    <t>Axis Bank Ltd</t>
  </si>
  <si>
    <t>AXISBANK</t>
  </si>
  <si>
    <t>Kotak Mahindra Bank Ltd</t>
  </si>
  <si>
    <t>KOTAKBANK</t>
  </si>
  <si>
    <t>Oil and Natural Gas Corporation Ltd</t>
  </si>
  <si>
    <t>ONGC</t>
  </si>
  <si>
    <t>Oil &amp; Gas - Exploration &amp; Production</t>
  </si>
  <si>
    <t>Tata Motors Ltd</t>
  </si>
  <si>
    <t>TATAMOTORS</t>
  </si>
  <si>
    <t>Avenue Supermarts Ltd</t>
  </si>
  <si>
    <t>DMART</t>
  </si>
  <si>
    <t>Retail - Department Stores</t>
  </si>
  <si>
    <t>Adani Enterprises Ltd</t>
  </si>
  <si>
    <t>ADANIENT</t>
  </si>
  <si>
    <t>Commodities Trading</t>
  </si>
  <si>
    <t>Mahindra and Mahindra Ltd</t>
  </si>
  <si>
    <t>M&amp;M</t>
  </si>
  <si>
    <t>UltraTech Cement Ltd</t>
  </si>
  <si>
    <t>ULTRACEMCO</t>
  </si>
  <si>
    <t>Cement</t>
  </si>
  <si>
    <t>Titan Company Ltd</t>
  </si>
  <si>
    <t>TITAN</t>
  </si>
  <si>
    <t>Precious Metals, Jewellery &amp; Watches</t>
  </si>
  <si>
    <t>Bajaj Auto Ltd</t>
  </si>
  <si>
    <t>BAJAJ-AUTO</t>
  </si>
  <si>
    <t>Two Wheelers</t>
  </si>
  <si>
    <t>Asian Paints Ltd</t>
  </si>
  <si>
    <t>ASIANPAINT</t>
  </si>
  <si>
    <t>Paints</t>
  </si>
  <si>
    <t>Power Grid Corporation of India Ltd</t>
  </si>
  <si>
    <t>POWERGRID</t>
  </si>
  <si>
    <t>Power Transmission &amp; Distribution</t>
  </si>
  <si>
    <t>Adani Green Energy Ltd</t>
  </si>
  <si>
    <t>ADANIGREEN</t>
  </si>
  <si>
    <t>Renewable Energy</t>
  </si>
  <si>
    <t>Adani Ports and Special Economic Zone Ltd</t>
  </si>
  <si>
    <t>ADANIPORTS</t>
  </si>
  <si>
    <t>Ports</t>
  </si>
  <si>
    <t>Bajaj Finserv Ltd</t>
  </si>
  <si>
    <t>BAJAJFINSV</t>
  </si>
  <si>
    <t>Coal India Ltd</t>
  </si>
  <si>
    <t>COALINDIA</t>
  </si>
  <si>
    <t>Mining - Coal</t>
  </si>
  <si>
    <t>Hindustan Aeronautics Ltd</t>
  </si>
  <si>
    <t>HAL</t>
  </si>
  <si>
    <t>Aerospace &amp; Defense Equipments</t>
  </si>
  <si>
    <t>Wipro Ltd</t>
  </si>
  <si>
    <t>WIPRO</t>
  </si>
  <si>
    <t>Trent Ltd</t>
  </si>
  <si>
    <t>TRENT</t>
  </si>
  <si>
    <t>Retail - Apparel</t>
  </si>
  <si>
    <t>Adani Power Ltd</t>
  </si>
  <si>
    <t>ADANIPOWER</t>
  </si>
  <si>
    <t>Nestle India Ltd</t>
  </si>
  <si>
    <t>NESTLEIND</t>
  </si>
  <si>
    <t>FMCG - Foods</t>
  </si>
  <si>
    <t>Zomato Ltd</t>
  </si>
  <si>
    <t>ZOMATO</t>
  </si>
  <si>
    <t>Online Services</t>
  </si>
  <si>
    <t>Siemens Ltd</t>
  </si>
  <si>
    <t>SIEMENS</t>
  </si>
  <si>
    <t>Conglomerates</t>
  </si>
  <si>
    <t>Indian Oil Corporation Ltd</t>
  </si>
  <si>
    <t>IOC</t>
  </si>
  <si>
    <t>JSW Steel Ltd</t>
  </si>
  <si>
    <t>JSWSTEEL</t>
  </si>
  <si>
    <t>Iron &amp; Steel</t>
  </si>
  <si>
    <t>Jio Financial Services Ltd</t>
  </si>
  <si>
    <t>JIOFIN</t>
  </si>
  <si>
    <t>DLF Ltd</t>
  </si>
  <si>
    <t>DLF</t>
  </si>
  <si>
    <t>Real Estate</t>
  </si>
  <si>
    <t>Varun Beverages Ltd</t>
  </si>
  <si>
    <t>VBL</t>
  </si>
  <si>
    <t>Soft Drinks</t>
  </si>
  <si>
    <t>Indian Railway Finance Corp Ltd</t>
  </si>
  <si>
    <t>IRFC</t>
  </si>
  <si>
    <t>Specialized Finance</t>
  </si>
  <si>
    <t>Bharat Electronics Ltd</t>
  </si>
  <si>
    <t>BEL</t>
  </si>
  <si>
    <t>Electronic Equipments</t>
  </si>
  <si>
    <t>Hindustan Zinc Ltd</t>
  </si>
  <si>
    <t>HINDZINC</t>
  </si>
  <si>
    <t>Mining - Diversified</t>
  </si>
  <si>
    <t>Interglobe Aviation Ltd</t>
  </si>
  <si>
    <t>INDIGO</t>
  </si>
  <si>
    <t>Airlines</t>
  </si>
  <si>
    <t>LTIMindtree Ltd</t>
  </si>
  <si>
    <t>LTIM</t>
  </si>
  <si>
    <t>Tata Steel Ltd</t>
  </si>
  <si>
    <t>TATASTEEL</t>
  </si>
  <si>
    <t>SBI Life Insurance Company Ltd</t>
  </si>
  <si>
    <t>SBILIFE</t>
  </si>
  <si>
    <t>Grasim Industries Ltd</t>
  </si>
  <si>
    <t>GRASIM</t>
  </si>
  <si>
    <t>Vedanta Ltd</t>
  </si>
  <si>
    <t>VEDL</t>
  </si>
  <si>
    <t>Metals - Diversified</t>
  </si>
  <si>
    <t>ABB India Ltd</t>
  </si>
  <si>
    <t>ABB</t>
  </si>
  <si>
    <t>Heavy Electrical Equipments</t>
  </si>
  <si>
    <t>Power Finance Corporation Ltd</t>
  </si>
  <si>
    <t>PFC</t>
  </si>
  <si>
    <t>Pidilite Industries Ltd</t>
  </si>
  <si>
    <t>PIDILITIND</t>
  </si>
  <si>
    <t>Diversified Chemicals</t>
  </si>
  <si>
    <t>Tech Mahindra Ltd</t>
  </si>
  <si>
    <t>TECHM</t>
  </si>
  <si>
    <t>Hindalco Industries Ltd</t>
  </si>
  <si>
    <t>HINDALCO</t>
  </si>
  <si>
    <t>Metals - Aluminium</t>
  </si>
  <si>
    <t>Ambuja Cements Ltd</t>
  </si>
  <si>
    <t>AMBUJACEM</t>
  </si>
  <si>
    <t>HDFC Life Insurance Company Ltd</t>
  </si>
  <si>
    <t>HDFCLIFE</t>
  </si>
  <si>
    <t>Britannia Industries Ltd</t>
  </si>
  <si>
    <t>BRITANNIA</t>
  </si>
  <si>
    <t>Godrej Consumer Products Ltd</t>
  </si>
  <si>
    <t>GODREJCP</t>
  </si>
  <si>
    <t>FMCG - Personal Products</t>
  </si>
  <si>
    <t>Bharat Petroleum Corporation Ltd</t>
  </si>
  <si>
    <t>BPCL</t>
  </si>
  <si>
    <t>Divi's Laboratories Ltd</t>
  </si>
  <si>
    <t>DIVISLAB</t>
  </si>
  <si>
    <t>Labs &amp; Life Sciences Services</t>
  </si>
  <si>
    <t>Bajaj Housing Finance Ltd</t>
  </si>
  <si>
    <t>BAJAJHFL</t>
  </si>
  <si>
    <t>REC Limited</t>
  </si>
  <si>
    <t>RECLTD</t>
  </si>
  <si>
    <t>Gail (India) Ltd</t>
  </si>
  <si>
    <t>GAIL</t>
  </si>
  <si>
    <t>Gas Distribution</t>
  </si>
  <si>
    <t>Tata Power Company Ltd</t>
  </si>
  <si>
    <t>TATAPOWER</t>
  </si>
  <si>
    <t>Samvardhana Motherson International Ltd</t>
  </si>
  <si>
    <t>MOTHERSON</t>
  </si>
  <si>
    <t>Auto Parts</t>
  </si>
  <si>
    <t>Shriram Finance Ltd</t>
  </si>
  <si>
    <t>SHRIRAMFIN</t>
  </si>
  <si>
    <t>Cholamandalam Investment and Finance Company Ltd</t>
  </si>
  <si>
    <t>CHOLAFIN</t>
  </si>
  <si>
    <t>Cipla Ltd</t>
  </si>
  <si>
    <t>CIPLA</t>
  </si>
  <si>
    <t>Eicher Motors Ltd</t>
  </si>
  <si>
    <t>EICHERMOT</t>
  </si>
  <si>
    <t>Trucks &amp; Buses</t>
  </si>
  <si>
    <t>TVS Motor Company Ltd</t>
  </si>
  <si>
    <t>TVSMOTOR</t>
  </si>
  <si>
    <t>JSW Energy Ltd</t>
  </si>
  <si>
    <t>JSWENERGY</t>
  </si>
  <si>
    <t>Macrotech Developers Ltd</t>
  </si>
  <si>
    <t>LODHA</t>
  </si>
  <si>
    <t>Havells India Ltd</t>
  </si>
  <si>
    <t>HAVELLS</t>
  </si>
  <si>
    <t>Electrical Components &amp; Equipments</t>
  </si>
  <si>
    <t>Bank of Baroda Ltd</t>
  </si>
  <si>
    <t>BANKBARODA</t>
  </si>
  <si>
    <t>Bajaj Holdings and Investment Ltd</t>
  </si>
  <si>
    <t>BAJAJHLDNG</t>
  </si>
  <si>
    <t>Asset Management</t>
  </si>
  <si>
    <t>Punjab National Bank</t>
  </si>
  <si>
    <t>PNB</t>
  </si>
  <si>
    <t>Hero MotoCorp Ltd</t>
  </si>
  <si>
    <t>HEROMOTOCO</t>
  </si>
  <si>
    <t>Tata Consumer Products Ltd</t>
  </si>
  <si>
    <t>TATACONSUM</t>
  </si>
  <si>
    <t>Tea &amp; Coffee</t>
  </si>
  <si>
    <t>Adani Energy Solutions Ltd</t>
  </si>
  <si>
    <t>ADANIENSOL</t>
  </si>
  <si>
    <t>Power Infrastructure</t>
  </si>
  <si>
    <t>Dabur India Ltd</t>
  </si>
  <si>
    <t>DABUR</t>
  </si>
  <si>
    <t>Indusind Bank Ltd</t>
  </si>
  <si>
    <t>INDUSINDBK</t>
  </si>
  <si>
    <t>Torrent Pharmaceuticals Ltd</t>
  </si>
  <si>
    <t>TORNTPHARM</t>
  </si>
  <si>
    <t>CG Power and Industrial Solutions Ltd</t>
  </si>
  <si>
    <t>CGPOWER</t>
  </si>
  <si>
    <t>Indus Towers Ltd</t>
  </si>
  <si>
    <t>INDUSTOWER</t>
  </si>
  <si>
    <t>Telecom Infrastructure</t>
  </si>
  <si>
    <t>United Spirits Ltd</t>
  </si>
  <si>
    <t>UNITDSPR</t>
  </si>
  <si>
    <t>Alcoholic Beverages</t>
  </si>
  <si>
    <t>Indian Overseas Bank</t>
  </si>
  <si>
    <t>IOB</t>
  </si>
  <si>
    <t>Suzlon Energy Ltd</t>
  </si>
  <si>
    <t>SUZLON</t>
  </si>
  <si>
    <t>Renewable Energy Equipment &amp; Services</t>
  </si>
  <si>
    <t>Rail Vikas Nigam Ltd</t>
  </si>
  <si>
    <t>RVNL</t>
  </si>
  <si>
    <t>Dr Reddy's Laboratories Ltd</t>
  </si>
  <si>
    <t>DRREDDY</t>
  </si>
  <si>
    <t>Zydus Lifesciences Ltd</t>
  </si>
  <si>
    <t>ZYDUSLIFE</t>
  </si>
  <si>
    <t>ICICI Prudential Life Insurance Company Ltd</t>
  </si>
  <si>
    <t>ICICIPRULI</t>
  </si>
  <si>
    <t>ICICI Lombard General Insurance Company Ltd</t>
  </si>
  <si>
    <t>ICICIGI</t>
  </si>
  <si>
    <t>Cummins India Ltd</t>
  </si>
  <si>
    <t>CUMMINSIND</t>
  </si>
  <si>
    <t>Industrial Machinery</t>
  </si>
  <si>
    <t>Jindal Steel And Power Ltd</t>
  </si>
  <si>
    <t>JINDALSTEL</t>
  </si>
  <si>
    <t>Lupin Ltd</t>
  </si>
  <si>
    <t>LUPIN</t>
  </si>
  <si>
    <t>Bosch Ltd</t>
  </si>
  <si>
    <t>BOSCHLTD</t>
  </si>
  <si>
    <t>Apollo Hospitals Enterprise Ltd</t>
  </si>
  <si>
    <t>APOLLOHOSP</t>
  </si>
  <si>
    <t>Hospitals &amp; Diagnostic Centres</t>
  </si>
  <si>
    <t>Polycab India Ltd</t>
  </si>
  <si>
    <t>POLYCAB</t>
  </si>
  <si>
    <t>Info Edge (India) Ltd</t>
  </si>
  <si>
    <t>NAUKRI</t>
  </si>
  <si>
    <t>GMR Airports Ltd</t>
  </si>
  <si>
    <t>GMRINFRA</t>
  </si>
  <si>
    <t>Colgate-Palmolive (India) Ltd</t>
  </si>
  <si>
    <t>COLPAL</t>
  </si>
  <si>
    <t>Oracle Financial Services Software Ltd</t>
  </si>
  <si>
    <t>OFSS</t>
  </si>
  <si>
    <t>Software Services</t>
  </si>
  <si>
    <t>Solar Industries India Ltd</t>
  </si>
  <si>
    <t>SOLARINDS</t>
  </si>
  <si>
    <t>Commodity Chemicals</t>
  </si>
  <si>
    <t>Indian Hotels Company Ltd</t>
  </si>
  <si>
    <t>INDHOTEL</t>
  </si>
  <si>
    <t>Hotels, Resorts &amp; Cruise Lines</t>
  </si>
  <si>
    <t>Oil India Ltd</t>
  </si>
  <si>
    <t>OIL</t>
  </si>
  <si>
    <t>IDBI Bank Ltd</t>
  </si>
  <si>
    <t>IDBI</t>
  </si>
  <si>
    <t>Private Bank</t>
  </si>
  <si>
    <t>Mankind Pharma Ltd</t>
  </si>
  <si>
    <t>MANKIND</t>
  </si>
  <si>
    <t>Canara Bank Ltd</t>
  </si>
  <si>
    <t>CANBK</t>
  </si>
  <si>
    <t>NHPC Ltd</t>
  </si>
  <si>
    <t>NHPC</t>
  </si>
  <si>
    <t>HDFC Asset Management Company Ltd</t>
  </si>
  <si>
    <t>HDFCAMC</t>
  </si>
  <si>
    <t>Union Bank of India Ltd</t>
  </si>
  <si>
    <t>UNIONBANK</t>
  </si>
  <si>
    <t>Max Healthcare Institute Ltd</t>
  </si>
  <si>
    <t>MAXHEALTH</t>
  </si>
  <si>
    <t>Torrent Power Ltd</t>
  </si>
  <si>
    <t>TORNTPOWER</t>
  </si>
  <si>
    <t>Bharat Heavy Electricals Ltd</t>
  </si>
  <si>
    <t>BHEL</t>
  </si>
  <si>
    <t>Shree Cement Ltd</t>
  </si>
  <si>
    <t>SHREECEM</t>
  </si>
  <si>
    <t>Marico Ltd</t>
  </si>
  <si>
    <t>MARICO</t>
  </si>
  <si>
    <t>Vodafone Idea Ltd</t>
  </si>
  <si>
    <t>IDEA</t>
  </si>
  <si>
    <t>Aurobindo Pharma Ltd</t>
  </si>
  <si>
    <t>AUROPHARMA</t>
  </si>
  <si>
    <t>Adani Total Gas Ltd</t>
  </si>
  <si>
    <t>ATGL</t>
  </si>
  <si>
    <t>Hindustan Petroleum Corp Ltd</t>
  </si>
  <si>
    <t>HINDPETRO</t>
  </si>
  <si>
    <t>Mazagon Dock Shipbuilders Ltd</t>
  </si>
  <si>
    <t>MAZDOCK</t>
  </si>
  <si>
    <t>Shipbuilding</t>
  </si>
  <si>
    <t>Dixon Technologies (India) Ltd</t>
  </si>
  <si>
    <t>DIXON</t>
  </si>
  <si>
    <t>Home Electronics &amp; Appliances</t>
  </si>
  <si>
    <t>PB Fintech Ltd</t>
  </si>
  <si>
    <t>POLICYBZR</t>
  </si>
  <si>
    <t>Muthoot Finance Ltd</t>
  </si>
  <si>
    <t>MUTHOOTFIN</t>
  </si>
  <si>
    <t>Prestige Estates Projects Ltd</t>
  </si>
  <si>
    <t>PRESTIGE</t>
  </si>
  <si>
    <t>Godrej Properties Ltd</t>
  </si>
  <si>
    <t>GODREJPROP</t>
  </si>
  <si>
    <t>Persistent Systems Ltd</t>
  </si>
  <si>
    <t>PERSISTENT</t>
  </si>
  <si>
    <t>Tube Investments of India Ltd</t>
  </si>
  <si>
    <t>TIINDIA</t>
  </si>
  <si>
    <t>Cycles</t>
  </si>
  <si>
    <t>SBI Cards and Payment Services Ltd</t>
  </si>
  <si>
    <t>SBICARD</t>
  </si>
  <si>
    <t>Payment Infrastructure</t>
  </si>
  <si>
    <t>Bharat Forge Ltd</t>
  </si>
  <si>
    <t>BHARATFORG</t>
  </si>
  <si>
    <t>Yes Bank Ltd</t>
  </si>
  <si>
    <t>YESBANK</t>
  </si>
  <si>
    <t>Alkem Laboratories Ltd</t>
  </si>
  <si>
    <t>ALKEM</t>
  </si>
  <si>
    <t>Indian Railway Catering and Tourism Corporation Ltd</t>
  </si>
  <si>
    <t>IRCTC</t>
  </si>
  <si>
    <t>Berger Paints India Ltd</t>
  </si>
  <si>
    <t>BERGEPAINT</t>
  </si>
  <si>
    <t>Kalyan Jewellers India Ltd</t>
  </si>
  <si>
    <t>KALYANKJIL</t>
  </si>
  <si>
    <t>SRF Ltd</t>
  </si>
  <si>
    <t>SRF</t>
  </si>
  <si>
    <t>PI Industries Ltd</t>
  </si>
  <si>
    <t>PIIND</t>
  </si>
  <si>
    <t>Linde India Ltd</t>
  </si>
  <si>
    <t>LINDEINDIA</t>
  </si>
  <si>
    <t>JSW Infrastructure Ltd</t>
  </si>
  <si>
    <t>JSWINFRA</t>
  </si>
  <si>
    <t>General Insurance Corporation of India</t>
  </si>
  <si>
    <t>GICRE</t>
  </si>
  <si>
    <t>Ashok Leyland Ltd</t>
  </si>
  <si>
    <t>ASHOKLEY</t>
  </si>
  <si>
    <t>Bharti Hexacom Ltd</t>
  </si>
  <si>
    <t>BHARTIHEXA</t>
  </si>
  <si>
    <t>Supreme Industries Ltd</t>
  </si>
  <si>
    <t>SUPREMEIND</t>
  </si>
  <si>
    <t>Plastic Products</t>
  </si>
  <si>
    <t>Indian Bank</t>
  </si>
  <si>
    <t>INDIANB</t>
  </si>
  <si>
    <t>Oberoi Realty Ltd</t>
  </si>
  <si>
    <t>OBEROIRLTY</t>
  </si>
  <si>
    <t>Fertilisers And Chemicals Travancore Ltd</t>
  </si>
  <si>
    <t>FACT</t>
  </si>
  <si>
    <t>Fertilizers &amp; Agro Chemicals</t>
  </si>
  <si>
    <t>Patanjali Foods Ltd</t>
  </si>
  <si>
    <t>PATANJALI</t>
  </si>
  <si>
    <t>Packaged Foods &amp; Meats</t>
  </si>
  <si>
    <t>Voltas Ltd</t>
  </si>
  <si>
    <t>VOLTAS</t>
  </si>
  <si>
    <t>NMDC Ltd</t>
  </si>
  <si>
    <t>NMDC</t>
  </si>
  <si>
    <t>Mining - Iron Ore</t>
  </si>
  <si>
    <t>Jindal Stainless Ltd</t>
  </si>
  <si>
    <t>JSL</t>
  </si>
  <si>
    <t>Phoenix Mills Ltd</t>
  </si>
  <si>
    <t>PHOENIXLTD</t>
  </si>
  <si>
    <t>Indian Renewable Energy Development Agency Ltd</t>
  </si>
  <si>
    <t>IREDA</t>
  </si>
  <si>
    <t>Schaeffler India Ltd</t>
  </si>
  <si>
    <t>SCHAEFFLER</t>
  </si>
  <si>
    <t>Aditya Birla Capital Ltd</t>
  </si>
  <si>
    <t>ABCAPITAL</t>
  </si>
  <si>
    <t>Diversified Financials</t>
  </si>
  <si>
    <t>UNO Minda Ltd</t>
  </si>
  <si>
    <t>UNOMINDA</t>
  </si>
  <si>
    <t>Abbott India Ltd</t>
  </si>
  <si>
    <t>ABBOTINDIA</t>
  </si>
  <si>
    <t>Thermax Limited</t>
  </si>
  <si>
    <t>THERMAX</t>
  </si>
  <si>
    <t>Balkrishna Industries Ltd</t>
  </si>
  <si>
    <t>BALKRISIND</t>
  </si>
  <si>
    <t>Tires &amp; Rubber</t>
  </si>
  <si>
    <t>UCO Bank</t>
  </si>
  <si>
    <t>UCOBANK</t>
  </si>
  <si>
    <t>L&amp;T Technology Services Ltd</t>
  </si>
  <si>
    <t>LTTS</t>
  </si>
  <si>
    <t>Fsn E-Commerce Ventures Ltd</t>
  </si>
  <si>
    <t>NYKAA</t>
  </si>
  <si>
    <t>Wellness Services</t>
  </si>
  <si>
    <t>MRF Ltd</t>
  </si>
  <si>
    <t>MRF</t>
  </si>
  <si>
    <t>Tata Communications Ltd</t>
  </si>
  <si>
    <t>TATACOMM</t>
  </si>
  <si>
    <t>Mphasis Ltd</t>
  </si>
  <si>
    <t>MPHASIS</t>
  </si>
  <si>
    <t>Container Corporation of India Ltd</t>
  </si>
  <si>
    <t>CONCOR</t>
  </si>
  <si>
    <t>Logistics</t>
  </si>
  <si>
    <t>Hitachi Energy India Ltd</t>
  </si>
  <si>
    <t>POWERINDIA</t>
  </si>
  <si>
    <t>Sundaram Finance Ltd</t>
  </si>
  <si>
    <t>SUNDARMFIN</t>
  </si>
  <si>
    <t>IDFC First Bank Ltd</t>
  </si>
  <si>
    <t>IDFCFIRSTB</t>
  </si>
  <si>
    <t>United Breweries Ltd</t>
  </si>
  <si>
    <t>UBL</t>
  </si>
  <si>
    <t>AU Small Finance Bank Ltd</t>
  </si>
  <si>
    <t>AUBANK</t>
  </si>
  <si>
    <t>Procter &amp; Gamble Hygiene and Health Care Ltd</t>
  </si>
  <si>
    <t>PGHH</t>
  </si>
  <si>
    <t>Steel Authority of India Ltd</t>
  </si>
  <si>
    <t>SAIL</t>
  </si>
  <si>
    <t>BSE Ltd</t>
  </si>
  <si>
    <t>BSE</t>
  </si>
  <si>
    <t>Stock Exchanges &amp; Ratings</t>
  </si>
  <si>
    <t>Ola Electric Mobility Ltd</t>
  </si>
  <si>
    <t>OLAELEC</t>
  </si>
  <si>
    <t>Central Bank of India Ltd</t>
  </si>
  <si>
    <t>CENTRALBK</t>
  </si>
  <si>
    <t>Premier Energies Ltd</t>
  </si>
  <si>
    <t>PREMIERENE</t>
  </si>
  <si>
    <t>Coromandel International Ltd</t>
  </si>
  <si>
    <t>COROMANDEL</t>
  </si>
  <si>
    <t>Astral Ltd</t>
  </si>
  <si>
    <t>ASTRAL</t>
  </si>
  <si>
    <t>Building Products - Pipes</t>
  </si>
  <si>
    <t>SJVN Ltd</t>
  </si>
  <si>
    <t>SJVN</t>
  </si>
  <si>
    <t>Bank of India Ltd</t>
  </si>
  <si>
    <t>BANKINDIA</t>
  </si>
  <si>
    <t>Petronet LNG Ltd</t>
  </si>
  <si>
    <t>PETRONET</t>
  </si>
  <si>
    <t>Oil &amp; Gas - Storage &amp; Transportation</t>
  </si>
  <si>
    <t>Housing and Urban Development Corporation Ltd</t>
  </si>
  <si>
    <t>HUDCO</t>
  </si>
  <si>
    <t>Page Industries Ltd</t>
  </si>
  <si>
    <t>PAGEIND</t>
  </si>
  <si>
    <t>Apparel &amp; Accessories</t>
  </si>
  <si>
    <t>Tata Elxsi Ltd</t>
  </si>
  <si>
    <t>TATAELXSI</t>
  </si>
  <si>
    <t>Gujarat Fluorochemicals Ltd</t>
  </si>
  <si>
    <t>FLUOROCHEM</t>
  </si>
  <si>
    <t>Specialty Chemicals</t>
  </si>
  <si>
    <t>GlaxoSmithKline Pharmaceuticals Ltd</t>
  </si>
  <si>
    <t>GLAXO</t>
  </si>
  <si>
    <t>KPIT Technologies Ltd</t>
  </si>
  <si>
    <t>KPITTECH</t>
  </si>
  <si>
    <t>ACC Ltd</t>
  </si>
  <si>
    <t>ACC</t>
  </si>
  <si>
    <t>Glenmark Pharmaceuticals Ltd</t>
  </si>
  <si>
    <t>GLENMARK</t>
  </si>
  <si>
    <t>Motilal Oswal Financial Services Ltd</t>
  </si>
  <si>
    <t>MOTILALOFS</t>
  </si>
  <si>
    <t>Adani Wilmar Ltd</t>
  </si>
  <si>
    <t>AWL</t>
  </si>
  <si>
    <t>Coforge Ltd</t>
  </si>
  <si>
    <t>COFORGE</t>
  </si>
  <si>
    <t>Federal Bank Ltd</t>
  </si>
  <si>
    <t>FEDERALBNK</t>
  </si>
  <si>
    <t>UPL Ltd</t>
  </si>
  <si>
    <t>UPL</t>
  </si>
  <si>
    <t>Cochin Shipyard Ltd</t>
  </si>
  <si>
    <t>COCHINSHIP</t>
  </si>
  <si>
    <t>Fortis Healthcare Ltd</t>
  </si>
  <si>
    <t>FORTIS</t>
  </si>
  <si>
    <t>Sona BLW Precision Forgings Ltd</t>
  </si>
  <si>
    <t>SONACOMS</t>
  </si>
  <si>
    <t>Jubilant Foodworks Ltd</t>
  </si>
  <si>
    <t>JUBLFOOD</t>
  </si>
  <si>
    <t>Restaurants &amp; Cafes</t>
  </si>
  <si>
    <t>L&amp;T Finance Ltd</t>
  </si>
  <si>
    <t>LTF</t>
  </si>
  <si>
    <t>Honeywell Automation India Ltd</t>
  </si>
  <si>
    <t>HONAUT</t>
  </si>
  <si>
    <t>Biocon Ltd</t>
  </si>
  <si>
    <t>BIOCON</t>
  </si>
  <si>
    <t>Biotechnology</t>
  </si>
  <si>
    <t>Ge T&amp;D India Ltd</t>
  </si>
  <si>
    <t>GET&amp;D</t>
  </si>
  <si>
    <t>Tata Technologies Ltd</t>
  </si>
  <si>
    <t>TATATECH</t>
  </si>
  <si>
    <t>Lloyds Metals And Energy Ltd</t>
  </si>
  <si>
    <t>LLOYDSME</t>
  </si>
  <si>
    <t>Bharat Dynamics Ltd</t>
  </si>
  <si>
    <t>BDL</t>
  </si>
  <si>
    <t>One 97 Communications Ltd</t>
  </si>
  <si>
    <t>PAYTM</t>
  </si>
  <si>
    <t>Business Support Services</t>
  </si>
  <si>
    <t>Gujarat Gas Ltd</t>
  </si>
  <si>
    <t>GUJGASLTD</t>
  </si>
  <si>
    <t>Nippon Life India Asset Management Ltd</t>
  </si>
  <si>
    <t>NAM-INDIA</t>
  </si>
  <si>
    <t>Bank of Maharashtra Ltd</t>
  </si>
  <si>
    <t>MAHABANK</t>
  </si>
  <si>
    <t>Escorts Kubota Ltd</t>
  </si>
  <si>
    <t>ESCORTS</t>
  </si>
  <si>
    <t>Tractors</t>
  </si>
  <si>
    <t>AIA Engineering Ltd</t>
  </si>
  <si>
    <t>AIAENG</t>
  </si>
  <si>
    <t>KEI Industries Ltd</t>
  </si>
  <si>
    <t>KEI</t>
  </si>
  <si>
    <t>Cables</t>
  </si>
  <si>
    <t>Godrej Industries Ltd</t>
  </si>
  <si>
    <t>GODREJIND</t>
  </si>
  <si>
    <t>Mahindra and Mahindra Financial Services Ltd</t>
  </si>
  <si>
    <t>M&amp;MFIN</t>
  </si>
  <si>
    <t>Apar Industries Ltd</t>
  </si>
  <si>
    <t>APARINDS</t>
  </si>
  <si>
    <t>Exide Industries Ltd</t>
  </si>
  <si>
    <t>EXIDEIND</t>
  </si>
  <si>
    <t>Batteries</t>
  </si>
  <si>
    <t>APL Apollo Tubes Ltd</t>
  </si>
  <si>
    <t>APLAPOLLO</t>
  </si>
  <si>
    <t>3M India Ltd</t>
  </si>
  <si>
    <t>3MINDIA</t>
  </si>
  <si>
    <t>Stationery</t>
  </si>
  <si>
    <t>360 One Wam Ltd</t>
  </si>
  <si>
    <t>360ONE</t>
  </si>
  <si>
    <t>Investment Banking &amp; Brokerage</t>
  </si>
  <si>
    <t>Deepak Nitrite Ltd</t>
  </si>
  <si>
    <t>DEEPAKNTR</t>
  </si>
  <si>
    <t>Max Financial Services Ltd</t>
  </si>
  <si>
    <t>MFSL</t>
  </si>
  <si>
    <t>Godfrey Phillips India Ltd</t>
  </si>
  <si>
    <t>GODFRYPHLP</t>
  </si>
  <si>
    <t>Ajanta Pharma Ltd</t>
  </si>
  <si>
    <t>AJANTPHARM</t>
  </si>
  <si>
    <t>Blue Star Ltd</t>
  </si>
  <si>
    <t>BLUESTARCO</t>
  </si>
  <si>
    <t>New India Assurance Company Ltd</t>
  </si>
  <si>
    <t>NIACL</t>
  </si>
  <si>
    <t>Punjab &amp; Sind Bank</t>
  </si>
  <si>
    <t>PSB</t>
  </si>
  <si>
    <t>Indraprastha Gas Ltd</t>
  </si>
  <si>
    <t>IGL</t>
  </si>
  <si>
    <t>NLC India Ltd</t>
  </si>
  <si>
    <t>NLCINDIA</t>
  </si>
  <si>
    <t>LIC Housing Finance Ltd</t>
  </si>
  <si>
    <t>LICHSGFIN</t>
  </si>
  <si>
    <t>Home Financing</t>
  </si>
  <si>
    <t>IPCA Laboratories Ltd</t>
  </si>
  <si>
    <t>IPCALAB</t>
  </si>
  <si>
    <t>IRB Infrastructure Developers Ltd</t>
  </si>
  <si>
    <t>IRB</t>
  </si>
  <si>
    <t>Cholamandalam Financial Holdings Ltd</t>
  </si>
  <si>
    <t>CHOLAHLDNG</t>
  </si>
  <si>
    <t>J K Cement Ltd</t>
  </si>
  <si>
    <t>JKCEMENT</t>
  </si>
  <si>
    <t>Syngene International Ltd</t>
  </si>
  <si>
    <t>SYNGENE</t>
  </si>
  <si>
    <t>Aditya Birla Fashion and Retail Ltd</t>
  </si>
  <si>
    <t>ABFRL</t>
  </si>
  <si>
    <t>Star Health and Allied Insurance Company Ltd</t>
  </si>
  <si>
    <t>STARHEALTH</t>
  </si>
  <si>
    <t>Kaynes Technology India Ltd</t>
  </si>
  <si>
    <t>KAYNES</t>
  </si>
  <si>
    <t>Endurance Technologies Ltd</t>
  </si>
  <si>
    <t>ENDURANCE</t>
  </si>
  <si>
    <t>Dalmia Bharat Ltd</t>
  </si>
  <si>
    <t>DALBHARAT</t>
  </si>
  <si>
    <t>Bandhan Bank Ltd</t>
  </si>
  <si>
    <t>BANDHANBNK</t>
  </si>
  <si>
    <t>CRISIL Ltd</t>
  </si>
  <si>
    <t>CRISIL</t>
  </si>
  <si>
    <t>Tata Investment Corporation Ltd</t>
  </si>
  <si>
    <t>TATAINVEST</t>
  </si>
  <si>
    <t>National Aluminium Co Ltd</t>
  </si>
  <si>
    <t>NATIONALUM</t>
  </si>
  <si>
    <t>Metro Brands Ltd</t>
  </si>
  <si>
    <t>METROBRAND</t>
  </si>
  <si>
    <t>Footwear</t>
  </si>
  <si>
    <t>Mangalore Refinery and Petrochemicals Ltd</t>
  </si>
  <si>
    <t>MRPL</t>
  </si>
  <si>
    <t>Brainbees Solutions Ltd</t>
  </si>
  <si>
    <t>FIRSTCRY</t>
  </si>
  <si>
    <t>Brigade Enterprises Ltd</t>
  </si>
  <si>
    <t>BRIGADE</t>
  </si>
  <si>
    <t>Go Digit General Insurance Ltd</t>
  </si>
  <si>
    <t>GODIGIT</t>
  </si>
  <si>
    <t>Himadri Speciality Chemical Ltd</t>
  </si>
  <si>
    <t>HSCL</t>
  </si>
  <si>
    <t>Sun Tv Network Ltd</t>
  </si>
  <si>
    <t>SUNTV</t>
  </si>
  <si>
    <t>TV Channels &amp; Broadcasters</t>
  </si>
  <si>
    <t>Emami Ltd</t>
  </si>
  <si>
    <t>EMAMILTD</t>
  </si>
  <si>
    <t>Apollo Tyres Ltd</t>
  </si>
  <si>
    <t>APOLLOTYRE</t>
  </si>
  <si>
    <t>Inox Wind Ltd</t>
  </si>
  <si>
    <t>INOXWIND</t>
  </si>
  <si>
    <t>Embassy Office Parks REIT</t>
  </si>
  <si>
    <t>EMBASSY</t>
  </si>
  <si>
    <t>NBCC (India) Ltd</t>
  </si>
  <si>
    <t>NBCC</t>
  </si>
  <si>
    <t>Delhivery Ltd</t>
  </si>
  <si>
    <t>DELHIVERY</t>
  </si>
  <si>
    <t>Central Depository Services (India) Ltd</t>
  </si>
  <si>
    <t>CDSL</t>
  </si>
  <si>
    <t>Hindustan Copper Ltd</t>
  </si>
  <si>
    <t>HINDCOPPER</t>
  </si>
  <si>
    <t>Mining - Copper</t>
  </si>
  <si>
    <t>Motherson Sumi Wiring India Ltd</t>
  </si>
  <si>
    <t>MSUMI</t>
  </si>
  <si>
    <t>Vedant Fashions Ltd</t>
  </si>
  <si>
    <t>MANYAVAR</t>
  </si>
  <si>
    <t>Textiles</t>
  </si>
  <si>
    <t>ZF Commercial Vehicle Control Systems India Ltd</t>
  </si>
  <si>
    <t>ZFCVINDIA</t>
  </si>
  <si>
    <t>Poonawalla Fincorp Ltd</t>
  </si>
  <si>
    <t>POONAWALLA</t>
  </si>
  <si>
    <t>TVS Holdings Ltd</t>
  </si>
  <si>
    <t>TVSHLTD</t>
  </si>
  <si>
    <t>Gland Pharma Ltd</t>
  </si>
  <si>
    <t>GLAND</t>
  </si>
  <si>
    <t>Piramal Pharma Ltd</t>
  </si>
  <si>
    <t>PPLPHARMA</t>
  </si>
  <si>
    <t>Radico Khaitan Ltd</t>
  </si>
  <si>
    <t>RADICO</t>
  </si>
  <si>
    <t>Sumitomo Chemical India Ltd</t>
  </si>
  <si>
    <t>SUMICHEM</t>
  </si>
  <si>
    <t>Century Textiles and Industries Ltd</t>
  </si>
  <si>
    <t>CENTURYTEX</t>
  </si>
  <si>
    <t>Paper Products</t>
  </si>
  <si>
    <t>Global Health Ltd</t>
  </si>
  <si>
    <t>MEDANTA</t>
  </si>
  <si>
    <t>BASF India Ltd</t>
  </si>
  <si>
    <t>BASF</t>
  </si>
  <si>
    <t>Multi Commodity Exchange of India Ltd</t>
  </si>
  <si>
    <t>MCX</t>
  </si>
  <si>
    <t>KPR Mill Ltd</t>
  </si>
  <si>
    <t>KPRMILL</t>
  </si>
  <si>
    <t>Gillette India Ltd</t>
  </si>
  <si>
    <t>GILLETTE</t>
  </si>
  <si>
    <t>Suven Pharmaceuticals Ltd</t>
  </si>
  <si>
    <t>SUVENPHAR</t>
  </si>
  <si>
    <t>Sundram Fasteners Ltd</t>
  </si>
  <si>
    <t>SUNDRMFAST</t>
  </si>
  <si>
    <t>Bayer Cropscience Ltd</t>
  </si>
  <si>
    <t>BAYERCROP</t>
  </si>
  <si>
    <t>Crompton Greaves Consumer Electricals Ltd</t>
  </si>
  <si>
    <t>CROMPTON</t>
  </si>
  <si>
    <t>Emcure Pharmaceuticals Ltd</t>
  </si>
  <si>
    <t>EMCURE</t>
  </si>
  <si>
    <t>J B Chemicals and Pharmaceuticals Ltd</t>
  </si>
  <si>
    <t>JBCHEPHARM</t>
  </si>
  <si>
    <t>Carborundum Universal Ltd</t>
  </si>
  <si>
    <t>CARBORUNIV</t>
  </si>
  <si>
    <t>Authum Investment &amp; Infrastructure Ltd</t>
  </si>
  <si>
    <t>AIIL</t>
  </si>
  <si>
    <t>Timken India Ltd</t>
  </si>
  <si>
    <t>TIMKEN</t>
  </si>
  <si>
    <t>ICICI Securities Ltd</t>
  </si>
  <si>
    <t>ISEC</t>
  </si>
  <si>
    <t>PNB Housing Finance Ltd</t>
  </si>
  <si>
    <t>PNBHOUSING</t>
  </si>
  <si>
    <t>Natco Pharma Ltd</t>
  </si>
  <si>
    <t>NATCOPHARM</t>
  </si>
  <si>
    <t>ITI Ltd</t>
  </si>
  <si>
    <t>ITI</t>
  </si>
  <si>
    <t>Telecom Equipments</t>
  </si>
  <si>
    <t>Hatsun Agro Product Ltd</t>
  </si>
  <si>
    <t>HATSUN</t>
  </si>
  <si>
    <t>Aegis Logistics Ltd</t>
  </si>
  <si>
    <t>AEGISLOG</t>
  </si>
  <si>
    <t>Dr. Lal PathLabs Ltd</t>
  </si>
  <si>
    <t>LALPATHLAB</t>
  </si>
  <si>
    <t>Jyoti CNC Automation Ltd</t>
  </si>
  <si>
    <t>JYOTICNC</t>
  </si>
  <si>
    <t>Computer Hardware</t>
  </si>
  <si>
    <t>Pfizer Ltd</t>
  </si>
  <si>
    <t>PFIZER</t>
  </si>
  <si>
    <t>SKF India Ltd</t>
  </si>
  <si>
    <t>SKFINDIA</t>
  </si>
  <si>
    <t>Grindwell Norton Ltd</t>
  </si>
  <si>
    <t>GRINDWELL</t>
  </si>
  <si>
    <t>Laurus Labs Ltd</t>
  </si>
  <si>
    <t>LAURUSLABS</t>
  </si>
  <si>
    <t>KEC International Ltd</t>
  </si>
  <si>
    <t>KEC</t>
  </si>
  <si>
    <t>Ratnamani Metals and Tubes Ltd</t>
  </si>
  <si>
    <t>RATNAMANI</t>
  </si>
  <si>
    <t>Tata Chemicals Ltd</t>
  </si>
  <si>
    <t>TATACHEM</t>
  </si>
  <si>
    <t>Whirlpool of India Ltd</t>
  </si>
  <si>
    <t>WHIRLPOOL</t>
  </si>
  <si>
    <t>Narayana Hrudayalaya Ltd</t>
  </si>
  <si>
    <t>NH</t>
  </si>
  <si>
    <t>CESC Ltd</t>
  </si>
  <si>
    <t>CESC</t>
  </si>
  <si>
    <t>Amara Raja Energy &amp; Mobility Ltd</t>
  </si>
  <si>
    <t>ARE&amp;M</t>
  </si>
  <si>
    <t>Poly Medicure Ltd</t>
  </si>
  <si>
    <t>POLYMED</t>
  </si>
  <si>
    <t>Health Care Equipment &amp; Supplies</t>
  </si>
  <si>
    <t>Castrol India Ltd</t>
  </si>
  <si>
    <t>CASTROLIND</t>
  </si>
  <si>
    <t>Shyam Metalics and Energy Ltd</t>
  </si>
  <si>
    <t>SHYAMMETL</t>
  </si>
  <si>
    <t>Kansai Nerolac Paints Ltd</t>
  </si>
  <si>
    <t>KANSAINER</t>
  </si>
  <si>
    <t>Piramal Enterprises Ltd</t>
  </si>
  <si>
    <t>PEL</t>
  </si>
  <si>
    <t>Devyani International Ltd</t>
  </si>
  <si>
    <t>DEVYANI</t>
  </si>
  <si>
    <t>Nuvama Wealth Management Ltd</t>
  </si>
  <si>
    <t>NUVAMA</t>
  </si>
  <si>
    <t>EIH Ltd</t>
  </si>
  <si>
    <t>EIHOTEL</t>
  </si>
  <si>
    <t>Triveni Turbine Ltd</t>
  </si>
  <si>
    <t>TRITURBINE</t>
  </si>
  <si>
    <t>Angel One Ltd</t>
  </si>
  <si>
    <t>ANGELONE</t>
  </si>
  <si>
    <t>Kajaria Ceramics Ltd</t>
  </si>
  <si>
    <t>KAJARIACER</t>
  </si>
  <si>
    <t>Building Products - Ceramics</t>
  </si>
  <si>
    <t>Alembic Pharmaceuticals Ltd</t>
  </si>
  <si>
    <t>APLLTD</t>
  </si>
  <si>
    <t>KIOCL Ltd</t>
  </si>
  <si>
    <t>KIOCL</t>
  </si>
  <si>
    <t>JBM Auto Ltd</t>
  </si>
  <si>
    <t>JBMA</t>
  </si>
  <si>
    <t>Elgi Equipments Ltd</t>
  </si>
  <si>
    <t>ELGIEQUIP</t>
  </si>
  <si>
    <t>CPSE ETF</t>
  </si>
  <si>
    <t>CPSEETF</t>
  </si>
  <si>
    <t>Equity</t>
  </si>
  <si>
    <t>Bikaji Foods International Ltd</t>
  </si>
  <si>
    <t>BIKAJI</t>
  </si>
  <si>
    <t>Concord Biotech Ltd</t>
  </si>
  <si>
    <t>CONCORDBIO</t>
  </si>
  <si>
    <t>Jindal SAW Ltd</t>
  </si>
  <si>
    <t>JINDALSAW</t>
  </si>
  <si>
    <t>Anant Raj Ltd</t>
  </si>
  <si>
    <t>ANANTRAJ</t>
  </si>
  <si>
    <t>Jupiter Wagons Ltd</t>
  </si>
  <si>
    <t>JWL</t>
  </si>
  <si>
    <t>Rail</t>
  </si>
  <si>
    <t>HFCL Ltd</t>
  </si>
  <si>
    <t>HFCL</t>
  </si>
  <si>
    <t>Cyient Ltd</t>
  </si>
  <si>
    <t>CYIENT</t>
  </si>
  <si>
    <t>Gujarat State Petronet Ltd</t>
  </si>
  <si>
    <t>GSPL</t>
  </si>
  <si>
    <t>Atul Ltd</t>
  </si>
  <si>
    <t>ATUL</t>
  </si>
  <si>
    <t>Five-Star Business Finance Ltd</t>
  </si>
  <si>
    <t>FIVESTAR</t>
  </si>
  <si>
    <t>IIFL Finance Ltd</t>
  </si>
  <si>
    <t>IIFL</t>
  </si>
  <si>
    <t>Kalpataru Projects International Ltd</t>
  </si>
  <si>
    <t>KPIL</t>
  </si>
  <si>
    <t>Computer Age Management Services Ltd</t>
  </si>
  <si>
    <t>CAMS</t>
  </si>
  <si>
    <t>CIE Automotive India Ltd</t>
  </si>
  <si>
    <t>CIEINDIA</t>
  </si>
  <si>
    <t>Aditya Birla Sun Life Amc Ltd</t>
  </si>
  <si>
    <t>ABSLAMC</t>
  </si>
  <si>
    <t>Affle (India) Ltd</t>
  </si>
  <si>
    <t>AFFLE</t>
  </si>
  <si>
    <t>Advertising</t>
  </si>
  <si>
    <t>Krishna Institute of Medical Sciences Ltd</t>
  </si>
  <si>
    <t>KIMS</t>
  </si>
  <si>
    <t>Finolex Cables Ltd</t>
  </si>
  <si>
    <t>FINCABLES</t>
  </si>
  <si>
    <t>Ircon International Ltd</t>
  </si>
  <si>
    <t>IRCON</t>
  </si>
  <si>
    <t>PTC Industries Ltd</t>
  </si>
  <si>
    <t>PTCIL</t>
  </si>
  <si>
    <t>Sobha Ltd</t>
  </si>
  <si>
    <t>SOBHA</t>
  </si>
  <si>
    <t>Tejas Networks Ltd</t>
  </si>
  <si>
    <t>TEJASNET</t>
  </si>
  <si>
    <t>Aster DM Healthcare Ltd</t>
  </si>
  <si>
    <t>ASTERDM</t>
  </si>
  <si>
    <t>Chambal Fertilisers and Chemicals Ltd</t>
  </si>
  <si>
    <t>CHAMBLFERT</t>
  </si>
  <si>
    <t>Firstsource Solutions Ltd</t>
  </si>
  <si>
    <t>FSL</t>
  </si>
  <si>
    <t>Outsourced services</t>
  </si>
  <si>
    <t>Signatureglobal (India) Ltd</t>
  </si>
  <si>
    <t>SIGNATURE</t>
  </si>
  <si>
    <t>Jai Balaji Industries Ltd</t>
  </si>
  <si>
    <t>JAIBALAJI</t>
  </si>
  <si>
    <t>Vinati Organics Ltd</t>
  </si>
  <si>
    <t>VINATIORGA</t>
  </si>
  <si>
    <t>Aarti Industries Ltd</t>
  </si>
  <si>
    <t>AARTIIND</t>
  </si>
  <si>
    <t>Blue Dart Express Ltd</t>
  </si>
  <si>
    <t>BLUEDART</t>
  </si>
  <si>
    <t>Relaxo Footwears Ltd</t>
  </si>
  <si>
    <t>RELAXO</t>
  </si>
  <si>
    <t>Indian Energy Exchange Ltd</t>
  </si>
  <si>
    <t>IEX</t>
  </si>
  <si>
    <t>Power Trading &amp; Consultancy</t>
  </si>
  <si>
    <t>Nexus Select Trust</t>
  </si>
  <si>
    <t>NXST</t>
  </si>
  <si>
    <t>Mindspace Business Parks REIT</t>
  </si>
  <si>
    <t>MINDSPACE</t>
  </si>
  <si>
    <t>V Guard Industries Ltd</t>
  </si>
  <si>
    <t>VGUARD</t>
  </si>
  <si>
    <t>PCBL Ltd</t>
  </si>
  <si>
    <t>PCBL</t>
  </si>
  <si>
    <t>Ramco Cements Limited</t>
  </si>
  <si>
    <t>RAMCOCEM</t>
  </si>
  <si>
    <t>Jyothy Labs Ltd</t>
  </si>
  <si>
    <t>JYOTHYLAB</t>
  </si>
  <si>
    <t>CreditAccess Grameen Ltd</t>
  </si>
  <si>
    <t>CREDITACC</t>
  </si>
  <si>
    <t>Garden Reach Shipbuilders &amp; Engineers Ltd</t>
  </si>
  <si>
    <t>GRSE</t>
  </si>
  <si>
    <t>Aadhar Housing Finance Ltd</t>
  </si>
  <si>
    <t>AADHARHFC</t>
  </si>
  <si>
    <t>Century Plyboards (India) Ltd</t>
  </si>
  <si>
    <t>CENTURYPLY</t>
  </si>
  <si>
    <t>Wood Products</t>
  </si>
  <si>
    <t>NCC Ltd</t>
  </si>
  <si>
    <t>NCC</t>
  </si>
  <si>
    <t>Cello World Ltd</t>
  </si>
  <si>
    <t>CELLO</t>
  </si>
  <si>
    <t>Tbo Tek Ltd</t>
  </si>
  <si>
    <t>TBOTEK</t>
  </si>
  <si>
    <t>Tour &amp; Travel Services</t>
  </si>
  <si>
    <t>Nava Limited</t>
  </si>
  <si>
    <t>NAVA</t>
  </si>
  <si>
    <t>Eris Lifesciences Ltd</t>
  </si>
  <si>
    <t>ERIS</t>
  </si>
  <si>
    <t>Jubilant Pharmova Ltd</t>
  </si>
  <si>
    <t>JUBLPHARMA</t>
  </si>
  <si>
    <t>R R Kabel Ltd</t>
  </si>
  <si>
    <t>RRKABEL</t>
  </si>
  <si>
    <t>Bombay Burmah Trading Corporation Ltd</t>
  </si>
  <si>
    <t>BBTC</t>
  </si>
  <si>
    <t>Chalet Hotels Ltd</t>
  </si>
  <si>
    <t>CHALET</t>
  </si>
  <si>
    <t>IFCI Ltd</t>
  </si>
  <si>
    <t>IFCI</t>
  </si>
  <si>
    <t>Finolex Industries Ltd</t>
  </si>
  <si>
    <t>FINPIPE</t>
  </si>
  <si>
    <t>Mahanagar Gas Ltd</t>
  </si>
  <si>
    <t>MGL</t>
  </si>
  <si>
    <t>Kirloskar Oil Engines Ltd</t>
  </si>
  <si>
    <t>KIRLOSENG</t>
  </si>
  <si>
    <t>Swan Energy Ltd</t>
  </si>
  <si>
    <t>SWANENERGY</t>
  </si>
  <si>
    <t>Ramkrishna Forgings Ltd</t>
  </si>
  <si>
    <t>RKFORGE</t>
  </si>
  <si>
    <t>Bata India Ltd</t>
  </si>
  <si>
    <t>BATAINDIA</t>
  </si>
  <si>
    <t>Techno Electric &amp; Engineering Company Ltd</t>
  </si>
  <si>
    <t>TECHNOE</t>
  </si>
  <si>
    <t>Schneider Electric Infrastructure Ltd</t>
  </si>
  <si>
    <t>SCHNEIDER</t>
  </si>
  <si>
    <t>Trident Ltd</t>
  </si>
  <si>
    <t>TRIDENT</t>
  </si>
  <si>
    <t>Sonata Software Ltd</t>
  </si>
  <si>
    <t>SONATSOFTW</t>
  </si>
  <si>
    <t>Kfin Technologies Ltd</t>
  </si>
  <si>
    <t>KFINTECH</t>
  </si>
  <si>
    <t>Indiamart Intermesh Ltd</t>
  </si>
  <si>
    <t>INDIAMART</t>
  </si>
  <si>
    <t>Welspun Corp Ltd</t>
  </si>
  <si>
    <t>WELCORP</t>
  </si>
  <si>
    <t>Manappuram Finance Ltd</t>
  </si>
  <si>
    <t>MANAPPURAM</t>
  </si>
  <si>
    <t>Great Eastern Shipping Company Ltd</t>
  </si>
  <si>
    <t>GESHIP</t>
  </si>
  <si>
    <t>IDFC Ltd</t>
  </si>
  <si>
    <t>IDFC</t>
  </si>
  <si>
    <t>Waaree Renewable Technologies Ltd</t>
  </si>
  <si>
    <t>WAAREERTL</t>
  </si>
  <si>
    <t>Birlasoft Ltd</t>
  </si>
  <si>
    <t>BSOFT</t>
  </si>
  <si>
    <t>Capri Global Capital Ltd</t>
  </si>
  <si>
    <t>CGCL</t>
  </si>
  <si>
    <t>Gravita India Ltd</t>
  </si>
  <si>
    <t>GRAVITA</t>
  </si>
  <si>
    <t>Metals - Lead</t>
  </si>
  <si>
    <t>Tata Teleservices (Maharashtra) Ltd</t>
  </si>
  <si>
    <t>TTML</t>
  </si>
  <si>
    <t>Lakshmi Machine Works Ltd</t>
  </si>
  <si>
    <t>LAXMIMACH</t>
  </si>
  <si>
    <t>HBL Power Systems Ltd</t>
  </si>
  <si>
    <t>HBLPOWER</t>
  </si>
  <si>
    <t>Titagarh Rail Systems Ltd</t>
  </si>
  <si>
    <t>TITAGARH</t>
  </si>
  <si>
    <t>Akzo Nobel India Ltd</t>
  </si>
  <si>
    <t>AKZOINDIA</t>
  </si>
  <si>
    <t>Karur Vysya Bank Ltd</t>
  </si>
  <si>
    <t>KARURVYSYA</t>
  </si>
  <si>
    <t>Doms Industries Ltd</t>
  </si>
  <si>
    <t>DOMS</t>
  </si>
  <si>
    <t>Office Supplies</t>
  </si>
  <si>
    <t>Welspun Living Ltd</t>
  </si>
  <si>
    <t>WELSPUNLIV</t>
  </si>
  <si>
    <t>Newgen Software Technologies Ltd</t>
  </si>
  <si>
    <t>NEWGEN</t>
  </si>
  <si>
    <t>Aptus Value Housing Finance India Ltd</t>
  </si>
  <si>
    <t>APTUS</t>
  </si>
  <si>
    <t>Zensar Technologies Ltd</t>
  </si>
  <si>
    <t>ZENSARTECH</t>
  </si>
  <si>
    <t>DCM Shriram Ltd</t>
  </si>
  <si>
    <t>DCMSHRIRAM</t>
  </si>
  <si>
    <t>Astrazeneca Pharma India Ltd</t>
  </si>
  <si>
    <t>ASTRAZEN</t>
  </si>
  <si>
    <t>PG Electroplast Ltd</t>
  </si>
  <si>
    <t>PGEL</t>
  </si>
  <si>
    <t>Bls International Services Ltd</t>
  </si>
  <si>
    <t>BLS</t>
  </si>
  <si>
    <t>Supreme Petrochem Ltd</t>
  </si>
  <si>
    <t>SPLPETRO</t>
  </si>
  <si>
    <t>Sterling and Wilson Renewable Energy Ltd</t>
  </si>
  <si>
    <t>SWSOLAR</t>
  </si>
  <si>
    <t>Clean Science and Technology Ltd</t>
  </si>
  <si>
    <t>CLEAN</t>
  </si>
  <si>
    <t>Fine Organic Industries Ltd</t>
  </si>
  <si>
    <t>FINEORG</t>
  </si>
  <si>
    <t>UTI Asset Management Company Ltd</t>
  </si>
  <si>
    <t>UTIAMC</t>
  </si>
  <si>
    <t>Sanofi India Ltd</t>
  </si>
  <si>
    <t>SANOFI</t>
  </si>
  <si>
    <t>PVR INOX Ltd</t>
  </si>
  <si>
    <t>PVRINOX</t>
  </si>
  <si>
    <t>Theatres</t>
  </si>
  <si>
    <t>Asahi India Glass Ltd</t>
  </si>
  <si>
    <t>ASAHIINDIA</t>
  </si>
  <si>
    <t>RITES Ltd</t>
  </si>
  <si>
    <t>RITES</t>
  </si>
  <si>
    <t>Neuland Laboratories Ltd</t>
  </si>
  <si>
    <t>NEULANDLAB</t>
  </si>
  <si>
    <t>Anand Rathi Wealth Ltd</t>
  </si>
  <si>
    <t>ANANDRATHI</t>
  </si>
  <si>
    <t>LS Industries Ltd</t>
  </si>
  <si>
    <t>LSIND</t>
  </si>
  <si>
    <t>G R Infraprojects Ltd</t>
  </si>
  <si>
    <t>GRINFRA</t>
  </si>
  <si>
    <t>Action Construction Equipment Ltd</t>
  </si>
  <si>
    <t>ACE</t>
  </si>
  <si>
    <t>Heavy Machinery</t>
  </si>
  <si>
    <t>Navin Fluorine International Ltd</t>
  </si>
  <si>
    <t>NAVINFLUOR</t>
  </si>
  <si>
    <t>Inox Wind Energy Ltd</t>
  </si>
  <si>
    <t>IWEL</t>
  </si>
  <si>
    <t>Godrej Agrovet Ltd</t>
  </si>
  <si>
    <t>GODREJAGRO</t>
  </si>
  <si>
    <t>Agro Products</t>
  </si>
  <si>
    <t>Indegene Ltd</t>
  </si>
  <si>
    <t>INDGN</t>
  </si>
  <si>
    <t>BEML Ltd</t>
  </si>
  <si>
    <t>BEML</t>
  </si>
  <si>
    <t>Glenmark Life Sciences Ltd</t>
  </si>
  <si>
    <t>GLS</t>
  </si>
  <si>
    <t>UTI S&amp;P BSE Sensex ETF</t>
  </si>
  <si>
    <t>UTISENSETF</t>
  </si>
  <si>
    <t>KSB Ltd</t>
  </si>
  <si>
    <t>KSB</t>
  </si>
  <si>
    <t>Honasa Consumer Ltd</t>
  </si>
  <si>
    <t>HONASA</t>
  </si>
  <si>
    <t>Craftsman Automation Ltd</t>
  </si>
  <si>
    <t>CRAFTSMAN</t>
  </si>
  <si>
    <t>NMDC Steel Ltd</t>
  </si>
  <si>
    <t>NSLNISP</t>
  </si>
  <si>
    <t>Netweb Technologies India Ltd</t>
  </si>
  <si>
    <t>NETWEB</t>
  </si>
  <si>
    <t>Amber Enterprises India Ltd</t>
  </si>
  <si>
    <t>AMBER</t>
  </si>
  <si>
    <t>Zen Technologies Ltd</t>
  </si>
  <si>
    <t>ZENTEC</t>
  </si>
  <si>
    <t>Caplin Point Laboratories Ltd</t>
  </si>
  <si>
    <t>CAPLIPOINT</t>
  </si>
  <si>
    <t>Sarda Energy &amp; Minerals Ltd</t>
  </si>
  <si>
    <t>SARDAEN</t>
  </si>
  <si>
    <t>Redington Ltd</t>
  </si>
  <si>
    <t>REDINGTON</t>
  </si>
  <si>
    <t>Technology Hardware</t>
  </si>
  <si>
    <t>Railtel Corporation of India Ltd</t>
  </si>
  <si>
    <t>RAILTEL</t>
  </si>
  <si>
    <t>Communication &amp; Networking</t>
  </si>
  <si>
    <t>Data Patterns (India) Ltd</t>
  </si>
  <si>
    <t>DATAPATTNS</t>
  </si>
  <si>
    <t>Wockhardt Ltd</t>
  </si>
  <si>
    <t>WOCKPHARMA</t>
  </si>
  <si>
    <t>LT Foods Ltd</t>
  </si>
  <si>
    <t>LTFOODS</t>
  </si>
  <si>
    <t>E I D-Parry (India) Ltd</t>
  </si>
  <si>
    <t>EIDPARRY</t>
  </si>
  <si>
    <t>Sugar</t>
  </si>
  <si>
    <t>Aavas Financiers Ltd</t>
  </si>
  <si>
    <t>AAVAS</t>
  </si>
  <si>
    <t>Raymond Lifestyle Ltd</t>
  </si>
  <si>
    <t>RAYMONDLSL</t>
  </si>
  <si>
    <t>Vardhman Textiles Ltd</t>
  </si>
  <si>
    <t>VTL</t>
  </si>
  <si>
    <t>Elecon Engineering Company Ltd</t>
  </si>
  <si>
    <t>ELECON</t>
  </si>
  <si>
    <t>Olectra Greentech Ltd</t>
  </si>
  <si>
    <t>OLECTRA</t>
  </si>
  <si>
    <t>MMTC Ltd</t>
  </si>
  <si>
    <t>MMTC</t>
  </si>
  <si>
    <t>Zydus Wellness Ltd</t>
  </si>
  <si>
    <t>ZYDUSWELL</t>
  </si>
  <si>
    <t>Intellect Design Arena Ltd</t>
  </si>
  <si>
    <t>INTELLECT</t>
  </si>
  <si>
    <t>Maharashtra Scooters Ltd</t>
  </si>
  <si>
    <t>MAHSCOOTER</t>
  </si>
  <si>
    <t>Praj Industries Ltd</t>
  </si>
  <si>
    <t>PRAJIND</t>
  </si>
  <si>
    <t>Voltamp Transformers Ltd</t>
  </si>
  <si>
    <t>VOLTAMP</t>
  </si>
  <si>
    <t>Electrosteel Castings Ltd</t>
  </si>
  <si>
    <t>ELECTCAST</t>
  </si>
  <si>
    <t>Akums Drugs and Pharmaceuticals Ltd</t>
  </si>
  <si>
    <t>AKUMS</t>
  </si>
  <si>
    <t>Granules India Ltd</t>
  </si>
  <si>
    <t>GRANULES</t>
  </si>
  <si>
    <t>Reliance Power Ltd</t>
  </si>
  <si>
    <t>RPOWER</t>
  </si>
  <si>
    <t>Nuvoco Vistas Corporation Ltd</t>
  </si>
  <si>
    <t>NUVOCO</t>
  </si>
  <si>
    <t>Westlife Foodworld Ltd</t>
  </si>
  <si>
    <t>WESTLIFE</t>
  </si>
  <si>
    <t>Ingersoll-Rand (India) Ltd</t>
  </si>
  <si>
    <t>INGERRAND</t>
  </si>
  <si>
    <t>Rainbow Children's Medicare Ltd</t>
  </si>
  <si>
    <t>RAINBOW</t>
  </si>
  <si>
    <t>Chennai Petroleum Corporation Ltd</t>
  </si>
  <si>
    <t>CHENNPETRO</t>
  </si>
  <si>
    <t>Aether Industries Ltd</t>
  </si>
  <si>
    <t>AETHER</t>
  </si>
  <si>
    <t>Cube Highways Trust</t>
  </si>
  <si>
    <t>CUBEINVIT</t>
  </si>
  <si>
    <t>Roads</t>
  </si>
  <si>
    <t>Kirloskar Brothers Ltd</t>
  </si>
  <si>
    <t>KIRLOSBROS</t>
  </si>
  <si>
    <t>Deepak Fertilisers and Petrochemicals Corp Ltd</t>
  </si>
  <si>
    <t>DEEPAKFERT</t>
  </si>
  <si>
    <t>RBL Bank Ltd</t>
  </si>
  <si>
    <t>RBLBANK</t>
  </si>
  <si>
    <t>Alok Industries Ltd</t>
  </si>
  <si>
    <t>ALOKINDS</t>
  </si>
  <si>
    <t>Marksans Pharma Ltd</t>
  </si>
  <si>
    <t>MARKSANS</t>
  </si>
  <si>
    <t>Genus Power Infrastructures Ltd</t>
  </si>
  <si>
    <t>GENUSPOWER</t>
  </si>
  <si>
    <t>eClerx Services Limited</t>
  </si>
  <si>
    <t>ECLERX</t>
  </si>
  <si>
    <t>Minda Corporation Ltd</t>
  </si>
  <si>
    <t>MINDACORP</t>
  </si>
  <si>
    <t>Tanla Platforms Ltd</t>
  </si>
  <si>
    <t>TANLA</t>
  </si>
  <si>
    <t>Zee Entertainment Enterprises Ltd</t>
  </si>
  <si>
    <t>ZEEL</t>
  </si>
  <si>
    <t>Strides Pharma Science Ltd</t>
  </si>
  <si>
    <t>STAR</t>
  </si>
  <si>
    <t>Quess Corp Ltd</t>
  </si>
  <si>
    <t>QUESS</t>
  </si>
  <si>
    <t>Employment Services</t>
  </si>
  <si>
    <t>City Union Bank Ltd</t>
  </si>
  <si>
    <t>CUB</t>
  </si>
  <si>
    <t>Safari Industries (India) Ltd</t>
  </si>
  <si>
    <t>SAFARI</t>
  </si>
  <si>
    <t>Godawari Power and Ispat Ltd</t>
  </si>
  <si>
    <t>GPIL</t>
  </si>
  <si>
    <t>TTK Prestige Ltd</t>
  </si>
  <si>
    <t>TTKPRESTIG</t>
  </si>
  <si>
    <t>Tega Industries Ltd</t>
  </si>
  <si>
    <t>TEGA</t>
  </si>
  <si>
    <t>Raymond Ltd</t>
  </si>
  <si>
    <t>RAYMOND</t>
  </si>
  <si>
    <t>Jubilant Ingrevia Ltd</t>
  </si>
  <si>
    <t>JUBLINGREA</t>
  </si>
  <si>
    <t>RHI Magnesita India Ltd</t>
  </si>
  <si>
    <t>RHIM</t>
  </si>
  <si>
    <t>Alkyl Amines Chemicals Ltd</t>
  </si>
  <si>
    <t>ALKYLAMINE</t>
  </si>
  <si>
    <t>JM Financial Ltd</t>
  </si>
  <si>
    <t>JMFINANCIL</t>
  </si>
  <si>
    <t>CEAT Ltd</t>
  </si>
  <si>
    <t>CEATLTD</t>
  </si>
  <si>
    <t>Happiest Minds Technologies Ltd</t>
  </si>
  <si>
    <t>HAPPSTMNDS</t>
  </si>
  <si>
    <t>Sanofi Consumer Healthcare India Ltd</t>
  </si>
  <si>
    <t>SANOFICONR</t>
  </si>
  <si>
    <t>Gujarat Mineral Development Corporation Ltd</t>
  </si>
  <si>
    <t>GMDCLTD</t>
  </si>
  <si>
    <t>Jaiprakash Power Ventures Ltd</t>
  </si>
  <si>
    <t>JPPOWER</t>
  </si>
  <si>
    <t>Engineers India Ltd</t>
  </si>
  <si>
    <t>ENGINERSIN</t>
  </si>
  <si>
    <t>Sammaan Capital Ltd</t>
  </si>
  <si>
    <t>SAMMAANCAP</t>
  </si>
  <si>
    <t>Can Fin Homes Ltd</t>
  </si>
  <si>
    <t>CANFINHOME</t>
  </si>
  <si>
    <t>Edelweiss Financial Services Ltd</t>
  </si>
  <si>
    <t>EDELWEISS</t>
  </si>
  <si>
    <t>Jammu and Kashmir Bank Ltd</t>
  </si>
  <si>
    <t>J&amp;KBANK</t>
  </si>
  <si>
    <t>Balrampur Chini Mills Ltd</t>
  </si>
  <si>
    <t>BALRAMCHIN</t>
  </si>
  <si>
    <t>Galaxy Surfactants Ltd</t>
  </si>
  <si>
    <t>GALAXYSURF</t>
  </si>
  <si>
    <t>Kirloskar Ferrous Industries Ltd</t>
  </si>
  <si>
    <t>KIRLFER</t>
  </si>
  <si>
    <t>Powergrid Infrastructure Investment Trust</t>
  </si>
  <si>
    <t>PGINVIT</t>
  </si>
  <si>
    <t>shipping corporation of India Ltd</t>
  </si>
  <si>
    <t>SCI</t>
  </si>
  <si>
    <t>PNC Infratech Ltd</t>
  </si>
  <si>
    <t>PNCINFRA</t>
  </si>
  <si>
    <t>Graphite India Ltd</t>
  </si>
  <si>
    <t>GRAPHITE</t>
  </si>
  <si>
    <t>Mrs. Bectors Food Specialities Ltd</t>
  </si>
  <si>
    <t>BECTORFOOD</t>
  </si>
  <si>
    <t>India Cements Ltd</t>
  </si>
  <si>
    <t>INDIACEM</t>
  </si>
  <si>
    <t>Happy Forgings Ltd</t>
  </si>
  <si>
    <t>HAPPYFORGE</t>
  </si>
  <si>
    <t>Auto, Truck &amp; Motorcycle Parts</t>
  </si>
  <si>
    <t>CE Info Systems Ltd</t>
  </si>
  <si>
    <t>MAPMYINDIA</t>
  </si>
  <si>
    <t>Bajaj Electricals Ltd</t>
  </si>
  <si>
    <t>BAJAJELEC</t>
  </si>
  <si>
    <t>Rattanindia Enterprises Ltd</t>
  </si>
  <si>
    <t>RTNINDIA</t>
  </si>
  <si>
    <t>Reliance Infrastructure Ltd</t>
  </si>
  <si>
    <t>RELINFRA</t>
  </si>
  <si>
    <t>JK Tyre &amp; Industries Ltd</t>
  </si>
  <si>
    <t>JKTYRE</t>
  </si>
  <si>
    <t>Bengal &amp; Assam Company Ltd</t>
  </si>
  <si>
    <t>BENGALASM</t>
  </si>
  <si>
    <t>Home First Finance Company India Ltd</t>
  </si>
  <si>
    <t>HOMEFIRST</t>
  </si>
  <si>
    <t>Metropolis Healthcare Ltd</t>
  </si>
  <si>
    <t>METROPOLIS</t>
  </si>
  <si>
    <t>Sapphire Foods India Ltd</t>
  </si>
  <si>
    <t>SAPPHIRE</t>
  </si>
  <si>
    <t>Vesuvius India Ltd</t>
  </si>
  <si>
    <t>VESUVIUS</t>
  </si>
  <si>
    <t>Bharat 22 ETF</t>
  </si>
  <si>
    <t>ICICIB22</t>
  </si>
  <si>
    <t>City Pulse Multiplex Ltd</t>
  </si>
  <si>
    <t>CPML</t>
  </si>
  <si>
    <t>Movies &amp; Entertainment</t>
  </si>
  <si>
    <t>KPI Green Energy Ltd</t>
  </si>
  <si>
    <t>KPIGREEN</t>
  </si>
  <si>
    <t>Cera Sanitaryware Ltd</t>
  </si>
  <si>
    <t>CERA</t>
  </si>
  <si>
    <t>Gujarat Pipavav Port Ltd</t>
  </si>
  <si>
    <t>GPPL</t>
  </si>
  <si>
    <t>Puravankara Ltd</t>
  </si>
  <si>
    <t>PURVA</t>
  </si>
  <si>
    <t>Nippon India ETF Nifty Bank BeES</t>
  </si>
  <si>
    <t>BANKBEES</t>
  </si>
  <si>
    <t>Usha Martin Ltd</t>
  </si>
  <si>
    <t>USHAMART</t>
  </si>
  <si>
    <t>Rashtriya Chemicals and Fertilizers Ltd</t>
  </si>
  <si>
    <t>RCF</t>
  </si>
  <si>
    <t>Triveni Engineering and Industries Ltd</t>
  </si>
  <si>
    <t>TRIVENI</t>
  </si>
  <si>
    <t>P N Gadgil Jewellers Ltd</t>
  </si>
  <si>
    <t>PNGJL</t>
  </si>
  <si>
    <t>Arvind Ltd</t>
  </si>
  <si>
    <t>ARVIND</t>
  </si>
  <si>
    <t>INOX India Ltd</t>
  </si>
  <si>
    <t>INOXINDIA</t>
  </si>
  <si>
    <t>Sea-Borne Tankers</t>
  </si>
  <si>
    <t>Campus Activewear Ltd</t>
  </si>
  <si>
    <t>CAMPUS</t>
  </si>
  <si>
    <t>Route Mobile Ltd</t>
  </si>
  <si>
    <t>ROUTE</t>
  </si>
  <si>
    <t>Isgec Heavy Engineering Ltd</t>
  </si>
  <si>
    <t>ISGEC</t>
  </si>
  <si>
    <t>Lemon Tree Hotels Ltd</t>
  </si>
  <si>
    <t>LEMONTREE</t>
  </si>
  <si>
    <t>Prism Johnson Ltd</t>
  </si>
  <si>
    <t>PRSMJOHNSN</t>
  </si>
  <si>
    <t>HG Infra Engineering Ltd</t>
  </si>
  <si>
    <t>HGINFRA</t>
  </si>
  <si>
    <t>Power Mech Projects Ltd</t>
  </si>
  <si>
    <t>POWERMECH</t>
  </si>
  <si>
    <t>Symphony Ltd</t>
  </si>
  <si>
    <t>SYMPHONY</t>
  </si>
  <si>
    <t>IIFL Securities Ltd</t>
  </si>
  <si>
    <t>IIFLSEC</t>
  </si>
  <si>
    <t>Shriram Pistons &amp; Rings Ltd</t>
  </si>
  <si>
    <t>SHRIPISTON</t>
  </si>
  <si>
    <t>RedTape</t>
  </si>
  <si>
    <t>REDTAPE</t>
  </si>
  <si>
    <t>Just Dial Ltd</t>
  </si>
  <si>
    <t>JUSTDIAL</t>
  </si>
  <si>
    <t>Birla Corporation Ltd</t>
  </si>
  <si>
    <t>BIRLACORPN</t>
  </si>
  <si>
    <t>HMT Ltd</t>
  </si>
  <si>
    <t>HMT</t>
  </si>
  <si>
    <t>Sheela Foam Ltd</t>
  </si>
  <si>
    <t>SFL</t>
  </si>
  <si>
    <t>Home Furnishing</t>
  </si>
  <si>
    <t>Shree Renuka Sugars Ltd</t>
  </si>
  <si>
    <t>RENUKA</t>
  </si>
  <si>
    <t>Valor Estate Ltd</t>
  </si>
  <si>
    <t>DBREALTY</t>
  </si>
  <si>
    <t>GMR Power and Urban Infra Ltd</t>
  </si>
  <si>
    <t>GMRP&amp;UI</t>
  </si>
  <si>
    <t>Thomas Cook (India) Ltd</t>
  </si>
  <si>
    <t>THOMASCOOK</t>
  </si>
  <si>
    <t>CCL Products (India) Ltd</t>
  </si>
  <si>
    <t>CCL</t>
  </si>
  <si>
    <t>Latent View Analytics Ltd</t>
  </si>
  <si>
    <t>LATENTVIEW</t>
  </si>
  <si>
    <t>Saregama India Ltd</t>
  </si>
  <si>
    <t>SAREGAMA</t>
  </si>
  <si>
    <t>Movies &amp; TV Serials</t>
  </si>
  <si>
    <t>Senco Gold Ltd</t>
  </si>
  <si>
    <t>SENCO</t>
  </si>
  <si>
    <t>Aurionpro Solutions Ltd</t>
  </si>
  <si>
    <t>AURIONPRO</t>
  </si>
  <si>
    <t>Brookfield India Real Estate Trust</t>
  </si>
  <si>
    <t>BIRET</t>
  </si>
  <si>
    <t>ELANTAS Beck India Ltd</t>
  </si>
  <si>
    <t>ELANTAS</t>
  </si>
  <si>
    <t>Allied Blenders and Distillers Ltd</t>
  </si>
  <si>
    <t>ABDL</t>
  </si>
  <si>
    <t>Gujarat Narmada Valley Fertilizers &amp; Chemicals Ltd</t>
  </si>
  <si>
    <t>GNFC</t>
  </si>
  <si>
    <t>Prudent Corporate Advisory Services Ltd</t>
  </si>
  <si>
    <t>PRUDENT</t>
  </si>
  <si>
    <t>India Grid Trust</t>
  </si>
  <si>
    <t>INDIGRID</t>
  </si>
  <si>
    <t>Time Technoplast Ltd</t>
  </si>
  <si>
    <t>TIMETECHNO</t>
  </si>
  <si>
    <t>Force Motors Ltd</t>
  </si>
  <si>
    <t>FORCEMOT</t>
  </si>
  <si>
    <t>F D C Ltd</t>
  </si>
  <si>
    <t>FDC</t>
  </si>
  <si>
    <t>Network18 Media &amp; Investments Ltd</t>
  </si>
  <si>
    <t>NETWORK18</t>
  </si>
  <si>
    <t>Equitas Small Finance Bank Ltd</t>
  </si>
  <si>
    <t>EQUITASBNK</t>
  </si>
  <si>
    <t>Eureka Forbes Ltd</t>
  </si>
  <si>
    <t>EUREKAFORB</t>
  </si>
  <si>
    <t>Household Appliances</t>
  </si>
  <si>
    <t>Max Estates Ltd</t>
  </si>
  <si>
    <t>MAXESTATES</t>
  </si>
  <si>
    <t>CMS Info Systems Ltd</t>
  </si>
  <si>
    <t>CMSINFO</t>
  </si>
  <si>
    <t>Shoppers Stop Ltd</t>
  </si>
  <si>
    <t>SHOPERSTOP</t>
  </si>
  <si>
    <t>Gallantt Ispat Ltd</t>
  </si>
  <si>
    <t>GALLANTT</t>
  </si>
  <si>
    <t>SBFC Finance Ltd</t>
  </si>
  <si>
    <t>SBFC</t>
  </si>
  <si>
    <t>Avanti Feeds Ltd</t>
  </si>
  <si>
    <t>AVANTIFEED</t>
  </si>
  <si>
    <t>Religare Enterprises Ltd</t>
  </si>
  <si>
    <t>RELIGARE</t>
  </si>
  <si>
    <t>National Standard (India) Ltd</t>
  </si>
  <si>
    <t>NATIONSTD</t>
  </si>
  <si>
    <t>ESAB India Ltd</t>
  </si>
  <si>
    <t>ESABINDIA</t>
  </si>
  <si>
    <t>Vijaya Diagnostic Centre Ltd</t>
  </si>
  <si>
    <t>VIJAYA</t>
  </si>
  <si>
    <t>Choice International Ltd</t>
  </si>
  <si>
    <t>CHOICEIN</t>
  </si>
  <si>
    <t>KNR Constructions Ltd</t>
  </si>
  <si>
    <t>KNRCON</t>
  </si>
  <si>
    <t>JK Lakshmi Cement Ltd</t>
  </si>
  <si>
    <t>JKLAKSHMI</t>
  </si>
  <si>
    <t>Blue Jet Healthcare Ltd</t>
  </si>
  <si>
    <t>BLUEJET</t>
  </si>
  <si>
    <t>Transformers and Rectifiers (India) Ltd</t>
  </si>
  <si>
    <t>TARIL</t>
  </si>
  <si>
    <t>Gujarat State Fertilizers &amp; Chemicals Ltd</t>
  </si>
  <si>
    <t>GSFC</t>
  </si>
  <si>
    <t>ASK Automotive Ltd</t>
  </si>
  <si>
    <t>ASKAUTOLTD</t>
  </si>
  <si>
    <t>Lloyds Engineering Works Ltd</t>
  </si>
  <si>
    <t>LLOYDSENGG</t>
  </si>
  <si>
    <t>Jupiter Life Line Hospitals Ltd</t>
  </si>
  <si>
    <t>JLHL</t>
  </si>
  <si>
    <t>TVS Supply Chain Solutions Ltd</t>
  </si>
  <si>
    <t>TVSSCS</t>
  </si>
  <si>
    <t>Rategain Travel Technologies Ltd</t>
  </si>
  <si>
    <t>RATEGAIN</t>
  </si>
  <si>
    <t>Azad Engineering Ltd</t>
  </si>
  <si>
    <t>AZAD</t>
  </si>
  <si>
    <t>Keystone Realtors Ltd</t>
  </si>
  <si>
    <t>RUSTOMJEE</t>
  </si>
  <si>
    <t>HEG Ltd</t>
  </si>
  <si>
    <t>HEG</t>
  </si>
  <si>
    <t>Maharashtra Seamless Ltd</t>
  </si>
  <si>
    <t>MAHSEAMLES</t>
  </si>
  <si>
    <t>Shilpa Medicare Ltd</t>
  </si>
  <si>
    <t>SHILPAMED</t>
  </si>
  <si>
    <t>Star Cement Ltd</t>
  </si>
  <si>
    <t>STARCEMENT</t>
  </si>
  <si>
    <t>Karnataka Bank Ltd</t>
  </si>
  <si>
    <t>KTKBANK</t>
  </si>
  <si>
    <t>Texmaco Rail &amp; Engineering Ltd</t>
  </si>
  <si>
    <t>TEXRAIL</t>
  </si>
  <si>
    <t>Archean Chemical Industries Ltd</t>
  </si>
  <si>
    <t>ACI</t>
  </si>
  <si>
    <t>Va Tech Wabag Ltd</t>
  </si>
  <si>
    <t>WABAG</t>
  </si>
  <si>
    <t>Water Management</t>
  </si>
  <si>
    <t>JSW Holdings Ltd</t>
  </si>
  <si>
    <t>JSWHL</t>
  </si>
  <si>
    <t>Tips Music Ltd</t>
  </si>
  <si>
    <t>TIPSINDLTD</t>
  </si>
  <si>
    <t>Kotak Nifty Bank ETF</t>
  </si>
  <si>
    <t>BANKNIFTY1</t>
  </si>
  <si>
    <t>Varroc Engineering Ltd</t>
  </si>
  <si>
    <t>VARROC</t>
  </si>
  <si>
    <t>Astra Microwave Products Ltd</t>
  </si>
  <si>
    <t>ASTRAMICRO</t>
  </si>
  <si>
    <t>Rajesh Exports Ltd</t>
  </si>
  <si>
    <t>RAJESHEXPO</t>
  </si>
  <si>
    <t>Sansera Engineering Ltd</t>
  </si>
  <si>
    <t>SANSERA</t>
  </si>
  <si>
    <t>Kama Holdings Ltd</t>
  </si>
  <si>
    <t>KAMAHOLD</t>
  </si>
  <si>
    <t>Epigral Ltd</t>
  </si>
  <si>
    <t>EPIGRAL</t>
  </si>
  <si>
    <t>Sundaram Finance Holdings Ltd</t>
  </si>
  <si>
    <t>SUNDARMHLD</t>
  </si>
  <si>
    <t>Transport Corporation of India Ltd</t>
  </si>
  <si>
    <t>TCI</t>
  </si>
  <si>
    <t>Juniper Hotels Ltd</t>
  </si>
  <si>
    <t>JUNIPER</t>
  </si>
  <si>
    <t>Procter &amp; Gamble Health Ltd</t>
  </si>
  <si>
    <t>PGHL</t>
  </si>
  <si>
    <t>Black Box Ltd</t>
  </si>
  <si>
    <t>BBOX</t>
  </si>
  <si>
    <t>Shakti Pumps (India) Ltd</t>
  </si>
  <si>
    <t>SHAKTIPUMP</t>
  </si>
  <si>
    <t>SBI Nifty 50 ETF</t>
  </si>
  <si>
    <t>SETFNIF50</t>
  </si>
  <si>
    <t>BHARAT Bond ETF-April 2023-Growth</t>
  </si>
  <si>
    <t>EBBETF0423</t>
  </si>
  <si>
    <t>Debt</t>
  </si>
  <si>
    <t>Kirloskar Pneumatic Company Ltd</t>
  </si>
  <si>
    <t>KIRLPNU</t>
  </si>
  <si>
    <t>ITD Cementation India Ltd</t>
  </si>
  <si>
    <t>ITDCEM</t>
  </si>
  <si>
    <t>Chemplast Sanmar Ltd</t>
  </si>
  <si>
    <t>CHEMPLASTS</t>
  </si>
  <si>
    <t>Sunteck Realty Ltd</t>
  </si>
  <si>
    <t>SUNTECK</t>
  </si>
  <si>
    <t>Anupam Rasayan India Ltd</t>
  </si>
  <si>
    <t>ANURAS</t>
  </si>
  <si>
    <t>Nazara Technologies Ltd</t>
  </si>
  <si>
    <t>NAZARA</t>
  </si>
  <si>
    <t>Theme Parks &amp; Gaming</t>
  </si>
  <si>
    <t>Mastek Ltd</t>
  </si>
  <si>
    <t>MASTEK</t>
  </si>
  <si>
    <t>Mahindra Holidays and Resorts India Ltd</t>
  </si>
  <si>
    <t>MHRIL</t>
  </si>
  <si>
    <t>Protean eGov Technologies Ltd</t>
  </si>
  <si>
    <t>PROTEAN</t>
  </si>
  <si>
    <t>IT Consulting &amp; Other Services</t>
  </si>
  <si>
    <t>Ethos Ltd</t>
  </si>
  <si>
    <t>ETHOSLTD</t>
  </si>
  <si>
    <t>Ujjivan Small Finance Bank Ltd</t>
  </si>
  <si>
    <t>UJJIVANSFB</t>
  </si>
  <si>
    <t>RattanIndia Power Ltd</t>
  </si>
  <si>
    <t>RTNPOWER</t>
  </si>
  <si>
    <t>Mahindra Lifespace Developers Ltd</t>
  </si>
  <si>
    <t>MAHLIFE</t>
  </si>
  <si>
    <t>Laxmi Organic Industries Ltd</t>
  </si>
  <si>
    <t>LXCHEM</t>
  </si>
  <si>
    <t>TV18 Broadcast Ltd</t>
  </si>
  <si>
    <t>TV18BRDCST</t>
  </si>
  <si>
    <t>Indo Count Industries Ltd</t>
  </si>
  <si>
    <t>ICIL</t>
  </si>
  <si>
    <t>Balu Forge Industries Ltd</t>
  </si>
  <si>
    <t>BALUFORGE</t>
  </si>
  <si>
    <t>Electronics Mart India Ltd</t>
  </si>
  <si>
    <t>EMIL</t>
  </si>
  <si>
    <t>Ahluwalia Contracts (India) Ltd</t>
  </si>
  <si>
    <t>AHLUCONT</t>
  </si>
  <si>
    <t>MedPlus Health Services Ltd</t>
  </si>
  <si>
    <t>MEDPLUS</t>
  </si>
  <si>
    <t>Sandur Manganese and Iron Ores Ltd</t>
  </si>
  <si>
    <t>SANDUMA</t>
  </si>
  <si>
    <t>Mining - Manganese</t>
  </si>
  <si>
    <t>Equinox India Developments Ltd</t>
  </si>
  <si>
    <t>EMBDL</t>
  </si>
  <si>
    <t>Ion Exchange (India) Ltd</t>
  </si>
  <si>
    <t>IONEXCHANG</t>
  </si>
  <si>
    <t>Environmental Services</t>
  </si>
  <si>
    <t>Inox Green Energy Services Ltd</t>
  </si>
  <si>
    <t>INOXGREEN</t>
  </si>
  <si>
    <t>India Shelter Finance Corporation Ltd</t>
  </si>
  <si>
    <t>INDIASHLTR</t>
  </si>
  <si>
    <t>EPL Ltd</t>
  </si>
  <si>
    <t>EPL</t>
  </si>
  <si>
    <t>Packaging</t>
  </si>
  <si>
    <t>Syrma SGS Technology Ltd</t>
  </si>
  <si>
    <t>SYRMA</t>
  </si>
  <si>
    <t>IFB Industries Ltd</t>
  </si>
  <si>
    <t>IFBIND</t>
  </si>
  <si>
    <t>Welspun Enterprises Ltd</t>
  </si>
  <si>
    <t>WELENT</t>
  </si>
  <si>
    <t>Moil Ltd</t>
  </si>
  <si>
    <t>MOIL</t>
  </si>
  <si>
    <t>Dilip Buildcon Ltd</t>
  </si>
  <si>
    <t>DBL</t>
  </si>
  <si>
    <t>Arvind Fashions Ltd</t>
  </si>
  <si>
    <t>ARVINDFASN</t>
  </si>
  <si>
    <t>Tamilnad Mercantile Bank Ltd</t>
  </si>
  <si>
    <t>TMB</t>
  </si>
  <si>
    <t>Responsive Industries Ltd</t>
  </si>
  <si>
    <t>RESPONIND</t>
  </si>
  <si>
    <t>Building Products - Granite</t>
  </si>
  <si>
    <t>JK Paper Ltd</t>
  </si>
  <si>
    <t>JKPAPER</t>
  </si>
  <si>
    <t>Infibeam Avenues Ltd</t>
  </si>
  <si>
    <t>INFIBEAM</t>
  </si>
  <si>
    <t>Balaji Amines Ltd</t>
  </si>
  <si>
    <t>BALAMINES</t>
  </si>
  <si>
    <t>Insolation Energy Ltd</t>
  </si>
  <si>
    <t>INA</t>
  </si>
  <si>
    <t>Semiconductors</t>
  </si>
  <si>
    <t>PDS Limited</t>
  </si>
  <si>
    <t>PDSL</t>
  </si>
  <si>
    <t>Piccadily Agro Industries Ltd</t>
  </si>
  <si>
    <t>PICCADIL</t>
  </si>
  <si>
    <t>Garware Hi-Tech Films Ltd</t>
  </si>
  <si>
    <t>GRWRHITECH</t>
  </si>
  <si>
    <t>VST Industries Ltd</t>
  </si>
  <si>
    <t>VSTIND</t>
  </si>
  <si>
    <t>Garware Technical Fibres Ltd</t>
  </si>
  <si>
    <t>GARFIBRES</t>
  </si>
  <si>
    <t>Gabriel India Ltd</t>
  </si>
  <si>
    <t>GABRIEL</t>
  </si>
  <si>
    <t>Suprajit Engineering Ltd</t>
  </si>
  <si>
    <t>SUPRAJIT</t>
  </si>
  <si>
    <t>Hindustan Construction Company Ltd</t>
  </si>
  <si>
    <t>HCC</t>
  </si>
  <si>
    <t>Mishra Dhatu Nigam Ltd</t>
  </si>
  <si>
    <t>MIDHANI</t>
  </si>
  <si>
    <t>Technocraft Industries (India) Ltd</t>
  </si>
  <si>
    <t>TIIL</t>
  </si>
  <si>
    <t>Sudarshan Chemical Industries Ltd</t>
  </si>
  <si>
    <t>SUDARSCHEM</t>
  </si>
  <si>
    <t>Dodla Dairy Ltd</t>
  </si>
  <si>
    <t>DODLA</t>
  </si>
  <si>
    <t>Easy Trip Planners Ltd</t>
  </si>
  <si>
    <t>EASEMYTRIP</t>
  </si>
  <si>
    <t>Diamond Power Infrastructure Ltd</t>
  </si>
  <si>
    <t>DIACABS</t>
  </si>
  <si>
    <t>Surya Roshni Ltd</t>
  </si>
  <si>
    <t>SURYAROSNI</t>
  </si>
  <si>
    <t>Hindustan Foods Ltd</t>
  </si>
  <si>
    <t>HNDFDS</t>
  </si>
  <si>
    <t>eMudhra Ltd</t>
  </si>
  <si>
    <t>EMUDHRA</t>
  </si>
  <si>
    <t>Magellanic Cloud Ltd</t>
  </si>
  <si>
    <t>MCLOUD</t>
  </si>
  <si>
    <t>Sun Pharma Advanced Research Co Ltd</t>
  </si>
  <si>
    <t>SPARC</t>
  </si>
  <si>
    <t>KRBL Ltd</t>
  </si>
  <si>
    <t>KRBL</t>
  </si>
  <si>
    <t>Orchid Pharma Ltd</t>
  </si>
  <si>
    <t>ORCHPHARMA</t>
  </si>
  <si>
    <t>V-mart Retail Ltd</t>
  </si>
  <si>
    <t>VMART</t>
  </si>
  <si>
    <t>V I P Industries Ltd</t>
  </si>
  <si>
    <t>VIPIND</t>
  </si>
  <si>
    <t>Niit Learning Systems Ltd</t>
  </si>
  <si>
    <t>NIITMTS</t>
  </si>
  <si>
    <t>Education Services</t>
  </si>
  <si>
    <t>Sharda Motor Industries Ltd</t>
  </si>
  <si>
    <t>SHARDAMOTR</t>
  </si>
  <si>
    <t>Paradeep Phosphates Ltd</t>
  </si>
  <si>
    <t>PARADEEP</t>
  </si>
  <si>
    <t>Man Infraconstruction Ltd</t>
  </si>
  <si>
    <t>MANINFRA</t>
  </si>
  <si>
    <t>Kennametal India Ltd</t>
  </si>
  <si>
    <t>KENNAMET</t>
  </si>
  <si>
    <t>Go Fashion (India) Ltd</t>
  </si>
  <si>
    <t>GOCOLORS</t>
  </si>
  <si>
    <t>Indigo Paints Ltd</t>
  </si>
  <si>
    <t>INDIGOPNTS</t>
  </si>
  <si>
    <t>Jindal Worldwide Ltd</t>
  </si>
  <si>
    <t>JINDWORLD</t>
  </si>
  <si>
    <t>Dhanuka Agritech Ltd</t>
  </si>
  <si>
    <t>DHANUKA</t>
  </si>
  <si>
    <t>PTC India Ltd</t>
  </si>
  <si>
    <t>PTC</t>
  </si>
  <si>
    <t>Gulf Oil Lubricants India Ltd</t>
  </si>
  <si>
    <t>GULFOILLUB</t>
  </si>
  <si>
    <t>Tarc Ltd</t>
  </si>
  <si>
    <t>TARC</t>
  </si>
  <si>
    <t>ICRA Ltd</t>
  </si>
  <si>
    <t>ICRA</t>
  </si>
  <si>
    <t>Greenlam Industries Ltd</t>
  </si>
  <si>
    <t>GREENLAM</t>
  </si>
  <si>
    <t>Building Products - Laminates</t>
  </si>
  <si>
    <t>PC Jeweller Ltd</t>
  </si>
  <si>
    <t>PCJEWELLER</t>
  </si>
  <si>
    <t>Ceigall India Ltd</t>
  </si>
  <si>
    <t>CEIGALL</t>
  </si>
  <si>
    <t>Rolex Rings Ltd</t>
  </si>
  <si>
    <t>ROLEXRINGS</t>
  </si>
  <si>
    <t>Ashoka Buildcon Ltd</t>
  </si>
  <si>
    <t>ASHOKA</t>
  </si>
  <si>
    <t>Kesoram Industries Ltd</t>
  </si>
  <si>
    <t>KESORAMIND</t>
  </si>
  <si>
    <t>Ganesh Housing Corp Ltd</t>
  </si>
  <si>
    <t>GANESHHOUC</t>
  </si>
  <si>
    <t>National Highways Infra Trust</t>
  </si>
  <si>
    <t>NHIT</t>
  </si>
  <si>
    <t>Nesco Ltd</t>
  </si>
  <si>
    <t>NESCO</t>
  </si>
  <si>
    <t>Gokaldas Exports Ltd</t>
  </si>
  <si>
    <t>GOKEX</t>
  </si>
  <si>
    <t>Bansal Wire Industries Ltd</t>
  </si>
  <si>
    <t>BANSALWIRE</t>
  </si>
  <si>
    <t>Bondada Engineering Ltd</t>
  </si>
  <si>
    <t>BONDADA</t>
  </si>
  <si>
    <t>BHARAT Bond ETF-April 2030-Growth</t>
  </si>
  <si>
    <t>EBBETF0430</t>
  </si>
  <si>
    <t>Allcargo Logistics Ltd</t>
  </si>
  <si>
    <t>ALLCARGO</t>
  </si>
  <si>
    <t>Lux Industries Ltd</t>
  </si>
  <si>
    <t>LUXIND</t>
  </si>
  <si>
    <t>National Fertilizers Ltd</t>
  </si>
  <si>
    <t>NFL</t>
  </si>
  <si>
    <t>Borosil Renewables Ltd</t>
  </si>
  <si>
    <t>BORORENEW</t>
  </si>
  <si>
    <t>Housewares</t>
  </si>
  <si>
    <t>GMM Pfaudler Ltd</t>
  </si>
  <si>
    <t>GMMPFAUDLR</t>
  </si>
  <si>
    <t>South Indian Bank Ltd</t>
  </si>
  <si>
    <t>SOUTHBANK</t>
  </si>
  <si>
    <t>BHARAT Bond ETF-April 2032</t>
  </si>
  <si>
    <t>BBETF0432</t>
  </si>
  <si>
    <t>Ami Organics Ltd</t>
  </si>
  <si>
    <t>AMIORG</t>
  </si>
  <si>
    <t>Share India Securities Ltd</t>
  </si>
  <si>
    <t>SHAREINDIA</t>
  </si>
  <si>
    <t>Aditya Vision Ltd</t>
  </si>
  <si>
    <t>AVL</t>
  </si>
  <si>
    <t>Retail - Speciality</t>
  </si>
  <si>
    <t>GHCL Ltd</t>
  </si>
  <si>
    <t>GHCL</t>
  </si>
  <si>
    <t>TD Power Systems Ltd</t>
  </si>
  <si>
    <t>TDPOWERSYS</t>
  </si>
  <si>
    <t>Rallis India Ltd</t>
  </si>
  <si>
    <t>RALLIS</t>
  </si>
  <si>
    <t>India Infrastructure Trust</t>
  </si>
  <si>
    <t>INFRATRUST</t>
  </si>
  <si>
    <t>Sterlite Technologies Ltd</t>
  </si>
  <si>
    <t>STLTECH</t>
  </si>
  <si>
    <t>Prince Pipes and Fittings Ltd</t>
  </si>
  <si>
    <t>PRINCEPIPE</t>
  </si>
  <si>
    <t>Indinfravit Trust</t>
  </si>
  <si>
    <t>INDINFR</t>
  </si>
  <si>
    <t>Jai Corp Ltd</t>
  </si>
  <si>
    <t>JAICORPLTD</t>
  </si>
  <si>
    <t>Thangamayil Jewellery Ltd</t>
  </si>
  <si>
    <t>THANGAMAYL</t>
  </si>
  <si>
    <t>Rain Industries Ltd</t>
  </si>
  <si>
    <t>RAIN</t>
  </si>
  <si>
    <t>Gujarat Alkalies And Chemicals Ltd</t>
  </si>
  <si>
    <t>GUJALKALI</t>
  </si>
  <si>
    <t>Kovai Medical Center and Hospital Ltd</t>
  </si>
  <si>
    <t>KOVAI</t>
  </si>
  <si>
    <t>R Systems International Ltd</t>
  </si>
  <si>
    <t>RSYSTEMS</t>
  </si>
  <si>
    <t>Jana Small Finance Bank Ltd</t>
  </si>
  <si>
    <t>JSFB</t>
  </si>
  <si>
    <t>SIS Ltd</t>
  </si>
  <si>
    <t>SIS</t>
  </si>
  <si>
    <t>Ujaas Energy Ltd</t>
  </si>
  <si>
    <t>UEL</t>
  </si>
  <si>
    <t>Gujarat Ambuja Exports Ltd</t>
  </si>
  <si>
    <t>GAEL</t>
  </si>
  <si>
    <t>Pricol Ltd</t>
  </si>
  <si>
    <t>PRICOLLTD</t>
  </si>
  <si>
    <t>Aarti Pharmalabs Ltd</t>
  </si>
  <si>
    <t>AARTIPHARM</t>
  </si>
  <si>
    <t>Advanced Enzyme Technologies Ltd</t>
  </si>
  <si>
    <t>ADVENZYMES</t>
  </si>
  <si>
    <t>Pilani Investment And Industries Corporation Ltd</t>
  </si>
  <si>
    <t>PILANIINVS</t>
  </si>
  <si>
    <t>Orient Cement Ltd</t>
  </si>
  <si>
    <t>ORIENTCEM</t>
  </si>
  <si>
    <t>Le Travenues Technology Ltd</t>
  </si>
  <si>
    <t>IXIGO</t>
  </si>
  <si>
    <t>DB Corp Ltd</t>
  </si>
  <si>
    <t>DBCORP</t>
  </si>
  <si>
    <t>Publishing</t>
  </si>
  <si>
    <t>Entero Healthcare Solutions Ltd</t>
  </si>
  <si>
    <t>ENTERO</t>
  </si>
  <si>
    <t>Tilaknagar Industries Ltd</t>
  </si>
  <si>
    <t>TI</t>
  </si>
  <si>
    <t>India Tourism Development Corp Ltd</t>
  </si>
  <si>
    <t>ITDC</t>
  </si>
  <si>
    <t>J Kumar Infraprojects Ltd</t>
  </si>
  <si>
    <t>JKIL</t>
  </si>
  <si>
    <t>Johnson Controls-Hitachi Air Conditioning India Ltd</t>
  </si>
  <si>
    <t>JCHAC</t>
  </si>
  <si>
    <t>Healthcare Global Enterprises Ltd</t>
  </si>
  <si>
    <t>HCG</t>
  </si>
  <si>
    <t>Privi Speciality Chemicals Ltd</t>
  </si>
  <si>
    <t>PRIVISCL</t>
  </si>
  <si>
    <t>AGI Greenpac Ltd</t>
  </si>
  <si>
    <t>AGI</t>
  </si>
  <si>
    <t>Refex Industries Ltd</t>
  </si>
  <si>
    <t>REFEX</t>
  </si>
  <si>
    <t>Optiemus Infracom Ltd</t>
  </si>
  <si>
    <t>OPTIEMUS</t>
  </si>
  <si>
    <t>Lloyds Enterprises Ltd</t>
  </si>
  <si>
    <t>LLOYDSENT</t>
  </si>
  <si>
    <t>Trading Companies &amp; Distributors</t>
  </si>
  <si>
    <t>Paisalo Digital Ltd</t>
  </si>
  <si>
    <t>PAISALO</t>
  </si>
  <si>
    <t>Cyient DLM Ltd</t>
  </si>
  <si>
    <t>CYIENTDLM</t>
  </si>
  <si>
    <t>Zaggle Prepaid Ocean Services Ltd</t>
  </si>
  <si>
    <t>ZAGGLE</t>
  </si>
  <si>
    <t>Spicejet Ltd</t>
  </si>
  <si>
    <t>SPICEJET</t>
  </si>
  <si>
    <t>Bharat Rasayan Ltd</t>
  </si>
  <si>
    <t>BHARATRAS</t>
  </si>
  <si>
    <t>Kaveri Seed Company Ltd</t>
  </si>
  <si>
    <t>KSCL</t>
  </si>
  <si>
    <t>Seeds</t>
  </si>
  <si>
    <t>Orissa Minerals Development Company Ltd</t>
  </si>
  <si>
    <t>ORISSAMINE</t>
  </si>
  <si>
    <t>CSB Bank Ltd</t>
  </si>
  <si>
    <t>CSBBANK</t>
  </si>
  <si>
    <t>Hemisphere Properties India Ltd</t>
  </si>
  <si>
    <t>HEMIPROP</t>
  </si>
  <si>
    <t>Bharat Bijlee Ltd</t>
  </si>
  <si>
    <t>BBL</t>
  </si>
  <si>
    <t>Restaurant Brands Asia Ltd</t>
  </si>
  <si>
    <t>RBA</t>
  </si>
  <si>
    <t>MTAR Technologies Ltd</t>
  </si>
  <si>
    <t>MTARTECH</t>
  </si>
  <si>
    <t>MAS Financial Services Ltd</t>
  </si>
  <si>
    <t>MASFIN</t>
  </si>
  <si>
    <t>Heritage Foods Ltd</t>
  </si>
  <si>
    <t>HERITGFOOD</t>
  </si>
  <si>
    <t>Uflex Ltd</t>
  </si>
  <si>
    <t>UFLEX</t>
  </si>
  <si>
    <t>Orient Electric Ltd</t>
  </si>
  <si>
    <t>ORIENTELEC</t>
  </si>
  <si>
    <t>Kirloskar Industries Ltd</t>
  </si>
  <si>
    <t>KIRLOSIND</t>
  </si>
  <si>
    <t>Network People Services Technologies Ltd</t>
  </si>
  <si>
    <t>NPST</t>
  </si>
  <si>
    <t>TeamLease Services Ltd</t>
  </si>
  <si>
    <t>TEAMLEASE</t>
  </si>
  <si>
    <t>VRL Logistics Ltd</t>
  </si>
  <si>
    <t>VRLLOG</t>
  </si>
  <si>
    <t>Nippon India ETF Gold BeES</t>
  </si>
  <si>
    <t>GOLDBEES</t>
  </si>
  <si>
    <t>Gold</t>
  </si>
  <si>
    <t>Dynamatic Technologies Ltd</t>
  </si>
  <si>
    <t>DYNAMATECH</t>
  </si>
  <si>
    <t>Heidelbergcement India Ltd</t>
  </si>
  <si>
    <t>HEIDELBERG</t>
  </si>
  <si>
    <t>Utkarsh Small Finance Bank Ltd</t>
  </si>
  <si>
    <t>UTKARSHBNK</t>
  </si>
  <si>
    <t>Vaibhav Global Ltd</t>
  </si>
  <si>
    <t>VAIBHAVGBL</t>
  </si>
  <si>
    <t>SEPC Ltd</t>
  </si>
  <si>
    <t>SEPC</t>
  </si>
  <si>
    <t>Sharda Cropchem Ltd</t>
  </si>
  <si>
    <t>SHARDACROP</t>
  </si>
  <si>
    <t>Supriya Lifescience Ltd</t>
  </si>
  <si>
    <t>SUPRIYA</t>
  </si>
  <si>
    <t>Subros Ltd</t>
  </si>
  <si>
    <t>SUBROS</t>
  </si>
  <si>
    <t>Rossari Biotech Ltd</t>
  </si>
  <si>
    <t>ROSSARI</t>
  </si>
  <si>
    <t>MSTC Ltd</t>
  </si>
  <si>
    <t>MSTCLTD</t>
  </si>
  <si>
    <t>Awfis Space Solutions Ltd</t>
  </si>
  <si>
    <t>AWFIS</t>
  </si>
  <si>
    <t>Neogen Chemicals Ltd</t>
  </si>
  <si>
    <t>NEOGEN</t>
  </si>
  <si>
    <t>KKRRAFTON Developers Limited</t>
  </si>
  <si>
    <t>KDL</t>
  </si>
  <si>
    <t>Bajaj Hindusthan Sugar Ltd</t>
  </si>
  <si>
    <t>BAJAJHIND</t>
  </si>
  <si>
    <t>Jamna Auto Industries Ltd</t>
  </si>
  <si>
    <t>JAMNAAUTO</t>
  </si>
  <si>
    <t>Moschip Technologies Ltd</t>
  </si>
  <si>
    <t>MOSCHIP</t>
  </si>
  <si>
    <t>Borosil Ltd</t>
  </si>
  <si>
    <t>BOROLTD</t>
  </si>
  <si>
    <t>Jayaswal Neco Industries Ltd</t>
  </si>
  <si>
    <t>JAYNECOIND</t>
  </si>
  <si>
    <t>Balmer Lawrie and Company Ltd</t>
  </si>
  <si>
    <t>BALMLAWRIE</t>
  </si>
  <si>
    <t>Sundaram Clayton Ltd</t>
  </si>
  <si>
    <t>SUNCLAY</t>
  </si>
  <si>
    <t>SG Mart Ltd</t>
  </si>
  <si>
    <t>SGMART</t>
  </si>
  <si>
    <t>Renewable Electricity</t>
  </si>
  <si>
    <t>Gateway Distriparks Ltd</t>
  </si>
  <si>
    <t>GATEWAY</t>
  </si>
  <si>
    <t>Greenpanel Industries Ltd</t>
  </si>
  <si>
    <t>GREENPANEL</t>
  </si>
  <si>
    <t>Aarti Drugs Ltd</t>
  </si>
  <si>
    <t>AARTIDRUGS</t>
  </si>
  <si>
    <t>Wonderla Holidays Ltd</t>
  </si>
  <si>
    <t>WONDERLA</t>
  </si>
  <si>
    <t>Manorama Industries Ltd</t>
  </si>
  <si>
    <t>MANORAMA</t>
  </si>
  <si>
    <t>Ganesha Ecosphere Ltd</t>
  </si>
  <si>
    <t>GANECOS</t>
  </si>
  <si>
    <t>Morepen Laboratories Ltd</t>
  </si>
  <si>
    <t>MOREPENLAB</t>
  </si>
  <si>
    <t>Banco Products (India) Ltd</t>
  </si>
  <si>
    <t>BANCOINDIA</t>
  </si>
  <si>
    <t>Patel Engineering Ltd</t>
  </si>
  <si>
    <t>PATELENG</t>
  </si>
  <si>
    <t>Ramky Infrastructure Ltd</t>
  </si>
  <si>
    <t>RAMKY</t>
  </si>
  <si>
    <t>Greenply Industries Ltd</t>
  </si>
  <si>
    <t>GREENPLY</t>
  </si>
  <si>
    <t>Hawkins Cookers Ltd</t>
  </si>
  <si>
    <t>HAWKINCOOK</t>
  </si>
  <si>
    <t>Harsha Engineers International Ltd</t>
  </si>
  <si>
    <t>HARSHA</t>
  </si>
  <si>
    <t>Nocil Ltd</t>
  </si>
  <si>
    <t>NOCIL</t>
  </si>
  <si>
    <t>Hikal Ltd</t>
  </si>
  <si>
    <t>HIKAL</t>
  </si>
  <si>
    <t>Grauer And Weil (India) Ltd</t>
  </si>
  <si>
    <t>GRAUWEIL</t>
  </si>
  <si>
    <t>Medi Assist Healthcare Services Ltd</t>
  </si>
  <si>
    <t>MEDIASSIST</t>
  </si>
  <si>
    <t>Cartrade Tech Ltd</t>
  </si>
  <si>
    <t>CARTRADE</t>
  </si>
  <si>
    <t>Yatharth Hospital &amp; Trauma Care Services Ltd</t>
  </si>
  <si>
    <t>YATHARTH</t>
  </si>
  <si>
    <t>Skipper Ltd</t>
  </si>
  <si>
    <t>SKIPPER</t>
  </si>
  <si>
    <t>Bhagiradha Chemicals and Industries Ltd</t>
  </si>
  <si>
    <t>BHAGCHEM</t>
  </si>
  <si>
    <t>Innova Captab Ltd</t>
  </si>
  <si>
    <t>INNOVACAP</t>
  </si>
  <si>
    <t>Pitti Engineering Ltd</t>
  </si>
  <si>
    <t>PITTIENG</t>
  </si>
  <si>
    <t>Samhi Hotels Ltd</t>
  </si>
  <si>
    <t>SAMHI</t>
  </si>
  <si>
    <t>Unichem Laboratories Ltd</t>
  </si>
  <si>
    <t>UNICHEMLAB</t>
  </si>
  <si>
    <t>Jain Irrigation Systems Ltd</t>
  </si>
  <si>
    <t>JISLJALEQS</t>
  </si>
  <si>
    <t>Agricultural &amp; Farm Machinery</t>
  </si>
  <si>
    <t>Shanthi Gears Ltd</t>
  </si>
  <si>
    <t>SHANTIGEAR</t>
  </si>
  <si>
    <t>Rajoo Engineers Ltd</t>
  </si>
  <si>
    <t>RAJOOENG</t>
  </si>
  <si>
    <t>Venus Pipes and Tubes Ltd</t>
  </si>
  <si>
    <t>VENUSPIPES</t>
  </si>
  <si>
    <t>Thyrocare Technologies Ltd</t>
  </si>
  <si>
    <t>THYROCARE</t>
  </si>
  <si>
    <t>Tinplate Company of India Ltd</t>
  </si>
  <si>
    <t>TINPLATE</t>
  </si>
  <si>
    <t>Shilchar Technologies Ltd</t>
  </si>
  <si>
    <t>SHILCTECH</t>
  </si>
  <si>
    <t>Shaily Engineering Plastics Ltd</t>
  </si>
  <si>
    <t>SHAILY</t>
  </si>
  <si>
    <t>Fiem Industries Ltd</t>
  </si>
  <si>
    <t>FIEMIND</t>
  </si>
  <si>
    <t>Imagicaaworld Entertainment Ltd</t>
  </si>
  <si>
    <t>IMAGICAA</t>
  </si>
  <si>
    <t>Nippon India ETF Nifty 50 BeES</t>
  </si>
  <si>
    <t>NIFTYBEES</t>
  </si>
  <si>
    <t>Fineotex Chemical Ltd</t>
  </si>
  <si>
    <t>FCL</t>
  </si>
  <si>
    <t>Fedbank Financial Services Ltd</t>
  </si>
  <si>
    <t>FEDFINA</t>
  </si>
  <si>
    <t>SeQuent Scientific Ltd</t>
  </si>
  <si>
    <t>SEQUENT</t>
  </si>
  <si>
    <t>JTL Industries Ltd</t>
  </si>
  <si>
    <t>JTLIND</t>
  </si>
  <si>
    <t>Anup Engineering Ltd</t>
  </si>
  <si>
    <t>ANUP</t>
  </si>
  <si>
    <t>Gopal Snacks Ltd</t>
  </si>
  <si>
    <t>GOPAL</t>
  </si>
  <si>
    <t>Paras Defence and Space Technologies Ltd</t>
  </si>
  <si>
    <t>PARAS</t>
  </si>
  <si>
    <t>TCI Express Ltd</t>
  </si>
  <si>
    <t>TCIEXP</t>
  </si>
  <si>
    <t>Spandana Sphoorty Financial Ltd</t>
  </si>
  <si>
    <t>SPANDANA</t>
  </si>
  <si>
    <t>LG Balakrishnan &amp; Bros Ltd</t>
  </si>
  <si>
    <t>LGBBROSLTD</t>
  </si>
  <si>
    <t>Bombay Dyeing and Mfg Co Ltd</t>
  </si>
  <si>
    <t>BOMDYEING</t>
  </si>
  <si>
    <t>Websol Energy System Ltd</t>
  </si>
  <si>
    <t>WEBELSOLAR</t>
  </si>
  <si>
    <t>JTEKT India Ltd</t>
  </si>
  <si>
    <t>JTEKTINDIA</t>
  </si>
  <si>
    <t>Greaves Cotton Ltd</t>
  </si>
  <si>
    <t>GREAVESCOT</t>
  </si>
  <si>
    <t>Avantel Ltd</t>
  </si>
  <si>
    <t>AVANTEL</t>
  </si>
  <si>
    <t>Styrenix Performance Materials Ltd</t>
  </si>
  <si>
    <t>STYRENIX</t>
  </si>
  <si>
    <t>EMS Ltd</t>
  </si>
  <si>
    <t>EMSLIMITED</t>
  </si>
  <si>
    <t>La Opala R G Ltd</t>
  </si>
  <si>
    <t>LAOPALA</t>
  </si>
  <si>
    <t>WPIL Ltd</t>
  </si>
  <si>
    <t>WPIL</t>
  </si>
  <si>
    <t>Pearl Global Industries Ltd</t>
  </si>
  <si>
    <t>PGIL</t>
  </si>
  <si>
    <t>Hinduja Global Solutions Ltd</t>
  </si>
  <si>
    <t>HGS</t>
  </si>
  <si>
    <t>Bannari Amman Sugars Ltd</t>
  </si>
  <si>
    <t>BANARISUG</t>
  </si>
  <si>
    <t>Prime Focus Ltd</t>
  </si>
  <si>
    <t>PFOCUS</t>
  </si>
  <si>
    <t>Animation</t>
  </si>
  <si>
    <t>Indraprastha Medical Corporation Ltd</t>
  </si>
  <si>
    <t>INDRAMEDCO</t>
  </si>
  <si>
    <t>Kingfa Science and Technology (India) Ltd</t>
  </si>
  <si>
    <t>KINGFA</t>
  </si>
  <si>
    <t>Sula Vineyards Ltd</t>
  </si>
  <si>
    <t>SULA</t>
  </si>
  <si>
    <t>Goodluck India Ltd</t>
  </si>
  <si>
    <t>GOODLUCK</t>
  </si>
  <si>
    <t>Shrem InvIT</t>
  </si>
  <si>
    <t>SHREMINVIT</t>
  </si>
  <si>
    <t>West Coast Paper Mills Ltd</t>
  </si>
  <si>
    <t>WSTCSTPAPR</t>
  </si>
  <si>
    <t>Gokul Agro Resources Ltd</t>
  </si>
  <si>
    <t>GOKULAGRO</t>
  </si>
  <si>
    <t>Kewal Kiran Clothing Ltd</t>
  </si>
  <si>
    <t>KKCL</t>
  </si>
  <si>
    <t>Gufic Biosciences Ltd</t>
  </si>
  <si>
    <t>GUFICBIO</t>
  </si>
  <si>
    <t>E2E Networks Ltd</t>
  </si>
  <si>
    <t>E2E</t>
  </si>
  <si>
    <t>Artemis Medicare Services Ltd</t>
  </si>
  <si>
    <t>ARTEMISMED</t>
  </si>
  <si>
    <t>Exicom Tele-Systems Ltd</t>
  </si>
  <si>
    <t>EXICOM</t>
  </si>
  <si>
    <t>V2 Retail Ltd</t>
  </si>
  <si>
    <t>V2RETAIL</t>
  </si>
  <si>
    <t>Savita Oil Technologies Ltd</t>
  </si>
  <si>
    <t>SOTL</t>
  </si>
  <si>
    <t>Servotech Power Systems Ltd</t>
  </si>
  <si>
    <t>SERVOTECH</t>
  </si>
  <si>
    <t>Swaraj Engines Ltd</t>
  </si>
  <si>
    <t>SWARAJENG</t>
  </si>
  <si>
    <t>Oriana Power Ltd</t>
  </si>
  <si>
    <t>ORIANA</t>
  </si>
  <si>
    <t>Tide Water Oil Co India Ltd</t>
  </si>
  <si>
    <t>TIDEWATER</t>
  </si>
  <si>
    <t>Lumax AutoTechnologies Ltd</t>
  </si>
  <si>
    <t>LUMAXTECH</t>
  </si>
  <si>
    <t>Geojit Financial Services Ltd</t>
  </si>
  <si>
    <t>GEOJITFSL</t>
  </si>
  <si>
    <t>IndoStar Capital Finance Ltd</t>
  </si>
  <si>
    <t>INDOSTAR</t>
  </si>
  <si>
    <t>Bhansali Engg Polymers Ltd</t>
  </si>
  <si>
    <t>BEPL</t>
  </si>
  <si>
    <t>Avalon Technologies Ltd</t>
  </si>
  <si>
    <t>AVALON</t>
  </si>
  <si>
    <t>Sunflag Iron and Steel Co Ltd</t>
  </si>
  <si>
    <t>SUNFLAG</t>
  </si>
  <si>
    <t>JNK India Ltd</t>
  </si>
  <si>
    <t>JNKINDIA</t>
  </si>
  <si>
    <t>Muthoot Microfin Ltd</t>
  </si>
  <si>
    <t>MUTHOOTMF</t>
  </si>
  <si>
    <t>Microfinancing</t>
  </si>
  <si>
    <t>Globus Spirits Ltd</t>
  </si>
  <si>
    <t>GLOBUSSPR</t>
  </si>
  <si>
    <t>VST Tillers Tractors Ltd</t>
  </si>
  <si>
    <t>VSTTILLERS</t>
  </si>
  <si>
    <t>Dalmia Bharat Sugar and Industries Ltd</t>
  </si>
  <si>
    <t>DALMIASUG</t>
  </si>
  <si>
    <t>KDDL Ltd</t>
  </si>
  <si>
    <t>KDDL</t>
  </si>
  <si>
    <t>Honda India Power Products Ltd</t>
  </si>
  <si>
    <t>HONDAPOWER</t>
  </si>
  <si>
    <t>D P Abhushan Ltd</t>
  </si>
  <si>
    <t>DPABHUSHAN</t>
  </si>
  <si>
    <t>Marsons Ltd</t>
  </si>
  <si>
    <t>MARSONS</t>
  </si>
  <si>
    <t>Gujarat Themis Biosyn Ltd</t>
  </si>
  <si>
    <t>GUJTHEM</t>
  </si>
  <si>
    <t>Salasar Techno Engineering Ltd</t>
  </si>
  <si>
    <t>SALASAR</t>
  </si>
  <si>
    <t>Cigniti Technologies Ltd</t>
  </si>
  <si>
    <t>CIGNITITEC</t>
  </si>
  <si>
    <t>Nirlon Ltd</t>
  </si>
  <si>
    <t>NIRLON</t>
  </si>
  <si>
    <t>DCB Bank Ltd</t>
  </si>
  <si>
    <t>DCBBANK</t>
  </si>
  <si>
    <t>India Glycols Ltd</t>
  </si>
  <si>
    <t>INDIAGLYCO</t>
  </si>
  <si>
    <t>Polyplex Corp Ltd</t>
  </si>
  <si>
    <t>POLYPLEX</t>
  </si>
  <si>
    <t>DCX Systems Ltd</t>
  </si>
  <si>
    <t>DCXINDIA</t>
  </si>
  <si>
    <t>Datamatics Global Services Ltd</t>
  </si>
  <si>
    <t>DATAMATICS</t>
  </si>
  <si>
    <t>Hathway Cable and Datacom Ltd</t>
  </si>
  <si>
    <t>HATHWAY</t>
  </si>
  <si>
    <t>Cable &amp; D2H</t>
  </si>
  <si>
    <t>Goldiam International Ltd</t>
  </si>
  <si>
    <t>GOLDIAM</t>
  </si>
  <si>
    <t>IRB InvIT Fund</t>
  </si>
  <si>
    <t>IRBINVIT</t>
  </si>
  <si>
    <t>Motilal Oswal NASDAQ 100 ETF</t>
  </si>
  <si>
    <t>MON100</t>
  </si>
  <si>
    <t>Quick Heal Technologies Ltd</t>
  </si>
  <si>
    <t>QUICKHEAL</t>
  </si>
  <si>
    <t>TCNS Clothing Co Ltd</t>
  </si>
  <si>
    <t>TCNSBRANDS</t>
  </si>
  <si>
    <t>Alembic Ltd</t>
  </si>
  <si>
    <t>ALEMBICLTD</t>
  </si>
  <si>
    <t>Bajaj Consumer Care Ltd</t>
  </si>
  <si>
    <t>BAJAJCON</t>
  </si>
  <si>
    <t>Sindhu Trade Links Ltd</t>
  </si>
  <si>
    <t>SINDHUTRAD</t>
  </si>
  <si>
    <t>Epack Durable Ltd</t>
  </si>
  <si>
    <t>EPACK</t>
  </si>
  <si>
    <t>S H Kelkar and Company Ltd</t>
  </si>
  <si>
    <t>SHK</t>
  </si>
  <si>
    <t>Kalyani Steels Ltd</t>
  </si>
  <si>
    <t>KSL</t>
  </si>
  <si>
    <t>HPL Electric &amp; Power Ltd</t>
  </si>
  <si>
    <t>HPL</t>
  </si>
  <si>
    <t>Apeejay Surrendra Park Hotels Ltd</t>
  </si>
  <si>
    <t>PARKHOTELS</t>
  </si>
  <si>
    <t>Saksoft Ltd</t>
  </si>
  <si>
    <t>SAKSOFT</t>
  </si>
  <si>
    <t>RPG Life Sciences Limited</t>
  </si>
  <si>
    <t>RPGLIFE</t>
  </si>
  <si>
    <t>Indian Metals and Ferro Alloys Ltd</t>
  </si>
  <si>
    <t>IMFA</t>
  </si>
  <si>
    <t>Sandhar Technologies Ltd</t>
  </si>
  <si>
    <t>SANDHAR</t>
  </si>
  <si>
    <t>Precision Wires India Ltd</t>
  </si>
  <si>
    <t>PRECWIRE</t>
  </si>
  <si>
    <t>Fischer Medical Ventures Ltd</t>
  </si>
  <si>
    <t>FISCHER</t>
  </si>
  <si>
    <t>Delta Corp Ltd</t>
  </si>
  <si>
    <t>DELTACORP</t>
  </si>
  <si>
    <t>Jindal Poly Films Ltd</t>
  </si>
  <si>
    <t>JINDALPOLY</t>
  </si>
  <si>
    <t>Sky Gold Ltd</t>
  </si>
  <si>
    <t>SKYGOLD</t>
  </si>
  <si>
    <t>Blue Cloud Softech Solutions Ltd</t>
  </si>
  <si>
    <t>BLUECLOUDS</t>
  </si>
  <si>
    <t>Hi-Tech Pipes Ltd</t>
  </si>
  <si>
    <t>HITECH</t>
  </si>
  <si>
    <t>Gensol Engineering Ltd</t>
  </si>
  <si>
    <t>GENSOL</t>
  </si>
  <si>
    <t>Jeena Sikho Lifecare Ltd</t>
  </si>
  <si>
    <t>JSLL</t>
  </si>
  <si>
    <t>MPS Ltd</t>
  </si>
  <si>
    <t>MPSLTD</t>
  </si>
  <si>
    <t>Stylam Industries Ltd</t>
  </si>
  <si>
    <t>STYLAMIND</t>
  </si>
  <si>
    <t>RPSG Ventures Ltd</t>
  </si>
  <si>
    <t>RPSGVENT</t>
  </si>
  <si>
    <t>Seamec Ltd</t>
  </si>
  <si>
    <t>SEAMECLTD</t>
  </si>
  <si>
    <t>Oil &amp; Gas - Equipment &amp; Services</t>
  </si>
  <si>
    <t>Nucleus Software Exports Ltd</t>
  </si>
  <si>
    <t>NUCLEUS</t>
  </si>
  <si>
    <t>Suraj Estate Developers Ltd</t>
  </si>
  <si>
    <t>SURAJEST</t>
  </si>
  <si>
    <t>Real Estate Rental, Development &amp; Operations</t>
  </si>
  <si>
    <t>Mahanagar Telephone Nigam Ltd</t>
  </si>
  <si>
    <t>MTNL</t>
  </si>
  <si>
    <t>Shivalik Bimetal Controls Ltd</t>
  </si>
  <si>
    <t>SBCL</t>
  </si>
  <si>
    <t>Thirumalai Chemicals Ltd</t>
  </si>
  <si>
    <t>TIRUMALCHM</t>
  </si>
  <si>
    <t>Sanghvi Movers Ltd</t>
  </si>
  <si>
    <t>SANGHVIMOV</t>
  </si>
  <si>
    <t>Shipping Corporation of India Land and Assets Ltd</t>
  </si>
  <si>
    <t>SCILAL</t>
  </si>
  <si>
    <t>Indoco Remedies Ltd</t>
  </si>
  <si>
    <t>INDOCO</t>
  </si>
  <si>
    <t>Suven Life Sciences Ltd</t>
  </si>
  <si>
    <t>SUVEN</t>
  </si>
  <si>
    <t>Ddev Plastiks Industries Ltd</t>
  </si>
  <si>
    <t>DDEVPLASTIK</t>
  </si>
  <si>
    <t>Repco Home Finance Ltd</t>
  </si>
  <si>
    <t>REPCOHOME</t>
  </si>
  <si>
    <t>Ashiana Housing Ltd</t>
  </si>
  <si>
    <t>ASHIANA</t>
  </si>
  <si>
    <t>Gujarat Industries Power Company Ltd</t>
  </si>
  <si>
    <t>GIPCL</t>
  </si>
  <si>
    <t>TVS Srichakra Ltd</t>
  </si>
  <si>
    <t>TVSSRICHAK</t>
  </si>
  <si>
    <t>Apollo Micro Systems Ltd</t>
  </si>
  <si>
    <t>APOLLO</t>
  </si>
  <si>
    <t>Mahindra Logistics Ltd</t>
  </si>
  <si>
    <t>MAHLOG</t>
  </si>
  <si>
    <t>Tasty Bite Eatables Ltd</t>
  </si>
  <si>
    <t>TASTYBITE</t>
  </si>
  <si>
    <t>Navneet Education Ltd</t>
  </si>
  <si>
    <t>NAVNETEDUL</t>
  </si>
  <si>
    <t>ECOS (India) Mobility &amp; Hospitality Ltd</t>
  </si>
  <si>
    <t>ECOSMOBLTY</t>
  </si>
  <si>
    <t>Flair Writing Industries Ltd</t>
  </si>
  <si>
    <t>FLAIR</t>
  </si>
  <si>
    <t>Marathon Nextgen Realty Ltd</t>
  </si>
  <si>
    <t>MARATHON</t>
  </si>
  <si>
    <t>PTC India Financial Services Ltd</t>
  </si>
  <si>
    <t>PFS</t>
  </si>
  <si>
    <t>Monarch Networth Capital Ltd</t>
  </si>
  <si>
    <t>MONARCH</t>
  </si>
  <si>
    <t>Capacite Infraprojects Ltd</t>
  </si>
  <si>
    <t>CAPACITE</t>
  </si>
  <si>
    <t>Marine Electricals (India) Ltd</t>
  </si>
  <si>
    <t>MARINE</t>
  </si>
  <si>
    <t>Maithan Alloys Ltd</t>
  </si>
  <si>
    <t>MAITHANALL</t>
  </si>
  <si>
    <t>Steel Strips Wheels Ltd</t>
  </si>
  <si>
    <t>SSWL</t>
  </si>
  <si>
    <t>Eraaya Lifespaces Ltd</t>
  </si>
  <si>
    <t>ERAAYA</t>
  </si>
  <si>
    <t>Eveready Industries India Ltd</t>
  </si>
  <si>
    <t>EVEREADY</t>
  </si>
  <si>
    <t>Fino Payments Bank Ltd</t>
  </si>
  <si>
    <t>FINOPB</t>
  </si>
  <si>
    <t>Pokarna Ltd</t>
  </si>
  <si>
    <t>POKARNA</t>
  </si>
  <si>
    <t>Vadilal Industries Ltd</t>
  </si>
  <si>
    <t>VADILALIND</t>
  </si>
  <si>
    <t>Kolte-Patil Developers Ltd</t>
  </si>
  <si>
    <t>KOLTEPATIL</t>
  </si>
  <si>
    <t>Prakash Industries Ltd</t>
  </si>
  <si>
    <t>PRAKASH</t>
  </si>
  <si>
    <t>Arvind Smartspaces Ltd</t>
  </si>
  <si>
    <t>ARVSMART</t>
  </si>
  <si>
    <t>Kitex Garments Ltd</t>
  </si>
  <si>
    <t>KITEX</t>
  </si>
  <si>
    <t>Solara Active Pharma Sciences Ltd</t>
  </si>
  <si>
    <t>SOLARA</t>
  </si>
  <si>
    <t>Venky's (India) Ltd</t>
  </si>
  <si>
    <t>VENKEYS</t>
  </si>
  <si>
    <t>Hindustan Oil Exploration Company Ltd</t>
  </si>
  <si>
    <t>HINDOILEXP</t>
  </si>
  <si>
    <t>GTL Infrastructure Ltd</t>
  </si>
  <si>
    <t>GTLINFRA</t>
  </si>
  <si>
    <t>Max Ventures and Industries Ltd</t>
  </si>
  <si>
    <t>MAXVIL</t>
  </si>
  <si>
    <t>SJS Enterprises Ltd</t>
  </si>
  <si>
    <t>SJS</t>
  </si>
  <si>
    <t>KCP Ltd</t>
  </si>
  <si>
    <t>KCP</t>
  </si>
  <si>
    <t>Confidence Petroleum India Ltd</t>
  </si>
  <si>
    <t>CONFIPET</t>
  </si>
  <si>
    <t>Fusion Finance Ltd</t>
  </si>
  <si>
    <t>FUSION</t>
  </si>
  <si>
    <t>Genesys International Corporation Ltd</t>
  </si>
  <si>
    <t>GENESYS</t>
  </si>
  <si>
    <t>ADF Foods Ltd</t>
  </si>
  <si>
    <t>ADFFOODS</t>
  </si>
  <si>
    <t>Welspun Specialty Solutions Ltd</t>
  </si>
  <si>
    <t>WELSPLSOL</t>
  </si>
  <si>
    <t>Ashapura Minechem Ltd</t>
  </si>
  <si>
    <t>ASHAPURMIN</t>
  </si>
  <si>
    <t>CARE Ratings Ltd</t>
  </si>
  <si>
    <t>CARERATING</t>
  </si>
  <si>
    <t>NRB Bearings Ltd</t>
  </si>
  <si>
    <t>NRBBEARING</t>
  </si>
  <si>
    <t>Stove Kraft Ltd</t>
  </si>
  <si>
    <t>STOVEKRAFT</t>
  </si>
  <si>
    <t>Rane Holdings Ltd</t>
  </si>
  <si>
    <t>RANEHOLDIN</t>
  </si>
  <si>
    <t>Dishman Carbogen Amcis Ltd</t>
  </si>
  <si>
    <t>DCAL</t>
  </si>
  <si>
    <t>Shalby Ltd</t>
  </si>
  <si>
    <t>SHALBY</t>
  </si>
  <si>
    <t>Sagar Cements Ltd</t>
  </si>
  <si>
    <t>SAGCEM</t>
  </si>
  <si>
    <t>ideaForge Technology Ltd</t>
  </si>
  <si>
    <t>IDEAFORGE</t>
  </si>
  <si>
    <t>TCPL Packaging Ltd</t>
  </si>
  <si>
    <t>TCPLPACK</t>
  </si>
  <si>
    <t>NIBE Ltd</t>
  </si>
  <si>
    <t>NIBE</t>
  </si>
  <si>
    <t>Oriental Hotels Ltd</t>
  </si>
  <si>
    <t>ORIENTHOT</t>
  </si>
  <si>
    <t>SMS Pharmaceuticals Ltd</t>
  </si>
  <si>
    <t>SMSPHARMA</t>
  </si>
  <si>
    <t>DCW Ltd</t>
  </si>
  <si>
    <t>DCW</t>
  </si>
  <si>
    <t>Wendt (India) Limited</t>
  </si>
  <si>
    <t>WENDT</t>
  </si>
  <si>
    <t>IOL Chemicals and Pharmaceuticals Ltd</t>
  </si>
  <si>
    <t>IOLCP</t>
  </si>
  <si>
    <t>Somany Ceramics Ltd</t>
  </si>
  <si>
    <t>SOMANYCERA</t>
  </si>
  <si>
    <t>Premier Explosives Ltd</t>
  </si>
  <si>
    <t>PREMEXPLN</t>
  </si>
  <si>
    <t>Dollar Industries Ltd</t>
  </si>
  <si>
    <t>DOLLAR</t>
  </si>
  <si>
    <t>Rajratan Global Wire Ltd</t>
  </si>
  <si>
    <t>RAJRATAN</t>
  </si>
  <si>
    <t>Paramount Communications Ltd</t>
  </si>
  <si>
    <t>PARACABLES</t>
  </si>
  <si>
    <t>Vishnu Prakash R Punglia Ltd</t>
  </si>
  <si>
    <t>VPRPL</t>
  </si>
  <si>
    <t>Automotive Axles Ltd</t>
  </si>
  <si>
    <t>AUTOAXLES</t>
  </si>
  <si>
    <t>Thejo Engineering Ltd</t>
  </si>
  <si>
    <t>THEJO</t>
  </si>
  <si>
    <t>BF Utilities Ltd</t>
  </si>
  <si>
    <t>BFUTILITIE</t>
  </si>
  <si>
    <t>Foseco India Ltd</t>
  </si>
  <si>
    <t>FOSECOIND</t>
  </si>
  <si>
    <t>Dhani Services Ltd</t>
  </si>
  <si>
    <t>DHANI</t>
  </si>
  <si>
    <t>Huhtamaki India Ltd</t>
  </si>
  <si>
    <t>HUHTAMAKI</t>
  </si>
  <si>
    <t>Bajel Projects Ltd</t>
  </si>
  <si>
    <t>BAJEL</t>
  </si>
  <si>
    <t>Electric Utilities</t>
  </si>
  <si>
    <t>Summit Securities Ltd</t>
  </si>
  <si>
    <t>SUMMITSEC</t>
  </si>
  <si>
    <t>MM Forgings Ltd</t>
  </si>
  <si>
    <t>MMFL</t>
  </si>
  <si>
    <t>Dolat Algotech Ltd</t>
  </si>
  <si>
    <t>DOLATALGO</t>
  </si>
  <si>
    <t>Nilkamal Ltd</t>
  </si>
  <si>
    <t>NILKAMAL</t>
  </si>
  <si>
    <t>Stanley Lifestyles Ltd</t>
  </si>
  <si>
    <t>STANLEY</t>
  </si>
  <si>
    <t>Ram Ratna Wires Ltd</t>
  </si>
  <si>
    <t>RAMRAT</t>
  </si>
  <si>
    <t>SML Isuzu Ltd</t>
  </si>
  <si>
    <t>SMLISUZU</t>
  </si>
  <si>
    <t>K.P. Energy Ltd</t>
  </si>
  <si>
    <t>KPEL</t>
  </si>
  <si>
    <t>Kalyani Investment Company Ltd</t>
  </si>
  <si>
    <t>KICL</t>
  </si>
  <si>
    <t>SG Finserve Ltd</t>
  </si>
  <si>
    <t>SGFIN</t>
  </si>
  <si>
    <t>Tinna Rubber and Infrastructure Ltd</t>
  </si>
  <si>
    <t>TINNARUBR</t>
  </si>
  <si>
    <t>Motisons Jewellers Ltd</t>
  </si>
  <si>
    <t>MOTISONS</t>
  </si>
  <si>
    <t>Apparel &amp; Accessories Retailers</t>
  </si>
  <si>
    <t>Vindhya Telelinks Ltd</t>
  </si>
  <si>
    <t>VINDHYATEL</t>
  </si>
  <si>
    <t>HLE Glascoat Ltd</t>
  </si>
  <si>
    <t>HLEGLAS</t>
  </si>
  <si>
    <t>Ge Power India Ltd</t>
  </si>
  <si>
    <t>GEPIL</t>
  </si>
  <si>
    <t>Jash Engineering Ltd</t>
  </si>
  <si>
    <t>JASH</t>
  </si>
  <si>
    <t>Mayur Uniquoters Ltd</t>
  </si>
  <si>
    <t>MAYURUNIQ</t>
  </si>
  <si>
    <t>Sai Silks (Kalamandir) Ltd</t>
  </si>
  <si>
    <t>KALAMANDIR</t>
  </si>
  <si>
    <t>PSP Projects Ltd</t>
  </si>
  <si>
    <t>PSPPROJECT</t>
  </si>
  <si>
    <t>Indian Hume Pipe Company Ltd</t>
  </si>
  <si>
    <t>INDIANHUME</t>
  </si>
  <si>
    <t>Insecticides (India) Ltd</t>
  </si>
  <si>
    <t>INSECTICID</t>
  </si>
  <si>
    <t>Vertoz Ltd</t>
  </si>
  <si>
    <t>VERTOZ</t>
  </si>
  <si>
    <t>Accelya Solutions India Ltd</t>
  </si>
  <si>
    <t>ACCELYA</t>
  </si>
  <si>
    <t>Krsnaa Diagnostics Ltd</t>
  </si>
  <si>
    <t>KRSNAA</t>
  </si>
  <si>
    <t>RIR Power Electronics Ltd</t>
  </si>
  <si>
    <t>RIR</t>
  </si>
  <si>
    <t>Goodyear India Ltd</t>
  </si>
  <si>
    <t>GOODYEAR</t>
  </si>
  <si>
    <t>Deep Industries Ltd</t>
  </si>
  <si>
    <t>DEEPINDS</t>
  </si>
  <si>
    <t>Unitech Ltd</t>
  </si>
  <si>
    <t>UNITECH</t>
  </si>
  <si>
    <t>Dreamfolks Services Ltd</t>
  </si>
  <si>
    <t>DREAMFOLKS</t>
  </si>
  <si>
    <t>Pondy Oxides and Chemicals Ltd</t>
  </si>
  <si>
    <t>POCL</t>
  </si>
  <si>
    <t>Baazar Style Retail Ltd</t>
  </si>
  <si>
    <t>STYLEBAAZA</t>
  </si>
  <si>
    <t>Meghmani Organics Ltd</t>
  </si>
  <si>
    <t>MOL</t>
  </si>
  <si>
    <t>Novartis India Ltd</t>
  </si>
  <si>
    <t>NOVARTIND</t>
  </si>
  <si>
    <t>SBI Gold ETF</t>
  </si>
  <si>
    <t>SETFGOLD</t>
  </si>
  <si>
    <t>63 Moons Technologies Ltd</t>
  </si>
  <si>
    <t>63MOONS</t>
  </si>
  <si>
    <t>MSP Steel &amp; Power Ltd</t>
  </si>
  <si>
    <t>MSPL</t>
  </si>
  <si>
    <t>DEN Networks Ltd</t>
  </si>
  <si>
    <t>DEN</t>
  </si>
  <si>
    <t>Raghav Productivity Enhancers Ltd</t>
  </si>
  <si>
    <t>RPEL</t>
  </si>
  <si>
    <t>Sanstar Ltd</t>
  </si>
  <si>
    <t>SANSTAR</t>
  </si>
  <si>
    <t>DISA India Ltd</t>
  </si>
  <si>
    <t>DISAQ</t>
  </si>
  <si>
    <t>Mold-Tek Packaging Ltd</t>
  </si>
  <si>
    <t>MOLDTKPAC</t>
  </si>
  <si>
    <t>Spectrum Electrical Industries Ltd</t>
  </si>
  <si>
    <t>SPECTRUM</t>
  </si>
  <si>
    <t>John Cockerill India Ltd</t>
  </si>
  <si>
    <t>COCKERILL</t>
  </si>
  <si>
    <t>Industrial Machinery &amp; Supplies &amp; Components</t>
  </si>
  <si>
    <t>Vishnu Chemicals Ltd</t>
  </si>
  <si>
    <t>VISHNU</t>
  </si>
  <si>
    <t>Tarsons Products Ltd</t>
  </si>
  <si>
    <t>TARSONS</t>
  </si>
  <si>
    <t>Nippon India ETF Nifty 1D Rate Liquid BeES</t>
  </si>
  <si>
    <t>LIQUIDBEES</t>
  </si>
  <si>
    <t>Lumax Industries Ltd</t>
  </si>
  <si>
    <t>LUMAXIND</t>
  </si>
  <si>
    <t>Rashi Peripherals Ltd</t>
  </si>
  <si>
    <t>RPTECH</t>
  </si>
  <si>
    <t>ESAF Small Finance Bank Limited</t>
  </si>
  <si>
    <t>ESAFSFB</t>
  </si>
  <si>
    <t>Jubilant Industries Ltd</t>
  </si>
  <si>
    <t>JUBLINDS</t>
  </si>
  <si>
    <t>Federal-Mogul Goetze (India) Ltd</t>
  </si>
  <si>
    <t>FMGOETZE</t>
  </si>
  <si>
    <t>Apollo Pipes Ltd</t>
  </si>
  <si>
    <t>APOLLOPIPE</t>
  </si>
  <si>
    <t>Dish TV India Ltd</t>
  </si>
  <si>
    <t>DISHTV</t>
  </si>
  <si>
    <t>Veritas (India) Ltd</t>
  </si>
  <si>
    <t>VERITAS</t>
  </si>
  <si>
    <t>Landmark Cars Ltd</t>
  </si>
  <si>
    <t>LANDMARK</t>
  </si>
  <si>
    <t>Nelco Ltd</t>
  </si>
  <si>
    <t>NELCO</t>
  </si>
  <si>
    <t>Updater Services Ltd</t>
  </si>
  <si>
    <t>UDS</t>
  </si>
  <si>
    <t>Vakrangee Limited</t>
  </si>
  <si>
    <t>VAKRANGEE</t>
  </si>
  <si>
    <t>Mangalam Cement Ltd</t>
  </si>
  <si>
    <t>MANGLMCEM</t>
  </si>
  <si>
    <t>HMA Agro Industries Ltd</t>
  </si>
  <si>
    <t>HMAAGRO</t>
  </si>
  <si>
    <t>Hindware Home Innovation Ltd</t>
  </si>
  <si>
    <t>HINDWAREAP</t>
  </si>
  <si>
    <t>Rama Steel Tubes Ltd</t>
  </si>
  <si>
    <t>RAMASTEEL</t>
  </si>
  <si>
    <t>Xpro India Ltd</t>
  </si>
  <si>
    <t>XPROINDIA</t>
  </si>
  <si>
    <t>TechNVision Ventures Ltd</t>
  </si>
  <si>
    <t>TECHNVISN</t>
  </si>
  <si>
    <t>Man Industries (India) Ltd</t>
  </si>
  <si>
    <t>MANINDS</t>
  </si>
  <si>
    <t>Dolphin Offshore Enterprises (India) Ltd</t>
  </si>
  <si>
    <t>DOLPHIN</t>
  </si>
  <si>
    <t>Astec Lifesciences Ltd</t>
  </si>
  <si>
    <t>ASTEC</t>
  </si>
  <si>
    <t>Orient Green Power Company Ltd</t>
  </si>
  <si>
    <t>GREENPOWER</t>
  </si>
  <si>
    <t>NIIT Ltd</t>
  </si>
  <si>
    <t>NIITLTD</t>
  </si>
  <si>
    <t>Aeroflex Industries Ltd</t>
  </si>
  <si>
    <t>AEROFLEX</t>
  </si>
  <si>
    <t>EFC (I) Ltd</t>
  </si>
  <si>
    <t>EFCIL</t>
  </si>
  <si>
    <t>Distributors</t>
  </si>
  <si>
    <t>Owais Metal and Mineral Processing Ltd</t>
  </si>
  <si>
    <t>OWAIS</t>
  </si>
  <si>
    <t>Jyoti Structures Ltd</t>
  </si>
  <si>
    <t>JYOTISTRUC</t>
  </si>
  <si>
    <t>Barbeque-Nation Hospitality Ltd</t>
  </si>
  <si>
    <t>BARBEQUE</t>
  </si>
  <si>
    <t>India Pesticides Ltd</t>
  </si>
  <si>
    <t>IPL</t>
  </si>
  <si>
    <t>Media Matrix Worldwide Ltd</t>
  </si>
  <si>
    <t>MMWL</t>
  </si>
  <si>
    <t>Rupa &amp; Company Ltd</t>
  </si>
  <si>
    <t>RUPA</t>
  </si>
  <si>
    <t>Panama Petrochem Ltd</t>
  </si>
  <si>
    <t>PANAMAPET</t>
  </si>
  <si>
    <t>D Link (India) Limited</t>
  </si>
  <si>
    <t>DLINKINDIA</t>
  </si>
  <si>
    <t>MIC Electronics Ltd</t>
  </si>
  <si>
    <t>MICEL</t>
  </si>
  <si>
    <t>TTK Healthcare Ltd</t>
  </si>
  <si>
    <t>TTKHLTCARE</t>
  </si>
  <si>
    <t>Universal Cables Ltd</t>
  </si>
  <si>
    <t>UNIVCABLES</t>
  </si>
  <si>
    <t>EIH Associated Hotels Ltd</t>
  </si>
  <si>
    <t>EIHAHOTELS</t>
  </si>
  <si>
    <t>Ugro Capital Ltd</t>
  </si>
  <si>
    <t>UGROCAP</t>
  </si>
  <si>
    <t>Veranda Learning Solutions Ltd</t>
  </si>
  <si>
    <t>VERANDA</t>
  </si>
  <si>
    <t>Ajmera Realty &amp; Infra India Ltd</t>
  </si>
  <si>
    <t>AJMERA</t>
  </si>
  <si>
    <t>Carysil Ltd</t>
  </si>
  <si>
    <t>CARYSIL</t>
  </si>
  <si>
    <t>Precision Camshafts Ltd</t>
  </si>
  <si>
    <t>PRECAM</t>
  </si>
  <si>
    <t>S.P.Apparels Ltd</t>
  </si>
  <si>
    <t>SPAL</t>
  </si>
  <si>
    <t>Mukand Ltd</t>
  </si>
  <si>
    <t>MUKANDLTD</t>
  </si>
  <si>
    <t>Themis Medicare Ltd</t>
  </si>
  <si>
    <t>THEMISMED</t>
  </si>
  <si>
    <t>Dredging Corporation of India Ltd</t>
  </si>
  <si>
    <t>DREDGECORP</t>
  </si>
  <si>
    <t>Dredging</t>
  </si>
  <si>
    <t>Nalwa Sons Investments Ltd</t>
  </si>
  <si>
    <t>NSIL</t>
  </si>
  <si>
    <t>Kody Technolab Ltd</t>
  </si>
  <si>
    <t>KODYTECH</t>
  </si>
  <si>
    <t>Saraswati Commercial (India) Ltd</t>
  </si>
  <si>
    <t>ZSARACOM</t>
  </si>
  <si>
    <t>Vardhman Special Steels Ltd</t>
  </si>
  <si>
    <t>VSSL</t>
  </si>
  <si>
    <t>Amrutanjan Health Care Ltd</t>
  </si>
  <si>
    <t>AMRUTANJAN</t>
  </si>
  <si>
    <t>IKIO Lighting Ltd</t>
  </si>
  <si>
    <t>IKIO</t>
  </si>
  <si>
    <t>Shanti Educational Initiatives Ltd</t>
  </si>
  <si>
    <t>SEIL</t>
  </si>
  <si>
    <t>Alicon Castalloy Ltd</t>
  </si>
  <si>
    <t>ALICON</t>
  </si>
  <si>
    <t>B L Kashyap and Sons Ltd</t>
  </si>
  <si>
    <t>BLKASHYAP</t>
  </si>
  <si>
    <t>Tatva Chintan Pharma Chem Ltd</t>
  </si>
  <si>
    <t>TATVA</t>
  </si>
  <si>
    <t>KP Green Engineering Ltd</t>
  </si>
  <si>
    <t>KPGEL</t>
  </si>
  <si>
    <t>Heavy Electrical Equipment</t>
  </si>
  <si>
    <t>Everest Kanto Cylinder Ltd</t>
  </si>
  <si>
    <t>EKC</t>
  </si>
  <si>
    <t>Hariom Pipe Industries Ltd</t>
  </si>
  <si>
    <t>HARIOMPIPE</t>
  </si>
  <si>
    <t>Satin Creditcare Network Ltd</t>
  </si>
  <si>
    <t>SATIN</t>
  </si>
  <si>
    <t>JITF Infralogistics Ltd</t>
  </si>
  <si>
    <t>JITFINFRA</t>
  </si>
  <si>
    <t>Andrew Yule &amp; Co Ltd</t>
  </si>
  <si>
    <t>ANDREWYU</t>
  </si>
  <si>
    <t>Pennar Industries Ltd</t>
  </si>
  <si>
    <t>PENIND</t>
  </si>
  <si>
    <t>Axiscades Technologies Ltd</t>
  </si>
  <si>
    <t>AXISCADES</t>
  </si>
  <si>
    <t>Unicommerce eSolutions Ltd</t>
  </si>
  <si>
    <t>UNIECOM</t>
  </si>
  <si>
    <t>Som Distilleries and Breweries Ltd</t>
  </si>
  <si>
    <t>SDBL</t>
  </si>
  <si>
    <t>Cupid Ltd</t>
  </si>
  <si>
    <t>CUPID</t>
  </si>
  <si>
    <t>Centum Electronics Ltd</t>
  </si>
  <si>
    <t>CENTUM</t>
  </si>
  <si>
    <t>Pnb Gilts Ltd</t>
  </si>
  <si>
    <t>PNBGILTS</t>
  </si>
  <si>
    <t>Deccan Gold Mines Ltd</t>
  </si>
  <si>
    <t>DECNGOLD</t>
  </si>
  <si>
    <t>BF Investment Ltd</t>
  </si>
  <si>
    <t>BFINVEST</t>
  </si>
  <si>
    <t>Fedders Holding Ltd</t>
  </si>
  <si>
    <t>FEDDERSHOL</t>
  </si>
  <si>
    <t>Yasho Industries Ltd</t>
  </si>
  <si>
    <t>YASHO</t>
  </si>
  <si>
    <t>Nitin Spinners Ltd</t>
  </si>
  <si>
    <t>NITINSPIN</t>
  </si>
  <si>
    <t>Hubtown Ltd</t>
  </si>
  <si>
    <t>HUBTOWN</t>
  </si>
  <si>
    <t>Apcotex Industries Ltd</t>
  </si>
  <si>
    <t>APCOTEXIND</t>
  </si>
  <si>
    <t>Sasken Technologies Ltd</t>
  </si>
  <si>
    <t>SASKEN</t>
  </si>
  <si>
    <t>Siyaram Silk Mills Ltd</t>
  </si>
  <si>
    <t>SIYSIL</t>
  </si>
  <si>
    <t>Sanghi Industries Ltd</t>
  </si>
  <si>
    <t>SANGHIIND</t>
  </si>
  <si>
    <t>Vidhi Specialty Food Ingredients Ltd</t>
  </si>
  <si>
    <t>VIDHIING</t>
  </si>
  <si>
    <t>BLS E-Services Ltd</t>
  </si>
  <si>
    <t>BLSE</t>
  </si>
  <si>
    <t>Seshasayee Paper and Boards Ltd</t>
  </si>
  <si>
    <t>SESHAPAPER</t>
  </si>
  <si>
    <t>HIL Ltd</t>
  </si>
  <si>
    <t>HIL</t>
  </si>
  <si>
    <t>TIL Ltd</t>
  </si>
  <si>
    <t>TIL</t>
  </si>
  <si>
    <t>Systematix Corporate Services Ltd</t>
  </si>
  <si>
    <t>SYSTMTXC</t>
  </si>
  <si>
    <t>Balmer Lawrie Investments Ltd</t>
  </si>
  <si>
    <t>BLIL</t>
  </si>
  <si>
    <t>ICICI Prudential Nifty 50 ETF</t>
  </si>
  <si>
    <t>NIFTYIETF</t>
  </si>
  <si>
    <t>IFGL Refractories Ltd</t>
  </si>
  <si>
    <t>IFGLEXPOR</t>
  </si>
  <si>
    <t>Syncom Formulations (India) Ltd</t>
  </si>
  <si>
    <t>SYNCOMF</t>
  </si>
  <si>
    <t>Uniparts India Ltd</t>
  </si>
  <si>
    <t>UNIPARTS</t>
  </si>
  <si>
    <t>DEE Development Engineers Ltd</t>
  </si>
  <si>
    <t>DEEDEV</t>
  </si>
  <si>
    <t>Shriram Properties Ltd</t>
  </si>
  <si>
    <t>SHRIRAMPPS</t>
  </si>
  <si>
    <t>Yatra Online Ltd</t>
  </si>
  <si>
    <t>YATRA</t>
  </si>
  <si>
    <t>PIX Transmissions Ltd</t>
  </si>
  <si>
    <t>PIXTRANS</t>
  </si>
  <si>
    <t>Sadhana Nitro Chem Ltd</t>
  </si>
  <si>
    <t>SADHNANIQ</t>
  </si>
  <si>
    <t>G M Breweries Ltd</t>
  </si>
  <si>
    <t>GMBREW</t>
  </si>
  <si>
    <t>Andhra Paper Ltd</t>
  </si>
  <si>
    <t>ANDHRAPAP</t>
  </si>
  <si>
    <t>Panacea Biotec Ltd</t>
  </si>
  <si>
    <t>PANACEABIO</t>
  </si>
  <si>
    <t>Parag Milk Foods Ltd</t>
  </si>
  <si>
    <t>PARAGMILK</t>
  </si>
  <si>
    <t>Gocl Corporation Ltd</t>
  </si>
  <si>
    <t>GOCLCORP</t>
  </si>
  <si>
    <t>Igarashi Motors India Ltd</t>
  </si>
  <si>
    <t>IGARASHI</t>
  </si>
  <si>
    <t>Kokuyo Camlin Ltd</t>
  </si>
  <si>
    <t>KOKUYOCMLN</t>
  </si>
  <si>
    <t>NDR Auto Components Ltd</t>
  </si>
  <si>
    <t>NDRAUTO</t>
  </si>
  <si>
    <t>Ramco Industries Ltd</t>
  </si>
  <si>
    <t>RAMCOIND</t>
  </si>
  <si>
    <t>JISLDVREQS</t>
  </si>
  <si>
    <t>Rossell India Ltd</t>
  </si>
  <si>
    <t>ROSSELLIND</t>
  </si>
  <si>
    <t>Navkar Corporation Ltd</t>
  </si>
  <si>
    <t>NAVKARCORP</t>
  </si>
  <si>
    <t>Tanfac Industries Ltd</t>
  </si>
  <si>
    <t>TANFACIND</t>
  </si>
  <si>
    <t>Alpex Solar Ltd</t>
  </si>
  <si>
    <t>ALPEXSOLAR</t>
  </si>
  <si>
    <t>Praveg Ltd</t>
  </si>
  <si>
    <t>PRAVEG</t>
  </si>
  <si>
    <t>Talbros Automotive Components Ltd</t>
  </si>
  <si>
    <t>TALBROAUTO</t>
  </si>
  <si>
    <t>Master Trust Ltd</t>
  </si>
  <si>
    <t>MASTERTR</t>
  </si>
  <si>
    <t>Platinum Industries Ltd</t>
  </si>
  <si>
    <t>PLATIND</t>
  </si>
  <si>
    <t>Indo Tech Transformers Ltd</t>
  </si>
  <si>
    <t>INDOTECH</t>
  </si>
  <si>
    <t>Sangam (India) Ltd</t>
  </si>
  <si>
    <t>SANGAMIND</t>
  </si>
  <si>
    <t>Hester Biosciences Ltd</t>
  </si>
  <si>
    <t>HESTERBIO</t>
  </si>
  <si>
    <t>Heranba Industries Ltd</t>
  </si>
  <si>
    <t>HERANBA</t>
  </si>
  <si>
    <t>Jagran Prakashan Ltd</t>
  </si>
  <si>
    <t>JAGRAN</t>
  </si>
  <si>
    <t>Interarch Building Products Ltd</t>
  </si>
  <si>
    <t>INTERARCH</t>
  </si>
  <si>
    <t>Building Products - Prefab Structures</t>
  </si>
  <si>
    <t>Gandhar Oil Refinery (INDIA) Ltd</t>
  </si>
  <si>
    <t>GANDHAR</t>
  </si>
  <si>
    <t>Omaxe Ltd</t>
  </si>
  <si>
    <t>OMAXE</t>
  </si>
  <si>
    <t>Cantabil Retail India Ltd</t>
  </si>
  <si>
    <t>CANTABIL</t>
  </si>
  <si>
    <t>Expleo Solutions Ltd</t>
  </si>
  <si>
    <t>EXPLEOSOL</t>
  </si>
  <si>
    <t>Agro Tech Foods Ltd</t>
  </si>
  <si>
    <t>ATFL</t>
  </si>
  <si>
    <t>Antony Waste Handling Cell Ltd</t>
  </si>
  <si>
    <t>AWHCL</t>
  </si>
  <si>
    <t>GPT Infraprojects Ltd</t>
  </si>
  <si>
    <t>GPTINFRA</t>
  </si>
  <si>
    <t>Cosmo First Ltd</t>
  </si>
  <si>
    <t>COSMOFIRST</t>
  </si>
  <si>
    <t>Kotak Gold Etf</t>
  </si>
  <si>
    <t>GOLD1</t>
  </si>
  <si>
    <t>Excel Industries Ltd</t>
  </si>
  <si>
    <t>EXCELINDUS</t>
  </si>
  <si>
    <t>Suratwwala Business Group Ltd</t>
  </si>
  <si>
    <t>SBGLP</t>
  </si>
  <si>
    <t>Butterfly Gandhimathi Appliances Ltd</t>
  </si>
  <si>
    <t>BUTTERFLY</t>
  </si>
  <si>
    <t>Prataap Snacks Ltd</t>
  </si>
  <si>
    <t>DIAMONDYD</t>
  </si>
  <si>
    <t>Swelect Energy Systems Ltd</t>
  </si>
  <si>
    <t>SWELECTES</t>
  </si>
  <si>
    <t>BCL Industries Ltd</t>
  </si>
  <si>
    <t>BCLIND</t>
  </si>
  <si>
    <t>TAJ GVK Hotels and Resorts Ltd</t>
  </si>
  <si>
    <t>TAJGVK</t>
  </si>
  <si>
    <t>Mufin Green Finance Ltd</t>
  </si>
  <si>
    <t>MUFIN</t>
  </si>
  <si>
    <t>Eco Recycling Ltd</t>
  </si>
  <si>
    <t>ECORECO</t>
  </si>
  <si>
    <t>Suryoday Small Finance Bank Ltd</t>
  </si>
  <si>
    <t>SURYODAY</t>
  </si>
  <si>
    <t>Bombay Super Hybrid Seeds Ltd</t>
  </si>
  <si>
    <t>BSHSL</t>
  </si>
  <si>
    <t>Tribhovandas Bhimji Zaveri Ltd</t>
  </si>
  <si>
    <t>TBZ</t>
  </si>
  <si>
    <t>Rane (Madras) Ltd</t>
  </si>
  <si>
    <t>RML</t>
  </si>
  <si>
    <t>Sterling Tools Ltd</t>
  </si>
  <si>
    <t>STERTOOLS</t>
  </si>
  <si>
    <t>Knowledge Marine &amp; Engineering Works Ltd</t>
  </si>
  <si>
    <t>KMEW</t>
  </si>
  <si>
    <t>Marine Transportation</t>
  </si>
  <si>
    <t>Aaswa Trading and Exports Ltd</t>
  </si>
  <si>
    <t>TCC</t>
  </si>
  <si>
    <t>Real Estate Services</t>
  </si>
  <si>
    <t>Abans Holdings Ltd</t>
  </si>
  <si>
    <t>AHL</t>
  </si>
  <si>
    <t>Sirca Paints India Ltd</t>
  </si>
  <si>
    <t>SIRCA</t>
  </si>
  <si>
    <t>I G Petrochemicals Ltd</t>
  </si>
  <si>
    <t>IGPL</t>
  </si>
  <si>
    <t>Advait Infratech Ltd</t>
  </si>
  <si>
    <t>ADVAIT</t>
  </si>
  <si>
    <t>Electrical Components &amp; Equipment</t>
  </si>
  <si>
    <t>Lotus Chocolate Company Ltd</t>
  </si>
  <si>
    <t>LOTUSCHO</t>
  </si>
  <si>
    <t>GTPL Hathway Ltd</t>
  </si>
  <si>
    <t>GTPL</t>
  </si>
  <si>
    <t>Irm Energy Ltd</t>
  </si>
  <si>
    <t>IRMENERGY</t>
  </si>
  <si>
    <t>Madhya Bharat Agro Products Ltd</t>
  </si>
  <si>
    <t>MBAPL</t>
  </si>
  <si>
    <t>HDFC Gold Exchange Traded Fund</t>
  </si>
  <si>
    <t>HDFCGOLD</t>
  </si>
  <si>
    <t>ICICI Prudential Gold ETF</t>
  </si>
  <si>
    <t>GOLDIETF</t>
  </si>
  <si>
    <t>Dr Agarwal's Eye Hospital Ltd</t>
  </si>
  <si>
    <t>DRAGARWQ</t>
  </si>
  <si>
    <t>Nippon India ETF Nifty Next 50 Junior BeES</t>
  </si>
  <si>
    <t>JUNIORBEES</t>
  </si>
  <si>
    <t>Kesar India Ltd</t>
  </si>
  <si>
    <t>KESAR</t>
  </si>
  <si>
    <t>Real Estate Development</t>
  </si>
  <si>
    <t>Arman Financial Services Ltd</t>
  </si>
  <si>
    <t>ARMANFIN</t>
  </si>
  <si>
    <t>Kiri Industries Ltd</t>
  </si>
  <si>
    <t>KIRIINDUS</t>
  </si>
  <si>
    <t>Wheels India Ltd</t>
  </si>
  <si>
    <t>WHEELS</t>
  </si>
  <si>
    <t>Sri Adhikari Brothers Television Network Ltd</t>
  </si>
  <si>
    <t>SABTNL</t>
  </si>
  <si>
    <t>Sigachi Industries Ltd</t>
  </si>
  <si>
    <t>SIGACHI</t>
  </si>
  <si>
    <t>Brightcom Group Ltd</t>
  </si>
  <si>
    <t>BCG</t>
  </si>
  <si>
    <t>Udaipur Cement Works Ltd</t>
  </si>
  <si>
    <t>UDAICEMENT</t>
  </si>
  <si>
    <t>Fratelli Vineyards Ltd</t>
  </si>
  <si>
    <t>TINNATFL</t>
  </si>
  <si>
    <t>GNA Axles Ltd</t>
  </si>
  <si>
    <t>GNA</t>
  </si>
  <si>
    <t>Atul Auto Ltd</t>
  </si>
  <si>
    <t>ATULAUTO</t>
  </si>
  <si>
    <t>Three Wheelers</t>
  </si>
  <si>
    <t>Mercury Ev-Tech Ltd</t>
  </si>
  <si>
    <t>MERCURYEV</t>
  </si>
  <si>
    <t>Bharat Wire Ropes Ltd</t>
  </si>
  <si>
    <t>BHARATWIRE</t>
  </si>
  <si>
    <t>Borosil Scientific Ltd</t>
  </si>
  <si>
    <t>BOROSCI</t>
  </si>
  <si>
    <t>Kilburn Engineering Ltd</t>
  </si>
  <si>
    <t>KLBRENG-B</t>
  </si>
  <si>
    <t>Wonder Electricals Ltd</t>
  </si>
  <si>
    <t>WEL</t>
  </si>
  <si>
    <t>Dynacons Systems and Solutions Ltd</t>
  </si>
  <si>
    <t>DSSL</t>
  </si>
  <si>
    <t>Bigbloc Construction Ltd</t>
  </si>
  <si>
    <t>BIGBLOC</t>
  </si>
  <si>
    <t>Windlas Biotech Ltd</t>
  </si>
  <si>
    <t>WINDLAS</t>
  </si>
  <si>
    <t>Divgi TorqTransfer Systems Ltd</t>
  </si>
  <si>
    <t>DIVGIITTS</t>
  </si>
  <si>
    <t>Jindal Drilling and Industries Ltd</t>
  </si>
  <si>
    <t>JINDRILL</t>
  </si>
  <si>
    <t>Ador Welding Ltd</t>
  </si>
  <si>
    <t>ADORWELD</t>
  </si>
  <si>
    <t>Roto Pumps Ltd</t>
  </si>
  <si>
    <t>ROTO</t>
  </si>
  <si>
    <t>Amines and Plasticizers Ltd</t>
  </si>
  <si>
    <t>AMNPLST</t>
  </si>
  <si>
    <t>Hexa Tradex Ltd</t>
  </si>
  <si>
    <t>HEXATRADEX</t>
  </si>
  <si>
    <t>GRP Ltd</t>
  </si>
  <si>
    <t>GRPLTD</t>
  </si>
  <si>
    <t>Camlin Fine Sciences Ltd</t>
  </si>
  <si>
    <t>CAMLINFINE</t>
  </si>
  <si>
    <t>India Power Corporation Ltd</t>
  </si>
  <si>
    <t>DPSCLTD</t>
  </si>
  <si>
    <t>Everest Industries Ltd</t>
  </si>
  <si>
    <t>EVERESTIND</t>
  </si>
  <si>
    <t>Associated Alcohols &amp; Breweries Ltd</t>
  </si>
  <si>
    <t>ASALCBR</t>
  </si>
  <si>
    <t>Paushak Ltd</t>
  </si>
  <si>
    <t>PAUSHAKLTD</t>
  </si>
  <si>
    <t>India Nippon Electricals Ltd</t>
  </si>
  <si>
    <t>INDNIPPON</t>
  </si>
  <si>
    <t>Agarwal Industrial Corporation Ltd</t>
  </si>
  <si>
    <t>AGARIND</t>
  </si>
  <si>
    <t>Elpro International Ltd</t>
  </si>
  <si>
    <t>ELPROINTL</t>
  </si>
  <si>
    <t>Reliance Industrial Infrastructure Ltd</t>
  </si>
  <si>
    <t>RIIL</t>
  </si>
  <si>
    <t>Madras Fertilizers Ltd</t>
  </si>
  <si>
    <t>MADRASFERT</t>
  </si>
  <si>
    <t>Southern Petrochemical Industries Corporation Ltd</t>
  </si>
  <si>
    <t>SPIC</t>
  </si>
  <si>
    <t>Jaiprakash Associates Ltd</t>
  </si>
  <si>
    <t>JPASSOCIAT</t>
  </si>
  <si>
    <t>ASM Technologies Ltd</t>
  </si>
  <si>
    <t>ASMTEC</t>
  </si>
  <si>
    <t>Dcm Shriram Industries Ltd</t>
  </si>
  <si>
    <t>DCMSRIND</t>
  </si>
  <si>
    <t>Asian Energy Services Ltd</t>
  </si>
  <si>
    <t>ASIANENE</t>
  </si>
  <si>
    <t>Peninsula Land Ltd</t>
  </si>
  <si>
    <t>PENINLAND</t>
  </si>
  <si>
    <t>Matrimony.Com Ltd</t>
  </si>
  <si>
    <t>MATRIMONY</t>
  </si>
  <si>
    <t>Jyoti Resins and Adhesives Ltd</t>
  </si>
  <si>
    <t>JYOTIRES</t>
  </si>
  <si>
    <t>Hercules Hoists Ltd</t>
  </si>
  <si>
    <t>HERCULES</t>
  </si>
  <si>
    <t>Suyog Telematics Ltd</t>
  </si>
  <si>
    <t>SUYOG</t>
  </si>
  <si>
    <t>Oriental Aromatics Ltd</t>
  </si>
  <si>
    <t>OAL</t>
  </si>
  <si>
    <t>Kamdhenu Ventures Ltd</t>
  </si>
  <si>
    <t>KAMOPAINTS</t>
  </si>
  <si>
    <t>Dhunseri Ventures Ltd</t>
  </si>
  <si>
    <t>DVL</t>
  </si>
  <si>
    <t>Monte Carlo Fashions Ltd</t>
  </si>
  <si>
    <t>MONTECARLO</t>
  </si>
  <si>
    <t>Zota Health Care Ltd</t>
  </si>
  <si>
    <t>ZOTA</t>
  </si>
  <si>
    <t>AMIC Forging Ltd</t>
  </si>
  <si>
    <t>AMIC</t>
  </si>
  <si>
    <t>Steel</t>
  </si>
  <si>
    <t>Walchandnagar Industries Ltd</t>
  </si>
  <si>
    <t>WALCHANNAG</t>
  </si>
  <si>
    <t>Sportking India Ltd</t>
  </si>
  <si>
    <t>SPORTKING</t>
  </si>
  <si>
    <t>SMC Global Securities Ltd</t>
  </si>
  <si>
    <t>SMCGLOBAL</t>
  </si>
  <si>
    <t>Salzer Electronics Ltd</t>
  </si>
  <si>
    <t>SALZERELEC</t>
  </si>
  <si>
    <t>Filatex India Ltd</t>
  </si>
  <si>
    <t>FILATEX</t>
  </si>
  <si>
    <t>5Paisa Capital Ltd</t>
  </si>
  <si>
    <t>5PAISA</t>
  </si>
  <si>
    <t>Beta Drugs Ltd</t>
  </si>
  <si>
    <t>BETA</t>
  </si>
  <si>
    <t>Kamdhenu Ltd</t>
  </si>
  <si>
    <t>KAMDHENU</t>
  </si>
  <si>
    <t>India Motor Parts &amp; Accessories Ltd</t>
  </si>
  <si>
    <t>IMPAL</t>
  </si>
  <si>
    <t>JG Chemicals Ltd</t>
  </si>
  <si>
    <t>JGCHEM</t>
  </si>
  <si>
    <t>Ravindra Energy Ltd</t>
  </si>
  <si>
    <t>RELTD</t>
  </si>
  <si>
    <t>GRM Overseas Ltd</t>
  </si>
  <si>
    <t>GRMOVER</t>
  </si>
  <si>
    <t>Alldigi Tech Ltd</t>
  </si>
  <si>
    <t>ALLSEC</t>
  </si>
  <si>
    <t>Oriental Rail Infrastructure Ltd</t>
  </si>
  <si>
    <t>ORIRAIL</t>
  </si>
  <si>
    <t>Fairchem Organics Ltd</t>
  </si>
  <si>
    <t>FAIRCHEMOR</t>
  </si>
  <si>
    <t>Texmaco Infrastructure &amp; Holdings Ltd</t>
  </si>
  <si>
    <t>TEXINFRA</t>
  </si>
  <si>
    <t>SPML Infra Ltd</t>
  </si>
  <si>
    <t>SPMLINFRA</t>
  </si>
  <si>
    <t>Allied Digital Services Ltd</t>
  </si>
  <si>
    <t>ADSL</t>
  </si>
  <si>
    <t>GKW Ltd</t>
  </si>
  <si>
    <t>GKWLIMITED</t>
  </si>
  <si>
    <t>Om Infra Ltd</t>
  </si>
  <si>
    <t>OMINFRAL</t>
  </si>
  <si>
    <t>Mishtann Foods Ltd</t>
  </si>
  <si>
    <t>MISHTANN</t>
  </si>
  <si>
    <t>Forbes Precision Tools and Machine Parts Ltd</t>
  </si>
  <si>
    <t>TOTEM</t>
  </si>
  <si>
    <t>Kabra Extrusion Technik Ltd</t>
  </si>
  <si>
    <t>KABRAEXTRU</t>
  </si>
  <si>
    <t>Veefin Solutions Ltd</t>
  </si>
  <si>
    <t>VEEFIN</t>
  </si>
  <si>
    <t>Application Software</t>
  </si>
  <si>
    <t>Kopran Ltd</t>
  </si>
  <si>
    <t>KOPRAN</t>
  </si>
  <si>
    <t>Hi-Tech Gears Ltd</t>
  </si>
  <si>
    <t>HITECHGEAR</t>
  </si>
  <si>
    <t>Automobile Corp Of Goa Ltd</t>
  </si>
  <si>
    <t>ACGL</t>
  </si>
  <si>
    <t>Eimco Elecon (India) Ltd</t>
  </si>
  <si>
    <t>EIMCOELECO</t>
  </si>
  <si>
    <t>Ester Industries Ltd</t>
  </si>
  <si>
    <t>ESTER</t>
  </si>
  <si>
    <t>Yuken India Ltd</t>
  </si>
  <si>
    <t>YUKEN</t>
  </si>
  <si>
    <t>Indo Amines Ltd</t>
  </si>
  <si>
    <t>INDOAMIN</t>
  </si>
  <si>
    <t>Popular Vehicles and Services Ltd</t>
  </si>
  <si>
    <t>PVSL</t>
  </si>
  <si>
    <t>ULTRAMARINE &amp; PIGMENTS Ltd</t>
  </si>
  <si>
    <t>ULTRAMAR</t>
  </si>
  <si>
    <t>Hardwyn India Ltd</t>
  </si>
  <si>
    <t>HARDWYN</t>
  </si>
  <si>
    <t>Building Products - Glass</t>
  </si>
  <si>
    <t>BMW Industries Ltd</t>
  </si>
  <si>
    <t>BMW</t>
  </si>
  <si>
    <t>Himatsingka Seide Ltd</t>
  </si>
  <si>
    <t>HIMATSEIDE</t>
  </si>
  <si>
    <t>Yamuna Syndicate Ltd</t>
  </si>
  <si>
    <t>YSL</t>
  </si>
  <si>
    <t>Century Enka Ltd</t>
  </si>
  <si>
    <t>CENTENKA</t>
  </si>
  <si>
    <t>Likhitha Infrastructure Ltd</t>
  </si>
  <si>
    <t>LIKHITHA</t>
  </si>
  <si>
    <t>Tourism Finance Corporation of India Ltd</t>
  </si>
  <si>
    <t>TFCILTD</t>
  </si>
  <si>
    <t>Steel Exchange India Ltd</t>
  </si>
  <si>
    <t>STEELXIND</t>
  </si>
  <si>
    <t>Rico Auto Industries Ltd</t>
  </si>
  <si>
    <t>RICOAUTO</t>
  </si>
  <si>
    <t>Gulshan Polyols Ltd</t>
  </si>
  <si>
    <t>GULPOLY</t>
  </si>
  <si>
    <t>One Point One Solutions Ltd</t>
  </si>
  <si>
    <t>ONEPOINT</t>
  </si>
  <si>
    <t>Allcargo Gati Ltd</t>
  </si>
  <si>
    <t>ACLGATI</t>
  </si>
  <si>
    <t>Oswal Greentech Ltd</t>
  </si>
  <si>
    <t>OSWALGREEN</t>
  </si>
  <si>
    <t>Subex Ltd</t>
  </si>
  <si>
    <t>SUBEXLTD</t>
  </si>
  <si>
    <t>Steelcast Ltd</t>
  </si>
  <si>
    <t>STEELCAS</t>
  </si>
  <si>
    <t>Vascon Engineers Ltd</t>
  </si>
  <si>
    <t>VASCONEQ</t>
  </si>
  <si>
    <t>Kross Ltd</t>
  </si>
  <si>
    <t>KROSS</t>
  </si>
  <si>
    <t>GPT Healthcare Ltd</t>
  </si>
  <si>
    <t>GPTHEALTH</t>
  </si>
  <si>
    <t>Krishana Phoschem Ltd</t>
  </si>
  <si>
    <t>KRISHANA</t>
  </si>
  <si>
    <t>Crest Ventures Ltd</t>
  </si>
  <si>
    <t>CREST</t>
  </si>
  <si>
    <t>Trident Techlabs Ltd</t>
  </si>
  <si>
    <t>TECHLABS</t>
  </si>
  <si>
    <t>VL E-Governance &amp; IT Solutions Ltd</t>
  </si>
  <si>
    <t>VLEGOV</t>
  </si>
  <si>
    <t>Andhra Sugars Ltd</t>
  </si>
  <si>
    <t>ANDHRSUGAR</t>
  </si>
  <si>
    <t>Mangalore Chemicals and Fertilisers Ltd</t>
  </si>
  <si>
    <t>MANGCHEFER</t>
  </si>
  <si>
    <t>Kotak Nifty 50 ETF</t>
  </si>
  <si>
    <t>NIFTY1</t>
  </si>
  <si>
    <t>Tamilnadu Newsprint &amp; Papers Ltd</t>
  </si>
  <si>
    <t>TNPL</t>
  </si>
  <si>
    <t>Centrum Capital Ltd</t>
  </si>
  <si>
    <t>CENTRUM</t>
  </si>
  <si>
    <t>Manali Petrochemicals Ltd</t>
  </si>
  <si>
    <t>MANALIPETC</t>
  </si>
  <si>
    <t>Ramco Systems Ltd</t>
  </si>
  <si>
    <t>RAMCOSYS</t>
  </si>
  <si>
    <t>Punjab Chemicals and Crop Protection Ltd</t>
  </si>
  <si>
    <t>PUNJABCHEM</t>
  </si>
  <si>
    <t>Lincoln Pharmaceuticals Ltd</t>
  </si>
  <si>
    <t>LINCOLN</t>
  </si>
  <si>
    <t>Radhika Jeweltech Ltd</t>
  </si>
  <si>
    <t>RADHIKAJWE</t>
  </si>
  <si>
    <t>Arihant Superstructures Ltd</t>
  </si>
  <si>
    <t>ARIHANTSUP</t>
  </si>
  <si>
    <t>Timex Group India Ltd</t>
  </si>
  <si>
    <t>TIMEX</t>
  </si>
  <si>
    <t>Polo Queen Industrial and Fintech Ltd</t>
  </si>
  <si>
    <t>PQIF</t>
  </si>
  <si>
    <t>Prakash Pipes Ltd</t>
  </si>
  <si>
    <t>PPL</t>
  </si>
  <si>
    <t>Cosmic CRF Ltd</t>
  </si>
  <si>
    <t>COSMICCRF</t>
  </si>
  <si>
    <t>TV Today Network Limited</t>
  </si>
  <si>
    <t>TVTODAY</t>
  </si>
  <si>
    <t>Best Agrolife Ltd</t>
  </si>
  <si>
    <t>BESTAGRO</t>
  </si>
  <si>
    <t>Kernex Microsystems (India) Ltd</t>
  </si>
  <si>
    <t>KERNEX</t>
  </si>
  <si>
    <t>Avadh Sugar &amp; Energy Ltd</t>
  </si>
  <si>
    <t>AVADHSUGAR</t>
  </si>
  <si>
    <t>Dhunseri Investments Ltd</t>
  </si>
  <si>
    <t>DHUNINV</t>
  </si>
  <si>
    <t>Manoj Vaibhav Gems N Jewellers Ltd</t>
  </si>
  <si>
    <t>MVGJL</t>
  </si>
  <si>
    <t>Saurashtra Cement Ltd</t>
  </si>
  <si>
    <t>SAURASHCEM</t>
  </si>
  <si>
    <t>Sat Industries Ltd</t>
  </si>
  <si>
    <t>SATINDLTD</t>
  </si>
  <si>
    <t>Shree Digvijay Cement Co Ltd</t>
  </si>
  <si>
    <t>SHREDIGCEM</t>
  </si>
  <si>
    <t>Rishabh Instruments Ltd</t>
  </si>
  <si>
    <t>RISHABH</t>
  </si>
  <si>
    <t>Sandesh Ltd</t>
  </si>
  <si>
    <t>SANDESH</t>
  </si>
  <si>
    <t>Asian Star Co Ltd</t>
  </si>
  <si>
    <t>ASTAR</t>
  </si>
  <si>
    <t>Spacenet Enterprises India Ltd</t>
  </si>
  <si>
    <t>SPCENET</t>
  </si>
  <si>
    <t>Hind Rectifiers Ltd</t>
  </si>
  <si>
    <t>HIRECT</t>
  </si>
  <si>
    <t>Shiva Cement Ltd</t>
  </si>
  <si>
    <t>SHIVACEM</t>
  </si>
  <si>
    <t>VLS Finance Ltd</t>
  </si>
  <si>
    <t>VLSFINANCE</t>
  </si>
  <si>
    <t>Remus Pharmaceuticals Ltd</t>
  </si>
  <si>
    <t>REMUS</t>
  </si>
  <si>
    <t>Raj Rayon Industries Ltd</t>
  </si>
  <si>
    <t>RAJRILTD</t>
  </si>
  <si>
    <t>Dhampur Sugar Mills Ltd</t>
  </si>
  <si>
    <t>DHAMPURSUG</t>
  </si>
  <si>
    <t>Jagatjit Industries Ltd</t>
  </si>
  <si>
    <t>JAGAJITIND</t>
  </si>
  <si>
    <t>Aurum Proptech Ltd</t>
  </si>
  <si>
    <t>AURUM</t>
  </si>
  <si>
    <t>AVT Natural Products Ltd</t>
  </si>
  <si>
    <t>AVTNPL</t>
  </si>
  <si>
    <t>Vintage Coffee and Beverages Ltd</t>
  </si>
  <si>
    <t>VINCOFE</t>
  </si>
  <si>
    <t>KMC Speciality Hospitals (India) Ltd</t>
  </si>
  <si>
    <t>KMCSHIL</t>
  </si>
  <si>
    <t>Z F Steering Gear (India) Ltd</t>
  </si>
  <si>
    <t>ZFSTEERING</t>
  </si>
  <si>
    <t>Solex Energy Ltd</t>
  </si>
  <si>
    <t>SOLEX</t>
  </si>
  <si>
    <t>Shankara Building Products Ltd</t>
  </si>
  <si>
    <t>SHANKARA</t>
  </si>
  <si>
    <t>Kellton Tech Solutions Ltd</t>
  </si>
  <si>
    <t>KELLTONTEC</t>
  </si>
  <si>
    <t>Snowman Logistics Ltd</t>
  </si>
  <si>
    <t>SNOWMAN</t>
  </si>
  <si>
    <t>Bajaj Steel Industries Ltd</t>
  </si>
  <si>
    <t>BAJAJST</t>
  </si>
  <si>
    <t>Chemfab Alkalis Ltd</t>
  </si>
  <si>
    <t>CHEMFAB</t>
  </si>
  <si>
    <t>Wealth First Portfolio Managers Ltd</t>
  </si>
  <si>
    <t>WEALTH</t>
  </si>
  <si>
    <t>Last Mile Enterprises Ltd</t>
  </si>
  <si>
    <t>LASTMILE</t>
  </si>
  <si>
    <t>Indo Rama Synthetics (India) Ltd</t>
  </si>
  <si>
    <t>INDORAMA</t>
  </si>
  <si>
    <t>Kothari Petrochemicals Ltd</t>
  </si>
  <si>
    <t>KOTHARIPET</t>
  </si>
  <si>
    <t>Wardwizard Innovations &amp; Mobility Ltd</t>
  </si>
  <si>
    <t>WARDINMOBI</t>
  </si>
  <si>
    <t>Rhetan TMT Ltd</t>
  </si>
  <si>
    <t>RHETAN</t>
  </si>
  <si>
    <t>Capital Small Finance Bank Ltd</t>
  </si>
  <si>
    <t>CAPITALSFB</t>
  </si>
  <si>
    <t>Dwarikesh Sugar Industries Ltd</t>
  </si>
  <si>
    <t>DWARKESH</t>
  </si>
  <si>
    <t>Bliss GVS Pharma Ltd</t>
  </si>
  <si>
    <t>BLISSGVS</t>
  </si>
  <si>
    <t>GIC Housing Finance Ltd</t>
  </si>
  <si>
    <t>GICHSGFIN</t>
  </si>
  <si>
    <t>R K Swamy Ltd</t>
  </si>
  <si>
    <t>RKSWAMY</t>
  </si>
  <si>
    <t>Xchanging Solutions Ltd</t>
  </si>
  <si>
    <t>XCHANGING</t>
  </si>
  <si>
    <t>Credo Brands Marketing Ltd</t>
  </si>
  <si>
    <t>MUFTI</t>
  </si>
  <si>
    <t>Men's Clothing</t>
  </si>
  <si>
    <t>Control Print Ltd</t>
  </si>
  <si>
    <t>CONTROLPR</t>
  </si>
  <si>
    <t>SAR Televenture Ltd</t>
  </si>
  <si>
    <t>SARTELE</t>
  </si>
  <si>
    <t>AGS Transact Technologies Ltd</t>
  </si>
  <si>
    <t>AGSTRA</t>
  </si>
  <si>
    <t>Khazanchi Jewellers Ltd</t>
  </si>
  <si>
    <t>KHAZANCHI</t>
  </si>
  <si>
    <t>Apparel, Accessories &amp; Luxury Goods</t>
  </si>
  <si>
    <t>Windsor Machines Ltd</t>
  </si>
  <si>
    <t>WINDMACHIN</t>
  </si>
  <si>
    <t>Ngl Fine Chem Ltd</t>
  </si>
  <si>
    <t>NGLFINE</t>
  </si>
  <si>
    <t>Arrow Greentech Ltd</t>
  </si>
  <si>
    <t>ARROWGREEN</t>
  </si>
  <si>
    <t>CFF Fluid Control Ltd</t>
  </si>
  <si>
    <t>CFF</t>
  </si>
  <si>
    <t>Aerospace &amp; Defense</t>
  </si>
  <si>
    <t>Electrotherm (India) Ltd</t>
  </si>
  <si>
    <t>ELECTHERM</t>
  </si>
  <si>
    <t>Finkurve Financial Services Ltd</t>
  </si>
  <si>
    <t>FINKURVE</t>
  </si>
  <si>
    <t>Aptech Ltd</t>
  </si>
  <si>
    <t>APTECHT</t>
  </si>
  <si>
    <t>Mukka Proteins Ltd</t>
  </si>
  <si>
    <t>MUKKA</t>
  </si>
  <si>
    <t>Pakka Limited</t>
  </si>
  <si>
    <t>PAKKA</t>
  </si>
  <si>
    <t>Spright Agro Ltd</t>
  </si>
  <si>
    <t>SPRIGHT</t>
  </si>
  <si>
    <t>Selan Exploration Technology Ltd</t>
  </si>
  <si>
    <t>SELAN</t>
  </si>
  <si>
    <t>Uttam Sugar Mills Ltd</t>
  </si>
  <si>
    <t>UTTAMSUGAR</t>
  </si>
  <si>
    <t>Uniphos Enterprises Ltd</t>
  </si>
  <si>
    <t>UNIENTER</t>
  </si>
  <si>
    <t>Macpower CNC Machines Ltd</t>
  </si>
  <si>
    <t>MACPOWER</t>
  </si>
  <si>
    <t>Kirloskar Electric Company Ltd</t>
  </si>
  <si>
    <t>KECL</t>
  </si>
  <si>
    <t>HLV Ltd</t>
  </si>
  <si>
    <t>HLVLTD</t>
  </si>
  <si>
    <t>Kriti Industries (India) Limited</t>
  </si>
  <si>
    <t>KRITI</t>
  </si>
  <si>
    <t>Renaissance Global Ltd</t>
  </si>
  <si>
    <t>RGL</t>
  </si>
  <si>
    <t>Vimta Labs Ltd</t>
  </si>
  <si>
    <t>VIMTALABS</t>
  </si>
  <si>
    <t>Creative Newtech Ltd</t>
  </si>
  <si>
    <t>CREATIVE</t>
  </si>
  <si>
    <t>Mafatlal Industries Ltd</t>
  </si>
  <si>
    <t>MAFATIND</t>
  </si>
  <si>
    <t>Heubach Colorants India Ltd</t>
  </si>
  <si>
    <t>HEUBACHIND</t>
  </si>
  <si>
    <t>Cellecor Gadgets Ltd</t>
  </si>
  <si>
    <t>CELLECOR</t>
  </si>
  <si>
    <t>Orient Technologies Ltd</t>
  </si>
  <si>
    <t>ORIENTTECH</t>
  </si>
  <si>
    <t>Taneja Aerospace and Aviation Ltd</t>
  </si>
  <si>
    <t>TANAA</t>
  </si>
  <si>
    <t>Kuantum Papers Ltd</t>
  </si>
  <si>
    <t>KUANTUM</t>
  </si>
  <si>
    <t>Dynamic Cables Ltd</t>
  </si>
  <si>
    <t>DYCL</t>
  </si>
  <si>
    <t>Automotive Stampings and Assemblies Ltd</t>
  </si>
  <si>
    <t>ASAL</t>
  </si>
  <si>
    <t>Cropster Agro Ltd</t>
  </si>
  <si>
    <t>CROPSTER</t>
  </si>
  <si>
    <t>Vardhman Holdings Ltd</t>
  </si>
  <si>
    <t>VHL</t>
  </si>
  <si>
    <t>Munjal Auto Industries Ltd</t>
  </si>
  <si>
    <t>MUNJALAU</t>
  </si>
  <si>
    <t>Simplex Infrastructures Ltd</t>
  </si>
  <si>
    <t>SIMPLEXINF</t>
  </si>
  <si>
    <t>New Delhi Television Ltd</t>
  </si>
  <si>
    <t>NDTV</t>
  </si>
  <si>
    <t>Beekay Steel Industries Ltd</t>
  </si>
  <si>
    <t>BEEKAY</t>
  </si>
  <si>
    <t>Saint-Gobain Sekurit India Ltd</t>
  </si>
  <si>
    <t>SAINTGOBAIN</t>
  </si>
  <si>
    <t>Elin Electronics Ltd</t>
  </si>
  <si>
    <t>ELIN</t>
  </si>
  <si>
    <t>Signpost India Ltd</t>
  </si>
  <si>
    <t>SIGNPOST</t>
  </si>
  <si>
    <t>Ksolves India Ltd</t>
  </si>
  <si>
    <t>KSOLVES</t>
  </si>
  <si>
    <t>Sical Logistics Ltd</t>
  </si>
  <si>
    <t>SICALLOG</t>
  </si>
  <si>
    <t>AGI Infra Ltd</t>
  </si>
  <si>
    <t>AGIIL</t>
  </si>
  <si>
    <t>Chaman Lal Setia Exports Ltd</t>
  </si>
  <si>
    <t>CLSEL</t>
  </si>
  <si>
    <t>Magadh Sugar &amp; Energy Ltd</t>
  </si>
  <si>
    <t>MAGADSUGAR</t>
  </si>
  <si>
    <t>3B Blackbio DX Ltd</t>
  </si>
  <si>
    <t>3BBLACKBIO</t>
  </si>
  <si>
    <t>Fertilizers &amp; Agricultural Chemicals</t>
  </si>
  <si>
    <t>Valiant Organics Ltd</t>
  </si>
  <si>
    <t>VALIANTORG</t>
  </si>
  <si>
    <t>Shalimar Paints Ltd</t>
  </si>
  <si>
    <t>SHALPAINTS</t>
  </si>
  <si>
    <t>Enkei Wheels (India) Ltd</t>
  </si>
  <si>
    <t>ENKEIWHEL</t>
  </si>
  <si>
    <t>Panorama Studios International Ltd</t>
  </si>
  <si>
    <t>PANORAMA</t>
  </si>
  <si>
    <t>Sutlej Textiles and Industries Ltd</t>
  </si>
  <si>
    <t>SUTLEJTEX</t>
  </si>
  <si>
    <t>Sathlokhar Synergys E&amp;C Global Ltd</t>
  </si>
  <si>
    <t>SSEGL</t>
  </si>
  <si>
    <t>Nelcast Ltd</t>
  </si>
  <si>
    <t>NELCAST</t>
  </si>
  <si>
    <t>Sunshine Capital Ltd</t>
  </si>
  <si>
    <t>SCL</t>
  </si>
  <si>
    <t>IST Ltd</t>
  </si>
  <si>
    <t>ISTLTD</t>
  </si>
  <si>
    <t>Ratnaveer Precision Engineering Ltd</t>
  </si>
  <si>
    <t>RATNAVEER</t>
  </si>
  <si>
    <t>GVK Power &amp; Infrastructure Ltd</t>
  </si>
  <si>
    <t>GVKPIL</t>
  </si>
  <si>
    <t>Airports</t>
  </si>
  <si>
    <t>Dharmaj Crop Guard Ltd</t>
  </si>
  <si>
    <t>DHARMAJ</t>
  </si>
  <si>
    <t>Satia Industries Ltd</t>
  </si>
  <si>
    <t>SATIA</t>
  </si>
  <si>
    <t>Tuticorin Alkali Chemicals and Fertilizers Ltd</t>
  </si>
  <si>
    <t>TUTIALKA</t>
  </si>
  <si>
    <t>SBC Exports Ltd</t>
  </si>
  <si>
    <t>SBC</t>
  </si>
  <si>
    <t>NINtec Systems Ltd</t>
  </si>
  <si>
    <t>NINSYS</t>
  </si>
  <si>
    <t>Voith Paper Fabrics India Ltd</t>
  </si>
  <si>
    <t>VOITHPAPR</t>
  </si>
  <si>
    <t>Kaycee Industries Ltd</t>
  </si>
  <si>
    <t>KAYCEEI</t>
  </si>
  <si>
    <t>Arihant Capital Markets Ltd</t>
  </si>
  <si>
    <t>ARIHANTCAP</t>
  </si>
  <si>
    <t>Sahana System Ltd</t>
  </si>
  <si>
    <t>SAHANA</t>
  </si>
  <si>
    <t>Concord Control Systems Ltd</t>
  </si>
  <si>
    <t>CNCRD</t>
  </si>
  <si>
    <t>Hazoor Multi Projects Ltd</t>
  </si>
  <si>
    <t>HAZOOR</t>
  </si>
  <si>
    <t>Faze Three Ltd</t>
  </si>
  <si>
    <t>FAZE3Q</t>
  </si>
  <si>
    <t>Zuari Industries Ltd</t>
  </si>
  <si>
    <t>ZUARIIND</t>
  </si>
  <si>
    <t>Pudumjee Paper Products Ltd</t>
  </si>
  <si>
    <t>PDMJEPAPER</t>
  </si>
  <si>
    <t>Allcargo Terminals Ltd</t>
  </si>
  <si>
    <t>ATL</t>
  </si>
  <si>
    <t>NACL Industries Ltd</t>
  </si>
  <si>
    <t>NACLIND</t>
  </si>
  <si>
    <t>Vashu Bhagnani Industries Ltd</t>
  </si>
  <si>
    <t>POOJAENT</t>
  </si>
  <si>
    <t>Industrial and Prudential Investment Co Ltd</t>
  </si>
  <si>
    <t>INDPRUD</t>
  </si>
  <si>
    <t>Ceinsys Tech Ltd</t>
  </si>
  <si>
    <t>CEINSYSTECH</t>
  </si>
  <si>
    <t>Ganesh Benzoplast Ltd</t>
  </si>
  <si>
    <t>GANESHBE</t>
  </si>
  <si>
    <t>Shree Ganesh Remedies Ltd</t>
  </si>
  <si>
    <t>SGRL</t>
  </si>
  <si>
    <t>Transindia Real Estate Ltd</t>
  </si>
  <si>
    <t>TREL</t>
  </si>
  <si>
    <t>Urja Global Ltd</t>
  </si>
  <si>
    <t>URJA</t>
  </si>
  <si>
    <t>Basilic Fly Studio Ltd</t>
  </si>
  <si>
    <t>BASILIC</t>
  </si>
  <si>
    <t>Capital India Finance Ltd</t>
  </si>
  <si>
    <t>CIFL</t>
  </si>
  <si>
    <t>Bhageria Industries Ltd</t>
  </si>
  <si>
    <t>BHAGERIA</t>
  </si>
  <si>
    <t>Asian Granito India Ltd</t>
  </si>
  <si>
    <t>ASIANTILES</t>
  </si>
  <si>
    <t>Jay Bharat Maruti Ltd</t>
  </si>
  <si>
    <t>JAYBARMARU</t>
  </si>
  <si>
    <t>Bharat Parenterals Ltd</t>
  </si>
  <si>
    <t>BPLPHARMA</t>
  </si>
  <si>
    <t>SPEL Semiconductor Ltd</t>
  </si>
  <si>
    <t>SPELS</t>
  </si>
  <si>
    <t>Krystal Integrated Services Ltd</t>
  </si>
  <si>
    <t>KRYSTAL</t>
  </si>
  <si>
    <t>State Trading Corporation of India Ltd</t>
  </si>
  <si>
    <t>STCINDIA</t>
  </si>
  <si>
    <t>Primo Chemicals Ltd</t>
  </si>
  <si>
    <t>PRIMO</t>
  </si>
  <si>
    <t>Jaykay Enterprises Ltd</t>
  </si>
  <si>
    <t>JAYKAY</t>
  </si>
  <si>
    <t>Jagsonpal Pharmaceuticals Ltd</t>
  </si>
  <si>
    <t>JAGSNPHARM</t>
  </si>
  <si>
    <t>Nahar Spinning Mills Ltd</t>
  </si>
  <si>
    <t>NAHARSPING</t>
  </si>
  <si>
    <t>Linc Ltd</t>
  </si>
  <si>
    <t>LINC</t>
  </si>
  <si>
    <t>Alphalogic Techsys Ltd</t>
  </si>
  <si>
    <t>ALPHALOGIC</t>
  </si>
  <si>
    <t>Mindteck (India) Ltd</t>
  </si>
  <si>
    <t>MINDTECK</t>
  </si>
  <si>
    <t>Oswal Agro Mills Ltd</t>
  </si>
  <si>
    <t>OSWALAGRO</t>
  </si>
  <si>
    <t>Revathi Equipment India ltd</t>
  </si>
  <si>
    <t>REVATHIEQU</t>
  </si>
  <si>
    <t>Naperol Investments Ltd</t>
  </si>
  <si>
    <t>NAPEROL</t>
  </si>
  <si>
    <t>Asset Management &amp; Custody Banks</t>
  </si>
  <si>
    <t>BEML Land Assets Ltd</t>
  </si>
  <si>
    <t>BLAL</t>
  </si>
  <si>
    <t>Sika Interplant Systems Ltd</t>
  </si>
  <si>
    <t>SIKA</t>
  </si>
  <si>
    <t>Bajaj Healthcare Ltd</t>
  </si>
  <si>
    <t>BAJAJHCARE</t>
  </si>
  <si>
    <t>Max India Ltd</t>
  </si>
  <si>
    <t>MAXIND</t>
  </si>
  <si>
    <t>Benares Hotels Ltd</t>
  </si>
  <si>
    <t>BENARAS</t>
  </si>
  <si>
    <t>Vinyas Innovative Technologies Ltd</t>
  </si>
  <si>
    <t>VINYAS</t>
  </si>
  <si>
    <t>RSWM Ltd</t>
  </si>
  <si>
    <t>RSWM</t>
  </si>
  <si>
    <t>Infobeans Technologies Ltd</t>
  </si>
  <si>
    <t>INFOBEAN</t>
  </si>
  <si>
    <t>Lancer Container Lines Ltd</t>
  </si>
  <si>
    <t>LANCER</t>
  </si>
  <si>
    <t>Vilas Transcore Ltd</t>
  </si>
  <si>
    <t>VILAS</t>
  </si>
  <si>
    <t>Nectar Lifesciences Ltd</t>
  </si>
  <si>
    <t>NECLIFE</t>
  </si>
  <si>
    <t>Ganesh Green Bharat Ltd</t>
  </si>
  <si>
    <t>GGBL</t>
  </si>
  <si>
    <t>Anuh Pharma Ltd</t>
  </si>
  <si>
    <t>ANUHPHR</t>
  </si>
  <si>
    <t>Chemcon Speciality Chemicals Ltd</t>
  </si>
  <si>
    <t>CHEMCON</t>
  </si>
  <si>
    <t>TGV SRAAC Ltd</t>
  </si>
  <si>
    <t>TGVSL</t>
  </si>
  <si>
    <t>Virtuoso Optoelectronics Ltd</t>
  </si>
  <si>
    <t>VOEPL</t>
  </si>
  <si>
    <t>Prime Securities Ltd</t>
  </si>
  <si>
    <t>PRIMESECU</t>
  </si>
  <si>
    <t>Ice Make Refrigeration Ltd</t>
  </si>
  <si>
    <t>ICEMAKE</t>
  </si>
  <si>
    <t>Krishna Defence &amp; Allied Industries Ltd</t>
  </si>
  <si>
    <t>KRISHNADEF</t>
  </si>
  <si>
    <t>Bodal Chemicals Ltd</t>
  </si>
  <si>
    <t>BODALCHEM</t>
  </si>
  <si>
    <t>20 Microns Ltd</t>
  </si>
  <si>
    <t>20MICRONS</t>
  </si>
  <si>
    <t>GHCL Textiles Ltd</t>
  </si>
  <si>
    <t>GHCLTEXTIL</t>
  </si>
  <si>
    <t>RACL Geartech Ltd</t>
  </si>
  <si>
    <t>RACLGEAR</t>
  </si>
  <si>
    <t>Royal Orchid Hotels Ltd</t>
  </si>
  <si>
    <t>ROHLTD</t>
  </si>
  <si>
    <t>Ambika Cotton Mills Ltd</t>
  </si>
  <si>
    <t>AMBIKCO</t>
  </si>
  <si>
    <t>CSL Finance Ltd</t>
  </si>
  <si>
    <t>CSLFINANCE</t>
  </si>
  <si>
    <t>Mallcom (India) Ltd</t>
  </si>
  <si>
    <t>MALLCOM</t>
  </si>
  <si>
    <t>Emkay Taps and Cutting Tools Ltd</t>
  </si>
  <si>
    <t>EMKAYTOOLS</t>
  </si>
  <si>
    <t>Orient Paper and Industries Ltd</t>
  </si>
  <si>
    <t>ORIENTPPR</t>
  </si>
  <si>
    <t>STEL Holdings Ltd</t>
  </si>
  <si>
    <t>STEL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</si>
  <si>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</si>
  <si>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</si>
  <si>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</si>
  <si>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</si>
  <si>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</si>
  <si>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</si>
  <si>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</si>
  <si>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</si>
  <si>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</si>
  <si>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</si>
  <si>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Consumer Services</t>
  </si>
  <si>
    <t>Metals &amp; Mining</t>
  </si>
  <si>
    <t>Construction Materials</t>
  </si>
  <si>
    <t>Consumer Durables</t>
  </si>
  <si>
    <t>Services</t>
  </si>
  <si>
    <t>Capital Goods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</si>
  <si>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</si>
  <si>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</si>
  <si>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</si>
  <si>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</si>
  <si>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</si>
  <si>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</si>
  <si>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</si>
  <si>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</si>
  <si>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6M Return vs Nifty Z-Score</t>
  </si>
  <si>
    <t>1M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</si>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</sst>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C0630E-9B99-4547-B770-2EE2BF69206D}" name="Table4" displayName="Table4" ref="A1:Z122" totalsRowShown="0">
  <sortState xmlns:xlrd2="http://schemas.microsoft.com/office/spreadsheetml/2017/richdata2" ref="A2:Z122">
    <sortCondition ref="Z1:Z122"/>
  </sortState>
  <tableColumns count="26">
    <tableColumn id="1" xr3:uid="{C79B94C5-2D5E-4E5A-9037-91257E55CDE0}" name="Sub-Sector"/>
    <tableColumn id="2" xr3:uid="{A0A9C559-93C3-4C25-B035-51D92FA02C83}" name="Count" dataDxfId="48">
      <calculatedColumnFormula>COUNTIFS(Table2[Sub-Sector],Table4[[#This Row],[Sub-Sector]])</calculatedColumnFormula>
    </tableColumn>
    <tableColumn id="3" xr3:uid="{0C2B8F26-766F-48E7-B4E8-86BA4257619F}" name="Uptrend" dataDxfId="47">
      <calculatedColumnFormula>COUNTIFS(Table2[Sub-Sector],Table4[[#This Row],[Sub-Sector]],Table2[Uptrend],"Uptrend")/Table4[[#This Row],[Count]]</calculatedColumnFormula>
    </tableColumn>
    <tableColumn id="4" xr3:uid="{61A1AF75-F93D-48D3-9514-E58F8FE2FA16}" name="1W Out-Performance" dataDxfId="46">
      <calculatedColumnFormula>COUNTIFS(Table2[Sub-Sector],Table4[[#This Row],[Sub-Sector]],Table2[1W Return vs Nifty],"&gt;=5")/Table4[[#This Row],[Count]]</calculatedColumnFormula>
    </tableColumn>
    <tableColumn id="5" xr3:uid="{81A3B1ED-6749-4E31-8FAE-47F142D05564}" name="1M Out-Performance" dataDxfId="45">
      <calculatedColumnFormula>COUNTIFS(Table2[Sub-Sector],Table4[[#This Row],[Sub-Sector]],Table2[1M Return vs Nifty],"&gt;=5")/Table4[[#This Row],[Count]]</calculatedColumnFormula>
    </tableColumn>
    <tableColumn id="6" xr3:uid="{ED868E48-D29C-407B-9EFC-94F896C35CFF}" name="6M Return vs Nifty" dataDxfId="44">
      <calculatedColumnFormula>COUNTIFS(Table2[Sub-Sector],Table4[[#This Row],[Sub-Sector]],Table2[6M Return vs Nifty],"&gt;=10")/Table4[[#This Row],[Count]]</calculatedColumnFormula>
    </tableColumn>
    <tableColumn id="7" xr3:uid="{5E507C12-39B7-42DF-BB9A-F36EC3D9CD37}" name="1Y Return vs Nifty" dataDxfId="43">
      <calculatedColumnFormula>COUNTIFS(Table2[Sub-Sector],Table4[[#This Row],[Sub-Sector]],Table2[1Y Return vs Nifty],"&gt;=10")/Table4[[#This Row],[Count]]</calculatedColumnFormula>
    </tableColumn>
    <tableColumn id="8" xr3:uid="{009F50BB-654E-4C21-BEB7-D7EB1DE95F06}" name="RSI" dataDxfId="42">
      <calculatedColumnFormula>COUNTIFS(Table2[Sub-Sector],Table4[[#This Row],[Sub-Sector]],Table2[RSI Exponential â€“ 14D],"&gt;=50")/Table4[[#This Row],[Count]]</calculatedColumnFormula>
    </tableColumn>
    <tableColumn id="9" xr3:uid="{07563C45-A969-4265-8DD6-F526ECE22095}" name="Relative Volume" dataDxfId="41">
      <calculatedColumnFormula>COUNTIFS(Table2[Sub-Sector],Table4[[#This Row],[Sub-Sector]],Table2[Relative Volume],"&gt;=1")/Table4[[#This Row],[Count]]</calculatedColumnFormula>
    </tableColumn>
    <tableColumn id="10" xr3:uid="{7A49BDF3-3ADD-488B-A1F6-488FCD97BFF1}" name="% Away From Day Low" dataDxfId="40">
      <calculatedColumnFormula>COUNTIFS(Table2[Sub-Sector],Table4[[#This Row],[Sub-Sector]],Table2[% Away From Day Low],"&gt;=0.05")/Table4[[#This Row],[Count]]</calculatedColumnFormula>
    </tableColumn>
    <tableColumn id="11" xr3:uid="{9E6B9AE3-A52E-4D67-ABC5-FD416AAD591C}" name="% Away From Day High" dataDxfId="39">
      <calculatedColumnFormula>COUNTIFS(Table2[Sub-Sector],Table4[[#This Row],[Sub-Sector]],Table2[% Away From Day High],"&lt;=0.05")/Table4[[#This Row],[Count]]</calculatedColumnFormula>
    </tableColumn>
    <tableColumn id="12" xr3:uid="{05EE440A-FBE2-4EAD-94DE-966C83B9877C}" name="% Away From Current Week Low" dataDxfId="38">
      <calculatedColumnFormula>COUNTIFS(Table2[Sub-Sector],Table4[[#This Row],[Sub-Sector]],Table2[% Away From Current Week Low],"&gt;=0.05")/Table4[[#This Row],[Count]]</calculatedColumnFormula>
    </tableColumn>
    <tableColumn id="13" xr3:uid="{98090784-16D6-4689-B174-EDC972FB6DDF}" name="% Away From Current Week High" dataDxfId="37">
      <calculatedColumnFormula>COUNTIFS(Table2[Sub-Sector],Table4[[#This Row],[Sub-Sector]],Table2[% Away From Current Week High],"&lt;=0.05")/Table4[[#This Row],[Count]]</calculatedColumnFormula>
    </tableColumn>
    <tableColumn id="14" xr3:uid="{1DA9F73D-EE6C-48D7-A049-15DFC1D8F6D2}" name="% Away From Current Month Low" dataDxfId="36">
      <calculatedColumnFormula>COUNTIFS(Table2[Sub-Sector],Table4[[#This Row],[Sub-Sector]],Table2[% Away From Current Month Low],"&gt;=0.05")/Table4[[#This Row],[Count]]</calculatedColumnFormula>
    </tableColumn>
    <tableColumn id="15" xr3:uid="{671D18BA-D9BC-4568-8312-30E1D5CDC6A6}" name="% Away From Current Month High" dataDxfId="35">
      <calculatedColumnFormula>COUNTIFS(Table2[Sub-Sector],Table4[[#This Row],[Sub-Sector]],Table2[% Away From Current Month High],"&lt;=0.05")/Table4[[#This Row],[Count]]</calculatedColumnFormula>
    </tableColumn>
    <tableColumn id="16" xr3:uid="{68A3FB55-098E-4D0F-AC64-43CE9A638CF0}" name="% Away From 52W High" dataDxfId="34">
      <calculatedColumnFormula>COUNTIFS(Table2[Sub-Sector],Table4[[#This Row],[Sub-Sector]],Table2[% Away From 52W High],"&lt;=10")/Table4[[#This Row],[Count]]</calculatedColumnFormula>
    </tableColumn>
    <tableColumn id="17" xr3:uid="{5E276E9C-1F7C-4664-B101-92AC749E94B7}" name="% Away From 52W Low" dataDxfId="33">
      <calculatedColumnFormula>COUNTIFS(Table2[Sub-Sector],Table4[[#This Row],[Sub-Sector]],Table2[% Away From 52W Low],"&gt;=10")/Table4[[#This Row],[Count]]</calculatedColumnFormula>
    </tableColumn>
    <tableColumn id="18" xr3:uid="{3F40D521-1057-40D5-B317-396D1A0759D9}" name="% Price above 20D EMA" dataDxfId="32">
      <calculatedColumnFormula>COUNTIFS(Table2[Sub-Sector],Table4[[#This Row],[Sub-Sector]],Table2[% Price above 20 EMA],"&gt;=0")/Table4[[#This Row],[Count]]</calculatedColumnFormula>
    </tableColumn>
    <tableColumn id="19" xr3:uid="{6D4AA54C-A8A4-4BCB-8927-13B5AA25C471}" name="% Price above 50 EMA" dataDxfId="31">
      <calculatedColumnFormula>COUNTIFS(Table2[Sub-Sector],Table4[[#This Row],[Sub-Sector]],Table2[% Price above 50 EMA],"&gt;=0")/Table4[[#This Row],[Count]]</calculatedColumnFormula>
    </tableColumn>
    <tableColumn id="20" xr3:uid="{A7975C29-DA74-489C-B510-EDCB02EE4938}" name="% Price above 200 EMA" dataDxfId="30">
      <calculatedColumnFormula>COUNTIFS(Table2[Sub-Sector],Table4[[#This Row],[Sub-Sector]],Table2[% Price above 200 EMA],"&gt;=0")/Table4[[#This Row],[Count]]</calculatedColumnFormula>
    </tableColumn>
    <tableColumn id="21" xr3:uid="{D5052A07-D146-4681-A25C-8C2E70526E3D}" name="Rate of Change - Zone" dataDxfId="29">
      <calculatedColumnFormula>COUNTIFS(Table2[Sub-Sector],Table4[[#This Row],[Sub-Sector]],Table2[Rate of Change - Zone],"Positive")/Table4[[#This Row],[Count]]</calculatedColumnFormula>
    </tableColumn>
    <tableColumn id="22" xr3:uid="{A4D604EF-6EBE-4AEF-B097-30A4D7834D63}" name="Sharpe Ratio" dataDxfId="28">
      <calculatedColumnFormula>COUNTIFS(Table2[Sub-Sector],Table4[[#This Row],[Sub-Sector]],Table2[Sharpe Ratio],"&gt;=0.10")/Table4[[#This Row],[Count]]</calculatedColumnFormula>
    </tableColumn>
    <tableColumn id="23" xr3:uid="{DCF18435-937E-4BD2-A078-BF8D622975B4}" name="Score" dataDxfId="27">
      <calculatedColumnFormula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calculatedColumnFormula>
    </tableColumn>
    <tableColumn id="24" xr3:uid="{2813084B-EE32-41C8-B1D3-CBAD4649B337}" name="Rank" dataDxfId="26">
      <calculatedColumnFormula>_xlfn.RANK.AVG(Table4[[#This Row],[Score]],Table4[Score],1)</calculatedColumnFormula>
    </tableColumn>
    <tableColumn id="25" xr3:uid="{1240E254-47BF-4372-A98D-EA237F7D2DE2}" name="Score 2 " dataDxfId="25">
      <calculatedColumnFormula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calculatedColumnFormula>
    </tableColumn>
    <tableColumn id="26" xr3:uid="{2461145C-61D8-4A58-921B-A4D6A2DD04D5}" name="Rank 2" dataDxfId="24">
      <calculatedColumnFormula>_xlfn.RANK.AVG(Table4[[#This Row],[Score 2 ]],Table4[[Score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9FC8AE-5828-4D47-9865-6D3C788701DD}" name="Table2" displayName="Table2" ref="A1:AV741" totalsRowShown="0">
  <sortState xmlns:xlrd2="http://schemas.microsoft.com/office/spreadsheetml/2017/richdata2" ref="A2:AV741">
    <sortCondition ref="AV1:AV741"/>
  </sortState>
  <tableColumns count="48">
    <tableColumn id="1" xr3:uid="{1180B600-10EA-4E5C-BEC3-F12114F70670}" name="Name"/>
    <tableColumn id="2" xr3:uid="{8C3F399A-93E1-423F-BA60-DA5E4CE01978}" name="Ticker"/>
    <tableColumn id="3" xr3:uid="{0624852D-CE12-4905-9FBF-C6CD805FD4E7}" name="Industry"/>
    <tableColumn id="4" xr3:uid="{85FAC6D2-3BE4-4A25-8478-3B700C44F0A0}" name="Sub-Sector"/>
    <tableColumn id="5" xr3:uid="{E4BB55F7-09C7-488B-9310-EAA7E35F989D}" name="Market Cap"/>
    <tableColumn id="6" xr3:uid="{0CF831DA-203C-47B3-AE3D-14284D07EA17}" name="Close Price"/>
    <tableColumn id="7" xr3:uid="{2A2DB069-C427-4B61-B2C3-6DD51B67F0CB}" name="1Y Return vs Nifty"/>
    <tableColumn id="18" xr3:uid="{E4FAB4ED-D554-4C28-9436-B028531D1A8B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B86B3AC6-D527-447D-BB0D-EB2A6ECA9053}" name="1M Return vs Nifty"/>
    <tableColumn id="19" xr3:uid="{2F0DAE8B-563C-4470-BCCF-D39D7AA7F076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7FC71429-D235-41FF-AB7B-6B2522F3B3F2}" name="6M Return vs Nifty"/>
    <tableColumn id="20" xr3:uid="{5E5176AD-24DE-4F85-B4AE-73EDC8B9B291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1A5940CF-F41C-46E0-8699-B8505E1655EA}" name="1W Return vs Nifty"/>
    <tableColumn id="22" xr3:uid="{B69C7D99-8B03-4842-8CA6-717ADB19CD52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5A370C92-7D30-4EE3-805F-CBE688C37019}" name="20D EMA" dataDxfId="19"/>
    <tableColumn id="11" xr3:uid="{C120C5CD-815B-4BB3-870A-94F1A0FAA991}" name="50D EMA"/>
    <tableColumn id="12" xr3:uid="{4CB5F965-11C0-4C22-953D-6A36F2C698B1}" name="200D EMA"/>
    <tableColumn id="13" xr3:uid="{45B9AD4A-483F-4A2A-BECE-3F5C73A48349}" name="RSI Exponential â€“ 14D"/>
    <tableColumn id="25" xr3:uid="{9CE2CC6B-9837-443C-98EA-F6D0D6EEB0FC}" name="% Price above 20 EMA" dataDxfId="18">
      <calculatedColumnFormula>(Table2[[#This Row],[Close Price]]-Table2[[#This Row],[20D EMA]])/Table2[[#This Row],[20D EMA]]</calculatedColumnFormula>
    </tableColumn>
    <tableColumn id="24" xr3:uid="{2458B8C7-B2E9-428A-A766-27E52733B9E1}" name="% Price above 50 EMA" dataDxfId="17">
      <calculatedColumnFormula>(Table2[[#This Row],[Close Price]]-Table2[[#This Row],[50D EMA]])/Table2[[#This Row],[50D EMA]]</calculatedColumnFormula>
    </tableColumn>
    <tableColumn id="23" xr3:uid="{1D1D5C99-30C2-46BE-A099-2EC3BE320B2A}" name="% Price above 200 EMA" dataDxfId="16">
      <calculatedColumnFormula>(Table2[[#This Row],[Close Price]]-Table2[[#This Row],[200D EMA]])/Table2[[#This Row],[200D EMA]]</calculatedColumnFormula>
    </tableColumn>
    <tableColumn id="14" xr3:uid="{9302AD6F-547C-45A4-BB93-0D664356A11E}" name="Relative Volume"/>
    <tableColumn id="37" xr3:uid="{E68A1103-DEFA-4C30-A738-07053C040DA4}" name="Day Low" dataDxfId="15"/>
    <tableColumn id="36" xr3:uid="{B4B32E81-A8E3-4698-BDF3-8668D13BC2C1}" name="Day High"/>
    <tableColumn id="35" xr3:uid="{55E485CB-2B86-4EC9-8EC0-7791E8BF2D85}" name="Current Week Low"/>
    <tableColumn id="34" xr3:uid="{729580B6-48A4-4C9C-9005-337F185155AA}" name="Current Week High"/>
    <tableColumn id="33" xr3:uid="{FA7947BB-876C-48E0-BF01-81DA07855217}" name="Current Month Low"/>
    <tableColumn id="32" xr3:uid="{A583895D-EA17-4F65-915B-419689672AD9}" name="Current Month High"/>
    <tableColumn id="31" xr3:uid="{129FFD1F-D4F3-426E-8DC7-CD068A29ED1D}" name="% Away From Day Low" dataDxfId="14">
      <calculatedColumnFormula>(Table2[[#This Row],[Close Price]]/Table2[[#This Row],[Day Low]])-1</calculatedColumnFormula>
    </tableColumn>
    <tableColumn id="30" xr3:uid="{5355010C-5924-4F3E-9C19-28BF75EA6DB7}" name="% Away From Day High" dataDxfId="13">
      <calculatedColumnFormula>(Table2[[#This Row],[Day High]]/Table2[[#This Row],[Close Price]])-1</calculatedColumnFormula>
    </tableColumn>
    <tableColumn id="29" xr3:uid="{B7A3D6FE-5BDC-4B7E-8811-DE251BC94173}" name="% Away From Current Week Low" dataDxfId="12">
      <calculatedColumnFormula>(Table2[[#This Row],[Close Price]]/Table2[[#This Row],[Current Week Low]])-1</calculatedColumnFormula>
    </tableColumn>
    <tableColumn id="28" xr3:uid="{73D05F71-BFAF-4502-81EB-CCD5CC417F30}" name="% Away From Current Week High" dataDxfId="11">
      <calculatedColumnFormula>(Table2[[#This Row],[Current Week High]]/Table2[[#This Row],[Close Price]])-1</calculatedColumnFormula>
    </tableColumn>
    <tableColumn id="27" xr3:uid="{6917C6BB-B5F1-4AD0-AA7A-F3DE44653F90}" name="% Away From Current Month Low" dataDxfId="10">
      <calculatedColumnFormula>(Table2[[#This Row],[Close Price]]/Table2[[#This Row],[Current Month Low]])-1</calculatedColumnFormula>
    </tableColumn>
    <tableColumn id="26" xr3:uid="{491BE63E-6B1A-4E8B-BA9D-D1F313CABA6A}" name="% Away From Current Month High" dataDxfId="9">
      <calculatedColumnFormula>(Table2[[#This Row],[Current Month High]]/Table2[[#This Row],[Close Price]])-1</calculatedColumnFormula>
    </tableColumn>
    <tableColumn id="15" xr3:uid="{524A2D45-2327-475D-A07D-20182F8BF2AF}" name="% Away From 52W High"/>
    <tableColumn id="16" xr3:uid="{660155B2-EA67-41A5-AA97-02C40C3FD41C}" name="% Away From 52W Low"/>
    <tableColumn id="42" xr3:uid="{A68B7C2E-D233-4BE5-8A8D-7BD8F9E08582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F5D960AB-4DAC-4312-8608-6E67EDCA0975}" name="Relative Strength Sector Index" dataDxfId="7"/>
    <tableColumn id="40" xr3:uid="{7B4C92FF-D4B3-4343-AE24-24BDD5310975}" name="Relative Strength Sector Index - Zone"/>
    <tableColumn id="39" xr3:uid="{10CA083B-2BBE-42BB-8D93-0687EAF294CD}" name="Rate of Change"/>
    <tableColumn id="38" xr3:uid="{01B45DBA-B841-450F-ACF0-5B565F847194}" name="Rate of Change - Zone"/>
    <tableColumn id="17" xr3:uid="{ADF9FED4-0E7F-4688-AA8E-F7DAE286F2EA}" name="Sharpe Ratio"/>
    <tableColumn id="43" xr3:uid="{B44389FC-E5A5-478D-AB3A-625B445AB03C}" name="Sharpe Ratio Z-Score" dataDxfId="6">
      <calculatedColumnFormula>(Table2[[#This Row],[Sharpe Ratio]]-AVERAGE(Table2[Sharpe Ratio]))/_xlfn.STDEV.P(Table2[Sharpe Ratio])</calculatedColumnFormula>
    </tableColumn>
    <tableColumn id="44" xr3:uid="{A641BF94-4E3F-4089-B461-A4C2A22BB99F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2D6C4866-D397-4DE6-B14C-B1D5A6534D6F}" name="Rank 1Y" dataDxfId="4">
      <calculatedColumnFormula>_xlfn.RANK.AVG(Table2[[#This Row],[1Y Return vs Nifty Z-Score]],Table2[1Y Return vs Nifty Z-Score])</calculatedColumnFormula>
    </tableColumn>
    <tableColumn id="46" xr3:uid="{4565B9B5-90D5-4784-A339-D632C01AAEA8}" name="Rank 6M" dataDxfId="3">
      <calculatedColumnFormula>_xlfn.RANK.AVG(Table2[[#This Row],[6M Return vs Nifty Z-Score]],Table2[6M Return vs Nifty Z-Score])</calculatedColumnFormula>
    </tableColumn>
    <tableColumn id="47" xr3:uid="{CD1BEFFF-8511-47F2-B3CE-09E0F2FB6220}" name="Rank Sharpe" dataDxfId="2">
      <calculatedColumnFormula>_xlfn.RANK.AVG(Table2[[#This Row],[Sharpe Ratio Z-Score]],Table2[Sharpe Ratio Z-Score])</calculatedColumnFormula>
    </tableColumn>
    <tableColumn id="48" xr3:uid="{6C4D4585-6CC8-498F-8B87-7AB01B8EF3EC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DC3301-4FE5-4728-80D9-4EB54ED791FB}" name="Table1" displayName="Table1" ref="A1:Q1497" totalsRowShown="0">
  <tableColumns count="17">
    <tableColumn id="1" xr3:uid="{D8FD6D30-CCF5-4EF7-9032-FF745BC5F1E1}" name="Name"/>
    <tableColumn id="2" xr3:uid="{21370DDF-7812-4497-B624-00E2052CC560}" name="Ticker"/>
    <tableColumn id="17" xr3:uid="{55C90CC5-536A-4ABD-BD27-93C728D82907}" name="Industry" dataDxfId="0"/>
    <tableColumn id="3" xr3:uid="{2F8EFDFB-E635-46F7-90B2-47E2CEE965C8}" name="Sub-Sector"/>
    <tableColumn id="4" xr3:uid="{E8B96446-7F48-437C-84A4-BDD49524FD6E}" name="Market Cap"/>
    <tableColumn id="5" xr3:uid="{60A63F25-E38A-45BD-B815-F286A5C79629}" name="Close Price"/>
    <tableColumn id="6" xr3:uid="{BCA24DF1-4A0A-4C68-9FC5-D0B5C47D76E8}" name="1Y Return vs Nifty"/>
    <tableColumn id="7" xr3:uid="{906042B2-34FA-4745-982F-637AB2A3963A}" name="1M Return vs Nifty"/>
    <tableColumn id="8" xr3:uid="{093E6E58-2500-4A0F-A7DD-01769C59008F}" name="6M Return vs Nifty"/>
    <tableColumn id="9" xr3:uid="{762A8F3B-B8E9-4B85-9272-77F6C68509BF}" name="1W Return vs Nifty"/>
    <tableColumn id="10" xr3:uid="{9CA47A16-EFC3-422A-8FE5-4D35EAA1F423}" name="50D EMA"/>
    <tableColumn id="11" xr3:uid="{EA7A13BC-7C2F-470E-BE44-7473DEFEE388}" name="200D EMA"/>
    <tableColumn id="12" xr3:uid="{CF647B9A-950D-4FCF-93D1-322CB294E390}" name="RSI Exponential â€“ 14D"/>
    <tableColumn id="13" xr3:uid="{6AD9F66D-49F2-4D2E-8DDA-3B016545F1BE}" name="Relative Volume"/>
    <tableColumn id="14" xr3:uid="{BAC1F65D-C85F-4B28-8EEA-C5A79CF4A19E}" name="% Away From 52W High"/>
    <tableColumn id="15" xr3:uid="{798320FC-0787-4D1D-BB2A-19A4C3D05BA0}" name="% Away From 52W Low"/>
    <tableColumn id="16" xr3:uid="{436BA2FA-1482-4BDF-BE53-E925334E6946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94D9-43B4-45F1-B8C0-C6CCDA233842}">
  <dimension ref="A1:Z122"/>
  <sheetViews>
    <sheetView topLeftCell="J1" workbookViewId="0">
      <selection activeCell="O3" sqref="O3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3225</v>
      </c>
      <c r="C1" t="s">
        <v>3211</v>
      </c>
      <c r="D1" t="s">
        <v>3226</v>
      </c>
      <c r="E1" t="s">
        <v>3227</v>
      </c>
      <c r="F1" t="s">
        <v>7</v>
      </c>
      <c r="G1" t="s">
        <v>5</v>
      </c>
      <c r="H1" t="s">
        <v>3228</v>
      </c>
      <c r="I1" t="s">
        <v>12</v>
      </c>
      <c r="J1" t="s">
        <v>3205</v>
      </c>
      <c r="K1" t="s">
        <v>3206</v>
      </c>
      <c r="L1" t="s">
        <v>3207</v>
      </c>
      <c r="M1" t="s">
        <v>3208</v>
      </c>
      <c r="N1" t="s">
        <v>3209</v>
      </c>
      <c r="O1" t="s">
        <v>3210</v>
      </c>
      <c r="P1" t="s">
        <v>13</v>
      </c>
      <c r="Q1" t="s">
        <v>14</v>
      </c>
      <c r="R1" t="s">
        <v>3229</v>
      </c>
      <c r="S1" t="s">
        <v>3197</v>
      </c>
      <c r="T1" t="s">
        <v>3198</v>
      </c>
      <c r="U1" t="s">
        <v>3215</v>
      </c>
      <c r="V1" t="s">
        <v>15</v>
      </c>
      <c r="W1" t="s">
        <v>3220</v>
      </c>
      <c r="X1" t="s">
        <v>3230</v>
      </c>
      <c r="Y1" t="s">
        <v>3231</v>
      </c>
      <c r="Z1" t="s">
        <v>3232</v>
      </c>
    </row>
    <row r="2" spans="1:26" x14ac:dyDescent="0.3">
      <c r="A2" t="s">
        <v>249</v>
      </c>
      <c r="B2">
        <f>COUNTIFS(Table2[Sub-Sector],Table4[[#This Row],[Sub-Sector]])</f>
        <v>2</v>
      </c>
      <c r="C2" s="1">
        <f>COUNTIFS(Table2[Sub-Sector],Table4[[#This Row],[Sub-Sector]],Table2[Uptrend],"Uptrend")/Table4[[#This Row],[Count]]</f>
        <v>1</v>
      </c>
      <c r="D2" s="1">
        <f>COUNTIFS(Table2[Sub-Sector],Table4[[#This Row],[Sub-Sector]],Table2[1W Return vs Nifty],"&gt;=5")/Table4[[#This Row],[Count]]</f>
        <v>0</v>
      </c>
      <c r="E2" s="1">
        <f>COUNTIFS(Table2[Sub-Sector],Table4[[#This Row],[Sub-Sector]],Table2[1M Return vs Nifty],"&gt;=5")/Table4[[#This Row],[Count]]</f>
        <v>0.5</v>
      </c>
      <c r="F2" s="1">
        <f>COUNTIFS(Table2[Sub-Sector],Table4[[#This Row],[Sub-Sector]],Table2[6M Return vs Nifty],"&gt;=10")/Table4[[#This Row],[Count]]</f>
        <v>1</v>
      </c>
      <c r="G2" s="1">
        <f>COUNTIFS(Table2[Sub-Sector],Table4[[#This Row],[Sub-Sector]],Table2[1Y Return vs Nifty],"&gt;=10")/Table4[[#This Row],[Count]]</f>
        <v>1</v>
      </c>
      <c r="H2" s="1">
        <f>COUNTIFS(Table2[Sub-Sector],Table4[[#This Row],[Sub-Sector]],Table2[RSI Exponential â€“ 14D],"&gt;=50")/Table4[[#This Row],[Count]]</f>
        <v>1</v>
      </c>
      <c r="I2" s="1">
        <f>COUNTIFS(Table2[Sub-Sector],Table4[[#This Row],[Sub-Sector]],Table2[Relative Volume],"&gt;=1")/Table4[[#This Row],[Count]]</f>
        <v>0.5</v>
      </c>
      <c r="J2" s="1">
        <f>COUNTIFS(Table2[Sub-Sector],Table4[[#This Row],[Sub-Sector]],Table2[% Away From Day Low],"&gt;=0.05")/Table4[[#This Row],[Count]]</f>
        <v>0</v>
      </c>
      <c r="K2" s="1">
        <f>COUNTIFS(Table2[Sub-Sector],Table4[[#This Row],[Sub-Sector]],Table2[% Away From Day High],"&lt;=0.05")/Table4[[#This Row],[Count]]</f>
        <v>1</v>
      </c>
      <c r="L2" s="1">
        <f>COUNTIFS(Table2[Sub-Sector],Table4[[#This Row],[Sub-Sector]],Table2[% Away From Current Week Low],"&gt;=0.05")/Table4[[#This Row],[Count]]</f>
        <v>0</v>
      </c>
      <c r="M2" s="1">
        <f>COUNTIFS(Table2[Sub-Sector],Table4[[#This Row],[Sub-Sector]],Table2[% Away From Current Week High],"&lt;=0.05")/Table4[[#This Row],[Count]]</f>
        <v>0</v>
      </c>
      <c r="N2" s="1">
        <f>COUNTIFS(Table2[Sub-Sector],Table4[[#This Row],[Sub-Sector]],Table2[% Away From Current Month Low],"&gt;=0.05")/Table4[[#This Row],[Count]]</f>
        <v>1</v>
      </c>
      <c r="O2" s="1">
        <f>COUNTIFS(Table2[Sub-Sector],Table4[[#This Row],[Sub-Sector]],Table2[% Away From Current Month High],"&lt;=0.05")/Table4[[#This Row],[Count]]</f>
        <v>0</v>
      </c>
      <c r="P2" s="1">
        <f>COUNTIFS(Table2[Sub-Sector],Table4[[#This Row],[Sub-Sector]],Table2[% Away From 52W High],"&lt;=10")/Table4[[#This Row],[Count]]</f>
        <v>0.5</v>
      </c>
      <c r="Q2" s="1">
        <f>COUNTIFS(Table2[Sub-Sector],Table4[[#This Row],[Sub-Sector]],Table2[% Away From 52W Low],"&gt;=10")/Table4[[#This Row],[Count]]</f>
        <v>1</v>
      </c>
      <c r="R2" s="1">
        <f>COUNTIFS(Table2[Sub-Sector],Table4[[#This Row],[Sub-Sector]],Table2[% Price above 20 EMA],"&gt;=0")/Table4[[#This Row],[Count]]</f>
        <v>1</v>
      </c>
      <c r="S2" s="1">
        <f>COUNTIFS(Table2[Sub-Sector],Table4[[#This Row],[Sub-Sector]],Table2[% Price above 50 EMA],"&gt;=0")/Table4[[#This Row],[Count]]</f>
        <v>1</v>
      </c>
      <c r="T2" s="1">
        <f>COUNTIFS(Table2[Sub-Sector],Table4[[#This Row],[Sub-Sector]],Table2[% Price above 200 EMA],"&gt;=0")/Table4[[#This Row],[Count]]</f>
        <v>1</v>
      </c>
      <c r="U2" s="1">
        <f>COUNTIFS(Table2[Sub-Sector],Table4[[#This Row],[Sub-Sector]],Table2[Rate of Change - Zone],"Positive")/Table4[[#This Row],[Count]]</f>
        <v>1</v>
      </c>
      <c r="V2" s="1">
        <f>COUNTIFS(Table2[Sub-Sector],Table4[[#This Row],[Sub-Sector]],Table2[Sharpe Ratio],"&gt;=0.10")/Table4[[#This Row],[Count]]</f>
        <v>0.5</v>
      </c>
      <c r="W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176</v>
      </c>
      <c r="X2">
        <f>_xlfn.RANK.AVG(Table4[[#This Row],[Score]],Table4[Score],1)</f>
        <v>5</v>
      </c>
      <c r="Y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58</v>
      </c>
      <c r="Z2">
        <f>_xlfn.RANK.AVG(Table4[[#This Row],[Score 2 ]],Table4[[Score 2 ]],1)</f>
        <v>1</v>
      </c>
    </row>
    <row r="3" spans="1:26" x14ac:dyDescent="0.3">
      <c r="A3" t="s">
        <v>819</v>
      </c>
      <c r="B3">
        <f>COUNTIFS(Table2[Sub-Sector],Table4[[#This Row],[Sub-Sector]])</f>
        <v>3</v>
      </c>
      <c r="C3" s="1">
        <f>COUNTIFS(Table2[Sub-Sector],Table4[[#This Row],[Sub-Sector]],Table2[Uptrend],"Uptrend")/Table4[[#This Row],[Count]]</f>
        <v>0.66666666666666663</v>
      </c>
      <c r="D3" s="1">
        <f>COUNTIFS(Table2[Sub-Sector],Table4[[#This Row],[Sub-Sector]],Table2[1W Return vs Nifty],"&gt;=5")/Table4[[#This Row],[Count]]</f>
        <v>0.33333333333333331</v>
      </c>
      <c r="E3" s="1">
        <f>COUNTIFS(Table2[Sub-Sector],Table4[[#This Row],[Sub-Sector]],Table2[1M Return vs Nifty],"&gt;=5")/Table4[[#This Row],[Count]]</f>
        <v>0.66666666666666663</v>
      </c>
      <c r="F3" s="1">
        <f>COUNTIFS(Table2[Sub-Sector],Table4[[#This Row],[Sub-Sector]],Table2[6M Return vs Nifty],"&gt;=10")/Table4[[#This Row],[Count]]</f>
        <v>0.66666666666666663</v>
      </c>
      <c r="G3" s="1">
        <f>COUNTIFS(Table2[Sub-Sector],Table4[[#This Row],[Sub-Sector]],Table2[1Y Return vs Nifty],"&gt;=10")/Table4[[#This Row],[Count]]</f>
        <v>1</v>
      </c>
      <c r="H3" s="1">
        <f>COUNTIFS(Table2[Sub-Sector],Table4[[#This Row],[Sub-Sector]],Table2[RSI Exponential â€“ 14D],"&gt;=50")/Table4[[#This Row],[Count]]</f>
        <v>1</v>
      </c>
      <c r="I3" s="1">
        <f>COUNTIFS(Table2[Sub-Sector],Table4[[#This Row],[Sub-Sector]],Table2[Relative Volume],"&gt;=1")/Table4[[#This Row],[Count]]</f>
        <v>1</v>
      </c>
      <c r="J3" s="1">
        <f>COUNTIFS(Table2[Sub-Sector],Table4[[#This Row],[Sub-Sector]],Table2[% Away From Day Low],"&gt;=0.05")/Table4[[#This Row],[Count]]</f>
        <v>0.33333333333333331</v>
      </c>
      <c r="K3" s="1">
        <f>COUNTIFS(Table2[Sub-Sector],Table4[[#This Row],[Sub-Sector]],Table2[% Away From Day High],"&lt;=0.05")/Table4[[#This Row],[Count]]</f>
        <v>1</v>
      </c>
      <c r="L3" s="1">
        <f>COUNTIFS(Table2[Sub-Sector],Table4[[#This Row],[Sub-Sector]],Table2[% Away From Current Week Low],"&gt;=0.05")/Table4[[#This Row],[Count]]</f>
        <v>0.33333333333333331</v>
      </c>
      <c r="M3" s="1">
        <f>COUNTIFS(Table2[Sub-Sector],Table4[[#This Row],[Sub-Sector]],Table2[% Away From Current Week High],"&lt;=0.05")/Table4[[#This Row],[Count]]</f>
        <v>1</v>
      </c>
      <c r="N3" s="1">
        <f>COUNTIFS(Table2[Sub-Sector],Table4[[#This Row],[Sub-Sector]],Table2[% Away From Current Month Low],"&gt;=0.05")/Table4[[#This Row],[Count]]</f>
        <v>0.66666666666666663</v>
      </c>
      <c r="O3" s="1">
        <f>COUNTIFS(Table2[Sub-Sector],Table4[[#This Row],[Sub-Sector]],Table2[% Away From Current Month High],"&lt;=0.05")/Table4[[#This Row],[Count]]</f>
        <v>1</v>
      </c>
      <c r="P3" s="1">
        <f>COUNTIFS(Table2[Sub-Sector],Table4[[#This Row],[Sub-Sector]],Table2[% Away From 52W High],"&lt;=10")/Table4[[#This Row],[Count]]</f>
        <v>0.66666666666666663</v>
      </c>
      <c r="Q3" s="1">
        <f>COUNTIFS(Table2[Sub-Sector],Table4[[#This Row],[Sub-Sector]],Table2[% Away From 52W Low],"&gt;=10")/Table4[[#This Row],[Count]]</f>
        <v>1</v>
      </c>
      <c r="R3" s="1">
        <f>COUNTIFS(Table2[Sub-Sector],Table4[[#This Row],[Sub-Sector]],Table2[% Price above 20 EMA],"&gt;=0")/Table4[[#This Row],[Count]]</f>
        <v>1</v>
      </c>
      <c r="S3" s="1">
        <f>COUNTIFS(Table2[Sub-Sector],Table4[[#This Row],[Sub-Sector]],Table2[% Price above 50 EMA],"&gt;=0")/Table4[[#This Row],[Count]]</f>
        <v>1</v>
      </c>
      <c r="T3" s="1">
        <f>COUNTIFS(Table2[Sub-Sector],Table4[[#This Row],[Sub-Sector]],Table2[% Price above 200 EMA],"&gt;=0")/Table4[[#This Row],[Count]]</f>
        <v>1</v>
      </c>
      <c r="U3" s="1">
        <f>COUNTIFS(Table2[Sub-Sector],Table4[[#This Row],[Sub-Sector]],Table2[Rate of Change - Zone],"Positive")/Table4[[#This Row],[Count]]</f>
        <v>1</v>
      </c>
      <c r="V3" s="1">
        <f>COUNTIFS(Table2[Sub-Sector],Table4[[#This Row],[Sub-Sector]],Table2[Sharpe Ratio],"&gt;=0.10")/Table4[[#This Row],[Count]]</f>
        <v>0</v>
      </c>
      <c r="W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142.5</v>
      </c>
      <c r="X3">
        <f>_xlfn.RANK.AVG(Table4[[#This Row],[Score]],Table4[Score],1)</f>
        <v>2</v>
      </c>
      <c r="Y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73</v>
      </c>
      <c r="Z3">
        <f>_xlfn.RANK.AVG(Table4[[#This Row],[Score 2 ]],Table4[[Score 2 ]],1)</f>
        <v>2</v>
      </c>
    </row>
    <row r="4" spans="1:26" x14ac:dyDescent="0.3">
      <c r="A4" t="s">
        <v>86</v>
      </c>
      <c r="B4">
        <f>COUNTIFS(Table2[Sub-Sector],Table4[[#This Row],[Sub-Sector]])</f>
        <v>3</v>
      </c>
      <c r="C4" s="1">
        <f>COUNTIFS(Table2[Sub-Sector],Table4[[#This Row],[Sub-Sector]],Table2[Uptrend],"Uptrend")/Table4[[#This Row],[Count]]</f>
        <v>1</v>
      </c>
      <c r="D4" s="1">
        <f>COUNTIFS(Table2[Sub-Sector],Table4[[#This Row],[Sub-Sector]],Table2[1W Return vs Nifty],"&gt;=5")/Table4[[#This Row],[Count]]</f>
        <v>0.33333333333333331</v>
      </c>
      <c r="E4" s="1">
        <f>COUNTIFS(Table2[Sub-Sector],Table4[[#This Row],[Sub-Sector]],Table2[1M Return vs Nifty],"&gt;=5")/Table4[[#This Row],[Count]]</f>
        <v>0.66666666666666663</v>
      </c>
      <c r="F4" s="1">
        <f>COUNTIFS(Table2[Sub-Sector],Table4[[#This Row],[Sub-Sector]],Table2[6M Return vs Nifty],"&gt;=10")/Table4[[#This Row],[Count]]</f>
        <v>1</v>
      </c>
      <c r="G4" s="1">
        <f>COUNTIFS(Table2[Sub-Sector],Table4[[#This Row],[Sub-Sector]],Table2[1Y Return vs Nifty],"&gt;=10")/Table4[[#This Row],[Count]]</f>
        <v>1</v>
      </c>
      <c r="H4" s="1">
        <f>COUNTIFS(Table2[Sub-Sector],Table4[[#This Row],[Sub-Sector]],Table2[RSI Exponential â€“ 14D],"&gt;=50")/Table4[[#This Row],[Count]]</f>
        <v>1</v>
      </c>
      <c r="I4" s="1">
        <f>COUNTIFS(Table2[Sub-Sector],Table4[[#This Row],[Sub-Sector]],Table2[Relative Volume],"&gt;=1")/Table4[[#This Row],[Count]]</f>
        <v>0.66666666666666663</v>
      </c>
      <c r="J4" s="1">
        <f>COUNTIFS(Table2[Sub-Sector],Table4[[#This Row],[Sub-Sector]],Table2[% Away From Day Low],"&gt;=0.05")/Table4[[#This Row],[Count]]</f>
        <v>0</v>
      </c>
      <c r="K4" s="1">
        <f>COUNTIFS(Table2[Sub-Sector],Table4[[#This Row],[Sub-Sector]],Table2[% Away From Day High],"&lt;=0.05")/Table4[[#This Row],[Count]]</f>
        <v>1</v>
      </c>
      <c r="L4" s="1">
        <f>COUNTIFS(Table2[Sub-Sector],Table4[[#This Row],[Sub-Sector]],Table2[% Away From Current Week Low],"&gt;=0.05")/Table4[[#This Row],[Count]]</f>
        <v>0</v>
      </c>
      <c r="M4" s="1">
        <f>COUNTIFS(Table2[Sub-Sector],Table4[[#This Row],[Sub-Sector]],Table2[% Away From Current Week High],"&lt;=0.05")/Table4[[#This Row],[Count]]</f>
        <v>1</v>
      </c>
      <c r="N4" s="1">
        <f>COUNTIFS(Table2[Sub-Sector],Table4[[#This Row],[Sub-Sector]],Table2[% Away From Current Month Low],"&gt;=0.05")/Table4[[#This Row],[Count]]</f>
        <v>0.66666666666666663</v>
      </c>
      <c r="O4" s="1">
        <f>COUNTIFS(Table2[Sub-Sector],Table4[[#This Row],[Sub-Sector]],Table2[% Away From Current Month High],"&lt;=0.05")/Table4[[#This Row],[Count]]</f>
        <v>1</v>
      </c>
      <c r="P4" s="1">
        <f>COUNTIFS(Table2[Sub-Sector],Table4[[#This Row],[Sub-Sector]],Table2[% Away From 52W High],"&lt;=10")/Table4[[#This Row],[Count]]</f>
        <v>1</v>
      </c>
      <c r="Q4" s="1">
        <f>COUNTIFS(Table2[Sub-Sector],Table4[[#This Row],[Sub-Sector]],Table2[% Away From 52W Low],"&gt;=10")/Table4[[#This Row],[Count]]</f>
        <v>1</v>
      </c>
      <c r="R4" s="1">
        <f>COUNTIFS(Table2[Sub-Sector],Table4[[#This Row],[Sub-Sector]],Table2[% Price above 20 EMA],"&gt;=0")/Table4[[#This Row],[Count]]</f>
        <v>1</v>
      </c>
      <c r="S4" s="1">
        <f>COUNTIFS(Table2[Sub-Sector],Table4[[#This Row],[Sub-Sector]],Table2[% Price above 50 EMA],"&gt;=0")/Table4[[#This Row],[Count]]</f>
        <v>1</v>
      </c>
      <c r="T4" s="1">
        <f>COUNTIFS(Table2[Sub-Sector],Table4[[#This Row],[Sub-Sector]],Table2[% Price above 200 EMA],"&gt;=0")/Table4[[#This Row],[Count]]</f>
        <v>1</v>
      </c>
      <c r="U4" s="1">
        <f>COUNTIFS(Table2[Sub-Sector],Table4[[#This Row],[Sub-Sector]],Table2[Rate of Change - Zone],"Positive")/Table4[[#This Row],[Count]]</f>
        <v>0.66666666666666663</v>
      </c>
      <c r="V4" s="1">
        <f>COUNTIFS(Table2[Sub-Sector],Table4[[#This Row],[Sub-Sector]],Table2[Sharpe Ratio],"&gt;=0.10")/Table4[[#This Row],[Count]]</f>
        <v>0.66666666666666663</v>
      </c>
      <c r="W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114.5</v>
      </c>
      <c r="X4">
        <f>_xlfn.RANK.AVG(Table4[[#This Row],[Score]],Table4[Score],1)</f>
        <v>1</v>
      </c>
      <c r="Y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79</v>
      </c>
      <c r="Z4">
        <f>_xlfn.RANK.AVG(Table4[[#This Row],[Score 2 ]],Table4[[Score 2 ]],1)</f>
        <v>3</v>
      </c>
    </row>
    <row r="5" spans="1:26" x14ac:dyDescent="0.3">
      <c r="A5" t="s">
        <v>92</v>
      </c>
      <c r="B5">
        <f>COUNTIFS(Table2[Sub-Sector],Table4[[#This Row],[Sub-Sector]])</f>
        <v>3</v>
      </c>
      <c r="C5" s="1">
        <f>COUNTIFS(Table2[Sub-Sector],Table4[[#This Row],[Sub-Sector]],Table2[Uptrend],"Uptrend")/Table4[[#This Row],[Count]]</f>
        <v>1</v>
      </c>
      <c r="D5" s="1">
        <f>COUNTIFS(Table2[Sub-Sector],Table4[[#This Row],[Sub-Sector]],Table2[1W Return vs Nifty],"&gt;=5")/Table4[[#This Row],[Count]]</f>
        <v>0</v>
      </c>
      <c r="E5" s="1">
        <f>COUNTIFS(Table2[Sub-Sector],Table4[[#This Row],[Sub-Sector]],Table2[1M Return vs Nifty],"&gt;=5")/Table4[[#This Row],[Count]]</f>
        <v>0</v>
      </c>
      <c r="F5" s="1">
        <f>COUNTIFS(Table2[Sub-Sector],Table4[[#This Row],[Sub-Sector]],Table2[6M Return vs Nifty],"&gt;=10")/Table4[[#This Row],[Count]]</f>
        <v>0.66666666666666663</v>
      </c>
      <c r="G5" s="1">
        <f>COUNTIFS(Table2[Sub-Sector],Table4[[#This Row],[Sub-Sector]],Table2[1Y Return vs Nifty],"&gt;=10")/Table4[[#This Row],[Count]]</f>
        <v>1</v>
      </c>
      <c r="H5" s="1">
        <f>COUNTIFS(Table2[Sub-Sector],Table4[[#This Row],[Sub-Sector]],Table2[RSI Exponential â€“ 14D],"&gt;=50")/Table4[[#This Row],[Count]]</f>
        <v>0.66666666666666663</v>
      </c>
      <c r="I5" s="1">
        <f>COUNTIFS(Table2[Sub-Sector],Table4[[#This Row],[Sub-Sector]],Table2[Relative Volume],"&gt;=1")/Table4[[#This Row],[Count]]</f>
        <v>0.66666666666666663</v>
      </c>
      <c r="J5" s="1">
        <f>COUNTIFS(Table2[Sub-Sector],Table4[[#This Row],[Sub-Sector]],Table2[% Away From Day Low],"&gt;=0.05")/Table4[[#This Row],[Count]]</f>
        <v>0.33333333333333331</v>
      </c>
      <c r="K5" s="1">
        <f>COUNTIFS(Table2[Sub-Sector],Table4[[#This Row],[Sub-Sector]],Table2[% Away From Day High],"&lt;=0.05")/Table4[[#This Row],[Count]]</f>
        <v>1</v>
      </c>
      <c r="L5" s="1">
        <f>COUNTIFS(Table2[Sub-Sector],Table4[[#This Row],[Sub-Sector]],Table2[% Away From Current Week Low],"&gt;=0.05")/Table4[[#This Row],[Count]]</f>
        <v>0.33333333333333331</v>
      </c>
      <c r="M5" s="1">
        <f>COUNTIFS(Table2[Sub-Sector],Table4[[#This Row],[Sub-Sector]],Table2[% Away From Current Week High],"&lt;=0.05")/Table4[[#This Row],[Count]]</f>
        <v>1</v>
      </c>
      <c r="N5" s="1">
        <f>COUNTIFS(Table2[Sub-Sector],Table4[[#This Row],[Sub-Sector]],Table2[% Away From Current Month Low],"&gt;=0.05")/Table4[[#This Row],[Count]]</f>
        <v>0.66666666666666663</v>
      </c>
      <c r="O5" s="1">
        <f>COUNTIFS(Table2[Sub-Sector],Table4[[#This Row],[Sub-Sector]],Table2[% Away From Current Month High],"&lt;=0.05")/Table4[[#This Row],[Count]]</f>
        <v>1</v>
      </c>
      <c r="P5" s="1">
        <f>COUNTIFS(Table2[Sub-Sector],Table4[[#This Row],[Sub-Sector]],Table2[% Away From 52W High],"&lt;=10")/Table4[[#This Row],[Count]]</f>
        <v>1</v>
      </c>
      <c r="Q5" s="1">
        <f>COUNTIFS(Table2[Sub-Sector],Table4[[#This Row],[Sub-Sector]],Table2[% Away From 52W Low],"&gt;=10")/Table4[[#This Row],[Count]]</f>
        <v>1</v>
      </c>
      <c r="R5" s="1">
        <f>COUNTIFS(Table2[Sub-Sector],Table4[[#This Row],[Sub-Sector]],Table2[% Price above 20 EMA],"&gt;=0")/Table4[[#This Row],[Count]]</f>
        <v>0.66666666666666663</v>
      </c>
      <c r="S5" s="1">
        <f>COUNTIFS(Table2[Sub-Sector],Table4[[#This Row],[Sub-Sector]],Table2[% Price above 50 EMA],"&gt;=0")/Table4[[#This Row],[Count]]</f>
        <v>0.66666666666666663</v>
      </c>
      <c r="T5" s="1">
        <f>COUNTIFS(Table2[Sub-Sector],Table4[[#This Row],[Sub-Sector]],Table2[% Price above 200 EMA],"&gt;=0")/Table4[[#This Row],[Count]]</f>
        <v>1</v>
      </c>
      <c r="U5" s="1">
        <f>COUNTIFS(Table2[Sub-Sector],Table4[[#This Row],[Sub-Sector]],Table2[Rate of Change - Zone],"Positive")/Table4[[#This Row],[Count]]</f>
        <v>0.66666666666666663</v>
      </c>
      <c r="V5" s="1">
        <f>COUNTIFS(Table2[Sub-Sector],Table4[[#This Row],[Sub-Sector]],Table2[Sharpe Ratio],"&gt;=0.10")/Table4[[#This Row],[Count]]</f>
        <v>1</v>
      </c>
      <c r="W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300.5</v>
      </c>
      <c r="X5">
        <f>_xlfn.RANK.AVG(Table4[[#This Row],[Score]],Table4[Score],1)</f>
        <v>24</v>
      </c>
      <c r="Y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108</v>
      </c>
      <c r="Z5">
        <f>_xlfn.RANK.AVG(Table4[[#This Row],[Score 2 ]],Table4[[Score 2 ]],1)</f>
        <v>4</v>
      </c>
    </row>
    <row r="6" spans="1:26" x14ac:dyDescent="0.3">
      <c r="A6" t="s">
        <v>372</v>
      </c>
      <c r="B6">
        <f>COUNTIFS(Table2[Sub-Sector],Table4[[#This Row],[Sub-Sector]])</f>
        <v>2</v>
      </c>
      <c r="C6" s="1">
        <f>COUNTIFS(Table2[Sub-Sector],Table4[[#This Row],[Sub-Sector]],Table2[Uptrend],"Uptrend")/Table4[[#This Row],[Count]]</f>
        <v>0.5</v>
      </c>
      <c r="D6" s="1">
        <f>COUNTIFS(Table2[Sub-Sector],Table4[[#This Row],[Sub-Sector]],Table2[1W Return vs Nifty],"&gt;=5")/Table4[[#This Row],[Count]]</f>
        <v>0.5</v>
      </c>
      <c r="E6" s="1">
        <f>COUNTIFS(Table2[Sub-Sector],Table4[[#This Row],[Sub-Sector]],Table2[1M Return vs Nifty],"&gt;=5")/Table4[[#This Row],[Count]]</f>
        <v>0.5</v>
      </c>
      <c r="F6" s="1">
        <f>COUNTIFS(Table2[Sub-Sector],Table4[[#This Row],[Sub-Sector]],Table2[6M Return vs Nifty],"&gt;=10")/Table4[[#This Row],[Count]]</f>
        <v>1</v>
      </c>
      <c r="G6" s="1">
        <f>COUNTIFS(Table2[Sub-Sector],Table4[[#This Row],[Sub-Sector]],Table2[1Y Return vs Nifty],"&gt;=10")/Table4[[#This Row],[Count]]</f>
        <v>0.5</v>
      </c>
      <c r="H6" s="1">
        <f>COUNTIFS(Table2[Sub-Sector],Table4[[#This Row],[Sub-Sector]],Table2[RSI Exponential â€“ 14D],"&gt;=50")/Table4[[#This Row],[Count]]</f>
        <v>1</v>
      </c>
      <c r="I6" s="1">
        <f>COUNTIFS(Table2[Sub-Sector],Table4[[#This Row],[Sub-Sector]],Table2[Relative Volume],"&gt;=1")/Table4[[#This Row],[Count]]</f>
        <v>0.5</v>
      </c>
      <c r="J6" s="1">
        <f>COUNTIFS(Table2[Sub-Sector],Table4[[#This Row],[Sub-Sector]],Table2[% Away From Day Low],"&gt;=0.05")/Table4[[#This Row],[Count]]</f>
        <v>0</v>
      </c>
      <c r="K6" s="1">
        <f>COUNTIFS(Table2[Sub-Sector],Table4[[#This Row],[Sub-Sector]],Table2[% Away From Day High],"&lt;=0.05")/Table4[[#This Row],[Count]]</f>
        <v>0.5</v>
      </c>
      <c r="L6" s="1">
        <f>COUNTIFS(Table2[Sub-Sector],Table4[[#This Row],[Sub-Sector]],Table2[% Away From Current Week Low],"&gt;=0.05")/Table4[[#This Row],[Count]]</f>
        <v>0</v>
      </c>
      <c r="M6" s="1">
        <f>COUNTIFS(Table2[Sub-Sector],Table4[[#This Row],[Sub-Sector]],Table2[% Away From Current Week High],"&lt;=0.05")/Table4[[#This Row],[Count]]</f>
        <v>0.5</v>
      </c>
      <c r="N6" s="1">
        <f>COUNTIFS(Table2[Sub-Sector],Table4[[#This Row],[Sub-Sector]],Table2[% Away From Current Month Low],"&gt;=0.05")/Table4[[#This Row],[Count]]</f>
        <v>0.5</v>
      </c>
      <c r="O6" s="1">
        <f>COUNTIFS(Table2[Sub-Sector],Table4[[#This Row],[Sub-Sector]],Table2[% Away From Current Month High],"&lt;=0.05")/Table4[[#This Row],[Count]]</f>
        <v>0.5</v>
      </c>
      <c r="P6" s="1">
        <f>COUNTIFS(Table2[Sub-Sector],Table4[[#This Row],[Sub-Sector]],Table2[% Away From 52W High],"&lt;=10")/Table4[[#This Row],[Count]]</f>
        <v>0.5</v>
      </c>
      <c r="Q6" s="1">
        <f>COUNTIFS(Table2[Sub-Sector],Table4[[#This Row],[Sub-Sector]],Table2[% Away From 52W Low],"&gt;=10")/Table4[[#This Row],[Count]]</f>
        <v>1</v>
      </c>
      <c r="R6" s="1">
        <f>COUNTIFS(Table2[Sub-Sector],Table4[[#This Row],[Sub-Sector]],Table2[% Price above 20 EMA],"&gt;=0")/Table4[[#This Row],[Count]]</f>
        <v>1</v>
      </c>
      <c r="S6" s="1">
        <f>COUNTIFS(Table2[Sub-Sector],Table4[[#This Row],[Sub-Sector]],Table2[% Price above 50 EMA],"&gt;=0")/Table4[[#This Row],[Count]]</f>
        <v>0.5</v>
      </c>
      <c r="T6" s="1">
        <f>COUNTIFS(Table2[Sub-Sector],Table4[[#This Row],[Sub-Sector]],Table2[% Price above 200 EMA],"&gt;=0")/Table4[[#This Row],[Count]]</f>
        <v>1</v>
      </c>
      <c r="U6" s="1">
        <f>COUNTIFS(Table2[Sub-Sector],Table4[[#This Row],[Sub-Sector]],Table2[Rate of Change - Zone],"Positive")/Table4[[#This Row],[Count]]</f>
        <v>1</v>
      </c>
      <c r="V6" s="1">
        <f>COUNTIFS(Table2[Sub-Sector],Table4[[#This Row],[Sub-Sector]],Table2[Sharpe Ratio],"&gt;=0.10")/Table4[[#This Row],[Count]]</f>
        <v>0.5</v>
      </c>
      <c r="W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208</v>
      </c>
      <c r="X6">
        <f>_xlfn.RANK.AVG(Table4[[#This Row],[Score]],Table4[Score],1)</f>
        <v>7</v>
      </c>
      <c r="Y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109</v>
      </c>
      <c r="Z6">
        <f>_xlfn.RANK.AVG(Table4[[#This Row],[Score 2 ]],Table4[[Score 2 ]],1)</f>
        <v>5</v>
      </c>
    </row>
    <row r="7" spans="1:26" x14ac:dyDescent="0.3">
      <c r="A7" t="s">
        <v>244</v>
      </c>
      <c r="B7">
        <f>COUNTIFS(Table2[Sub-Sector],Table4[[#This Row],[Sub-Sector]])</f>
        <v>6</v>
      </c>
      <c r="C7" s="1">
        <f>COUNTIFS(Table2[Sub-Sector],Table4[[#This Row],[Sub-Sector]],Table2[Uptrend],"Uptrend")/Table4[[#This Row],[Count]]</f>
        <v>0.5</v>
      </c>
      <c r="D7" s="1">
        <f>COUNTIFS(Table2[Sub-Sector],Table4[[#This Row],[Sub-Sector]],Table2[1W Return vs Nifty],"&gt;=5")/Table4[[#This Row],[Count]]</f>
        <v>0.16666666666666666</v>
      </c>
      <c r="E7" s="1">
        <f>COUNTIFS(Table2[Sub-Sector],Table4[[#This Row],[Sub-Sector]],Table2[1M Return vs Nifty],"&gt;=5")/Table4[[#This Row],[Count]]</f>
        <v>0.66666666666666663</v>
      </c>
      <c r="F7" s="1">
        <f>COUNTIFS(Table2[Sub-Sector],Table4[[#This Row],[Sub-Sector]],Table2[6M Return vs Nifty],"&gt;=10")/Table4[[#This Row],[Count]]</f>
        <v>0.66666666666666663</v>
      </c>
      <c r="G7" s="1">
        <f>COUNTIFS(Table2[Sub-Sector],Table4[[#This Row],[Sub-Sector]],Table2[1Y Return vs Nifty],"&gt;=10")/Table4[[#This Row],[Count]]</f>
        <v>0.66666666666666663</v>
      </c>
      <c r="H7" s="1">
        <f>COUNTIFS(Table2[Sub-Sector],Table4[[#This Row],[Sub-Sector]],Table2[RSI Exponential â€“ 14D],"&gt;=50")/Table4[[#This Row],[Count]]</f>
        <v>0.66666666666666663</v>
      </c>
      <c r="I7" s="1">
        <f>COUNTIFS(Table2[Sub-Sector],Table4[[#This Row],[Sub-Sector]],Table2[Relative Volume],"&gt;=1")/Table4[[#This Row],[Count]]</f>
        <v>0.5</v>
      </c>
      <c r="J7" s="1">
        <f>COUNTIFS(Table2[Sub-Sector],Table4[[#This Row],[Sub-Sector]],Table2[% Away From Day Low],"&gt;=0.05")/Table4[[#This Row],[Count]]</f>
        <v>0.16666666666666666</v>
      </c>
      <c r="K7" s="1">
        <f>COUNTIFS(Table2[Sub-Sector],Table4[[#This Row],[Sub-Sector]],Table2[% Away From Day High],"&lt;=0.05")/Table4[[#This Row],[Count]]</f>
        <v>0.83333333333333337</v>
      </c>
      <c r="L7" s="1">
        <f>COUNTIFS(Table2[Sub-Sector],Table4[[#This Row],[Sub-Sector]],Table2[% Away From Current Week Low],"&gt;=0.05")/Table4[[#This Row],[Count]]</f>
        <v>0.16666666666666666</v>
      </c>
      <c r="M7" s="1">
        <f>COUNTIFS(Table2[Sub-Sector],Table4[[#This Row],[Sub-Sector]],Table2[% Away From Current Week High],"&lt;=0.05")/Table4[[#This Row],[Count]]</f>
        <v>1</v>
      </c>
      <c r="N7" s="1">
        <f>COUNTIFS(Table2[Sub-Sector],Table4[[#This Row],[Sub-Sector]],Table2[% Away From Current Month Low],"&gt;=0.05")/Table4[[#This Row],[Count]]</f>
        <v>0.5</v>
      </c>
      <c r="O7" s="1">
        <f>COUNTIFS(Table2[Sub-Sector],Table4[[#This Row],[Sub-Sector]],Table2[% Away From Current Month High],"&lt;=0.05")/Table4[[#This Row],[Count]]</f>
        <v>0.83333333333333337</v>
      </c>
      <c r="P7" s="1">
        <f>COUNTIFS(Table2[Sub-Sector],Table4[[#This Row],[Sub-Sector]],Table2[% Away From 52W High],"&lt;=10")/Table4[[#This Row],[Count]]</f>
        <v>0.83333333333333337</v>
      </c>
      <c r="Q7" s="1">
        <f>COUNTIFS(Table2[Sub-Sector],Table4[[#This Row],[Sub-Sector]],Table2[% Away From 52W Low],"&gt;=10")/Table4[[#This Row],[Count]]</f>
        <v>0.83333333333333337</v>
      </c>
      <c r="R7" s="1">
        <f>COUNTIFS(Table2[Sub-Sector],Table4[[#This Row],[Sub-Sector]],Table2[% Price above 20 EMA],"&gt;=0")/Table4[[#This Row],[Count]]</f>
        <v>0.83333333333333337</v>
      </c>
      <c r="S7" s="1">
        <f>COUNTIFS(Table2[Sub-Sector],Table4[[#This Row],[Sub-Sector]],Table2[% Price above 50 EMA],"&gt;=0")/Table4[[#This Row],[Count]]</f>
        <v>0.83333333333333337</v>
      </c>
      <c r="T7" s="1">
        <f>COUNTIFS(Table2[Sub-Sector],Table4[[#This Row],[Sub-Sector]],Table2[% Price above 200 EMA],"&gt;=0")/Table4[[#This Row],[Count]]</f>
        <v>0.83333333333333337</v>
      </c>
      <c r="U7" s="1">
        <f>COUNTIFS(Table2[Sub-Sector],Table4[[#This Row],[Sub-Sector]],Table2[Rate of Change - Zone],"Positive")/Table4[[#This Row],[Count]]</f>
        <v>0.83333333333333337</v>
      </c>
      <c r="V7" s="1">
        <f>COUNTIFS(Table2[Sub-Sector],Table4[[#This Row],[Sub-Sector]],Table2[Sharpe Ratio],"&gt;=0.10")/Table4[[#This Row],[Count]]</f>
        <v>0.33333333333333331</v>
      </c>
      <c r="W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236</v>
      </c>
      <c r="X7">
        <f>_xlfn.RANK.AVG(Table4[[#This Row],[Score]],Table4[Score],1)</f>
        <v>8</v>
      </c>
      <c r="Y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130.5</v>
      </c>
      <c r="Z7">
        <f>_xlfn.RANK.AVG(Table4[[#This Row],[Score 2 ]],Table4[[Score 2 ]],1)</f>
        <v>6</v>
      </c>
    </row>
    <row r="8" spans="1:26" x14ac:dyDescent="0.3">
      <c r="A8" t="s">
        <v>227</v>
      </c>
      <c r="B8">
        <f>COUNTIFS(Table2[Sub-Sector],Table4[[#This Row],[Sub-Sector]])</f>
        <v>3</v>
      </c>
      <c r="C8" s="1">
        <f>COUNTIFS(Table2[Sub-Sector],Table4[[#This Row],[Sub-Sector]],Table2[Uptrend],"Uptrend")/Table4[[#This Row],[Count]]</f>
        <v>1</v>
      </c>
      <c r="D8" s="1">
        <f>COUNTIFS(Table2[Sub-Sector],Table4[[#This Row],[Sub-Sector]],Table2[1W Return vs Nifty],"&gt;=5")/Table4[[#This Row],[Count]]</f>
        <v>0</v>
      </c>
      <c r="E8" s="1">
        <f>COUNTIFS(Table2[Sub-Sector],Table4[[#This Row],[Sub-Sector]],Table2[1M Return vs Nifty],"&gt;=5")/Table4[[#This Row],[Count]]</f>
        <v>0.33333333333333331</v>
      </c>
      <c r="F8" s="1">
        <f>COUNTIFS(Table2[Sub-Sector],Table4[[#This Row],[Sub-Sector]],Table2[6M Return vs Nifty],"&gt;=10")/Table4[[#This Row],[Count]]</f>
        <v>0.66666666666666663</v>
      </c>
      <c r="G8" s="1">
        <f>COUNTIFS(Table2[Sub-Sector],Table4[[#This Row],[Sub-Sector]],Table2[1Y Return vs Nifty],"&gt;=10")/Table4[[#This Row],[Count]]</f>
        <v>0.66666666666666663</v>
      </c>
      <c r="H8" s="1">
        <f>COUNTIFS(Table2[Sub-Sector],Table4[[#This Row],[Sub-Sector]],Table2[RSI Exponential â€“ 14D],"&gt;=50")/Table4[[#This Row],[Count]]</f>
        <v>0.66666666666666663</v>
      </c>
      <c r="I8" s="1">
        <f>COUNTIFS(Table2[Sub-Sector],Table4[[#This Row],[Sub-Sector]],Table2[Relative Volume],"&gt;=1")/Table4[[#This Row],[Count]]</f>
        <v>0.33333333333333331</v>
      </c>
      <c r="J8" s="1">
        <f>COUNTIFS(Table2[Sub-Sector],Table4[[#This Row],[Sub-Sector]],Table2[% Away From Day Low],"&gt;=0.05")/Table4[[#This Row],[Count]]</f>
        <v>0</v>
      </c>
      <c r="K8" s="1">
        <f>COUNTIFS(Table2[Sub-Sector],Table4[[#This Row],[Sub-Sector]],Table2[% Away From Day High],"&lt;=0.05")/Table4[[#This Row],[Count]]</f>
        <v>1</v>
      </c>
      <c r="L8" s="1">
        <f>COUNTIFS(Table2[Sub-Sector],Table4[[#This Row],[Sub-Sector]],Table2[% Away From Current Week Low],"&gt;=0.05")/Table4[[#This Row],[Count]]</f>
        <v>0.33333333333333331</v>
      </c>
      <c r="M8" s="1">
        <f>COUNTIFS(Table2[Sub-Sector],Table4[[#This Row],[Sub-Sector]],Table2[% Away From Current Week High],"&lt;=0.05")/Table4[[#This Row],[Count]]</f>
        <v>0.66666666666666663</v>
      </c>
      <c r="N8" s="1">
        <f>COUNTIFS(Table2[Sub-Sector],Table4[[#This Row],[Sub-Sector]],Table2[% Away From Current Month Low],"&gt;=0.05")/Table4[[#This Row],[Count]]</f>
        <v>0.66666666666666663</v>
      </c>
      <c r="O8" s="1">
        <f>COUNTIFS(Table2[Sub-Sector],Table4[[#This Row],[Sub-Sector]],Table2[% Away From Current Month High],"&lt;=0.05")/Table4[[#This Row],[Count]]</f>
        <v>0.33333333333333331</v>
      </c>
      <c r="P8" s="1">
        <f>COUNTIFS(Table2[Sub-Sector],Table4[[#This Row],[Sub-Sector]],Table2[% Away From 52W High],"&lt;=10")/Table4[[#This Row],[Count]]</f>
        <v>0.66666666666666663</v>
      </c>
      <c r="Q8" s="1">
        <f>COUNTIFS(Table2[Sub-Sector],Table4[[#This Row],[Sub-Sector]],Table2[% Away From 52W Low],"&gt;=10")/Table4[[#This Row],[Count]]</f>
        <v>1</v>
      </c>
      <c r="R8" s="1">
        <f>COUNTIFS(Table2[Sub-Sector],Table4[[#This Row],[Sub-Sector]],Table2[% Price above 20 EMA],"&gt;=0")/Table4[[#This Row],[Count]]</f>
        <v>0.66666666666666663</v>
      </c>
      <c r="S8" s="1">
        <f>COUNTIFS(Table2[Sub-Sector],Table4[[#This Row],[Sub-Sector]],Table2[% Price above 50 EMA],"&gt;=0")/Table4[[#This Row],[Count]]</f>
        <v>1</v>
      </c>
      <c r="T8" s="1">
        <f>COUNTIFS(Table2[Sub-Sector],Table4[[#This Row],[Sub-Sector]],Table2[% Price above 200 EMA],"&gt;=0")/Table4[[#This Row],[Count]]</f>
        <v>1</v>
      </c>
      <c r="U8" s="1">
        <f>COUNTIFS(Table2[Sub-Sector],Table4[[#This Row],[Sub-Sector]],Table2[Rate of Change - Zone],"Positive")/Table4[[#This Row],[Count]]</f>
        <v>1</v>
      </c>
      <c r="V8" s="1">
        <f>COUNTIFS(Table2[Sub-Sector],Table4[[#This Row],[Sub-Sector]],Table2[Sharpe Ratio],"&gt;=0.10")/Table4[[#This Row],[Count]]</f>
        <v>0</v>
      </c>
      <c r="W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278.5</v>
      </c>
      <c r="X8">
        <f>_xlfn.RANK.AVG(Table4[[#This Row],[Score]],Table4[Score],1)</f>
        <v>20</v>
      </c>
      <c r="Y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138</v>
      </c>
      <c r="Z8">
        <f>_xlfn.RANK.AVG(Table4[[#This Row],[Score 2 ]],Table4[[Score 2 ]],1)</f>
        <v>7</v>
      </c>
    </row>
    <row r="9" spans="1:26" x14ac:dyDescent="0.3">
      <c r="A9" t="s">
        <v>902</v>
      </c>
      <c r="B9">
        <f>COUNTIFS(Table2[Sub-Sector],Table4[[#This Row],[Sub-Sector]])</f>
        <v>1</v>
      </c>
      <c r="C9" s="1">
        <f>COUNTIFS(Table2[Sub-Sector],Table4[[#This Row],[Sub-Sector]],Table2[Uptrend],"Uptrend")/Table4[[#This Row],[Count]]</f>
        <v>1</v>
      </c>
      <c r="D9" s="1">
        <f>COUNTIFS(Table2[Sub-Sector],Table4[[#This Row],[Sub-Sector]],Table2[1W Return vs Nifty],"&gt;=5")/Table4[[#This Row],[Count]]</f>
        <v>1</v>
      </c>
      <c r="E9" s="1">
        <f>COUNTIFS(Table2[Sub-Sector],Table4[[#This Row],[Sub-Sector]],Table2[1M Return vs Nifty],"&gt;=5")/Table4[[#This Row],[Count]]</f>
        <v>1</v>
      </c>
      <c r="F9" s="1">
        <f>COUNTIFS(Table2[Sub-Sector],Table4[[#This Row],[Sub-Sector]],Table2[6M Return vs Nifty],"&gt;=10")/Table4[[#This Row],[Count]]</f>
        <v>1</v>
      </c>
      <c r="G9" s="1">
        <f>COUNTIFS(Table2[Sub-Sector],Table4[[#This Row],[Sub-Sector]],Table2[1Y Return vs Nifty],"&gt;=10")/Table4[[#This Row],[Count]]</f>
        <v>1</v>
      </c>
      <c r="H9" s="1">
        <f>COUNTIFS(Table2[Sub-Sector],Table4[[#This Row],[Sub-Sector]],Table2[RSI Exponential â€“ 14D],"&gt;=50")/Table4[[#This Row],[Count]]</f>
        <v>1</v>
      </c>
      <c r="I9" s="1">
        <f>COUNTIFS(Table2[Sub-Sector],Table4[[#This Row],[Sub-Sector]],Table2[Relative Volume],"&gt;=1")/Table4[[#This Row],[Count]]</f>
        <v>0</v>
      </c>
      <c r="J9" s="1">
        <f>COUNTIFS(Table2[Sub-Sector],Table4[[#This Row],[Sub-Sector]],Table2[% Away From Day Low],"&gt;=0.05")/Table4[[#This Row],[Count]]</f>
        <v>0</v>
      </c>
      <c r="K9" s="1">
        <f>COUNTIFS(Table2[Sub-Sector],Table4[[#This Row],[Sub-Sector]],Table2[% Away From Day High],"&lt;=0.05")/Table4[[#This Row],[Count]]</f>
        <v>0</v>
      </c>
      <c r="L9" s="1">
        <f>COUNTIFS(Table2[Sub-Sector],Table4[[#This Row],[Sub-Sector]],Table2[% Away From Current Week Low],"&gt;=0.05")/Table4[[#This Row],[Count]]</f>
        <v>0</v>
      </c>
      <c r="M9" s="1">
        <f>COUNTIFS(Table2[Sub-Sector],Table4[[#This Row],[Sub-Sector]],Table2[% Away From Current Week High],"&lt;=0.05")/Table4[[#This Row],[Count]]</f>
        <v>0</v>
      </c>
      <c r="N9" s="1">
        <f>COUNTIFS(Table2[Sub-Sector],Table4[[#This Row],[Sub-Sector]],Table2[% Away From Current Month Low],"&gt;=0.05")/Table4[[#This Row],[Count]]</f>
        <v>1</v>
      </c>
      <c r="O9" s="1">
        <f>COUNTIFS(Table2[Sub-Sector],Table4[[#This Row],[Sub-Sector]],Table2[% Away From Current Month High],"&lt;=0.05")/Table4[[#This Row],[Count]]</f>
        <v>0</v>
      </c>
      <c r="P9" s="1">
        <f>COUNTIFS(Table2[Sub-Sector],Table4[[#This Row],[Sub-Sector]],Table2[% Away From 52W High],"&lt;=10")/Table4[[#This Row],[Count]]</f>
        <v>1</v>
      </c>
      <c r="Q9" s="1">
        <f>COUNTIFS(Table2[Sub-Sector],Table4[[#This Row],[Sub-Sector]],Table2[% Away From 52W Low],"&gt;=10")/Table4[[#This Row],[Count]]</f>
        <v>1</v>
      </c>
      <c r="R9" s="1">
        <f>COUNTIFS(Table2[Sub-Sector],Table4[[#This Row],[Sub-Sector]],Table2[% Price above 20 EMA],"&gt;=0")/Table4[[#This Row],[Count]]</f>
        <v>1</v>
      </c>
      <c r="S9" s="1">
        <f>COUNTIFS(Table2[Sub-Sector],Table4[[#This Row],[Sub-Sector]],Table2[% Price above 50 EMA],"&gt;=0")/Table4[[#This Row],[Count]]</f>
        <v>1</v>
      </c>
      <c r="T9" s="1">
        <f>COUNTIFS(Table2[Sub-Sector],Table4[[#This Row],[Sub-Sector]],Table2[% Price above 200 EMA],"&gt;=0")/Table4[[#This Row],[Count]]</f>
        <v>1</v>
      </c>
      <c r="U9" s="1">
        <f>COUNTIFS(Table2[Sub-Sector],Table4[[#This Row],[Sub-Sector]],Table2[Rate of Change - Zone],"Positive")/Table4[[#This Row],[Count]]</f>
        <v>1</v>
      </c>
      <c r="V9" s="1">
        <f>COUNTIFS(Table2[Sub-Sector],Table4[[#This Row],[Sub-Sector]],Table2[Sharpe Ratio],"&gt;=0.10")/Table4[[#This Row],[Count]]</f>
        <v>1</v>
      </c>
      <c r="W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157.5</v>
      </c>
      <c r="X9">
        <f>_xlfn.RANK.AVG(Table4[[#This Row],[Score]],Table4[Score],1)</f>
        <v>3</v>
      </c>
      <c r="Y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139</v>
      </c>
      <c r="Z9">
        <f>_xlfn.RANK.AVG(Table4[[#This Row],[Score 2 ]],Table4[[Score 2 ]],1)</f>
        <v>10.5</v>
      </c>
    </row>
    <row r="10" spans="1:26" x14ac:dyDescent="0.3">
      <c r="A10" t="s">
        <v>1328</v>
      </c>
      <c r="B10">
        <f>COUNTIFS(Table2[Sub-Sector],Table4[[#This Row],[Sub-Sector]])</f>
        <v>1</v>
      </c>
      <c r="C10" s="1">
        <f>COUNTIFS(Table2[Sub-Sector],Table4[[#This Row],[Sub-Sector]],Table2[Uptrend],"Uptrend")/Table4[[#This Row],[Count]]</f>
        <v>1</v>
      </c>
      <c r="D10" s="1">
        <f>COUNTIFS(Table2[Sub-Sector],Table4[[#This Row],[Sub-Sector]],Table2[1W Return vs Nifty],"&gt;=5")/Table4[[#This Row],[Count]]</f>
        <v>0</v>
      </c>
      <c r="E10" s="1">
        <f>COUNTIFS(Table2[Sub-Sector],Table4[[#This Row],[Sub-Sector]],Table2[1M Return vs Nifty],"&gt;=5")/Table4[[#This Row],[Count]]</f>
        <v>0</v>
      </c>
      <c r="F10" s="1">
        <f>COUNTIFS(Table2[Sub-Sector],Table4[[#This Row],[Sub-Sector]],Table2[6M Return vs Nifty],"&gt;=10")/Table4[[#This Row],[Count]]</f>
        <v>1</v>
      </c>
      <c r="G10" s="1">
        <f>COUNTIFS(Table2[Sub-Sector],Table4[[#This Row],[Sub-Sector]],Table2[1Y Return vs Nifty],"&gt;=10")/Table4[[#This Row],[Count]]</f>
        <v>1</v>
      </c>
      <c r="H10" s="1">
        <f>COUNTIFS(Table2[Sub-Sector],Table4[[#This Row],[Sub-Sector]],Table2[RSI Exponential â€“ 14D],"&gt;=50")/Table4[[#This Row],[Count]]</f>
        <v>1</v>
      </c>
      <c r="I10" s="1">
        <f>COUNTIFS(Table2[Sub-Sector],Table4[[#This Row],[Sub-Sector]],Table2[Relative Volume],"&gt;=1")/Table4[[#This Row],[Count]]</f>
        <v>0</v>
      </c>
      <c r="J10" s="1">
        <f>COUNTIFS(Table2[Sub-Sector],Table4[[#This Row],[Sub-Sector]],Table2[% Away From Day Low],"&gt;=0.05")/Table4[[#This Row],[Count]]</f>
        <v>0</v>
      </c>
      <c r="K10" s="1">
        <f>COUNTIFS(Table2[Sub-Sector],Table4[[#This Row],[Sub-Sector]],Table2[% Away From Day High],"&lt;=0.05")/Table4[[#This Row],[Count]]</f>
        <v>1</v>
      </c>
      <c r="L10" s="1">
        <f>COUNTIFS(Table2[Sub-Sector],Table4[[#This Row],[Sub-Sector]],Table2[% Away From Current Week Low],"&gt;=0.05")/Table4[[#This Row],[Count]]</f>
        <v>0</v>
      </c>
      <c r="M10" s="1">
        <f>COUNTIFS(Table2[Sub-Sector],Table4[[#This Row],[Sub-Sector]],Table2[% Away From Current Week High],"&lt;=0.05")/Table4[[#This Row],[Count]]</f>
        <v>1</v>
      </c>
      <c r="N10" s="1">
        <f>COUNTIFS(Table2[Sub-Sector],Table4[[#This Row],[Sub-Sector]],Table2[% Away From Current Month Low],"&gt;=0.05")/Table4[[#This Row],[Count]]</f>
        <v>1</v>
      </c>
      <c r="O10" s="1">
        <f>COUNTIFS(Table2[Sub-Sector],Table4[[#This Row],[Sub-Sector]],Table2[% Away From Current Month High],"&lt;=0.05")/Table4[[#This Row],[Count]]</f>
        <v>1</v>
      </c>
      <c r="P10" s="1">
        <f>COUNTIFS(Table2[Sub-Sector],Table4[[#This Row],[Sub-Sector]],Table2[% Away From 52W High],"&lt;=10")/Table4[[#This Row],[Count]]</f>
        <v>1</v>
      </c>
      <c r="Q10" s="1">
        <f>COUNTIFS(Table2[Sub-Sector],Table4[[#This Row],[Sub-Sector]],Table2[% Away From 52W Low],"&gt;=10")/Table4[[#This Row],[Count]]</f>
        <v>1</v>
      </c>
      <c r="R10" s="1">
        <f>COUNTIFS(Table2[Sub-Sector],Table4[[#This Row],[Sub-Sector]],Table2[% Price above 20 EMA],"&gt;=0")/Table4[[#This Row],[Count]]</f>
        <v>1</v>
      </c>
      <c r="S10" s="1">
        <f>COUNTIFS(Table2[Sub-Sector],Table4[[#This Row],[Sub-Sector]],Table2[% Price above 50 EMA],"&gt;=0")/Table4[[#This Row],[Count]]</f>
        <v>1</v>
      </c>
      <c r="T10" s="1">
        <f>COUNTIFS(Table2[Sub-Sector],Table4[[#This Row],[Sub-Sector]],Table2[% Price above 200 EMA],"&gt;=0")/Table4[[#This Row],[Count]]</f>
        <v>1</v>
      </c>
      <c r="U10" s="1">
        <f>COUNTIFS(Table2[Sub-Sector],Table4[[#This Row],[Sub-Sector]],Table2[Rate of Change - Zone],"Positive")/Table4[[#This Row],[Count]]</f>
        <v>1</v>
      </c>
      <c r="V10" s="1">
        <f>COUNTIFS(Table2[Sub-Sector],Table4[[#This Row],[Sub-Sector]],Table2[Sharpe Ratio],"&gt;=0.10")/Table4[[#This Row],[Count]]</f>
        <v>1</v>
      </c>
      <c r="W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331.5</v>
      </c>
      <c r="X10">
        <f>_xlfn.RANK.AVG(Table4[[#This Row],[Score]],Table4[Score],1)</f>
        <v>28</v>
      </c>
      <c r="Y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139</v>
      </c>
      <c r="Z10">
        <f>_xlfn.RANK.AVG(Table4[[#This Row],[Score 2 ]],Table4[[Score 2 ]],1)</f>
        <v>10.5</v>
      </c>
    </row>
    <row r="11" spans="1:26" x14ac:dyDescent="0.3">
      <c r="A11" t="s">
        <v>147</v>
      </c>
      <c r="B11">
        <f>COUNTIFS(Table2[Sub-Sector],Table4[[#This Row],[Sub-Sector]])</f>
        <v>1</v>
      </c>
      <c r="C11" s="1">
        <f>COUNTIFS(Table2[Sub-Sector],Table4[[#This Row],[Sub-Sector]],Table2[Uptrend],"Uptrend")/Table4[[#This Row],[Count]]</f>
        <v>1</v>
      </c>
      <c r="D11" s="1">
        <f>COUNTIFS(Table2[Sub-Sector],Table4[[#This Row],[Sub-Sector]],Table2[1W Return vs Nifty],"&gt;=5")/Table4[[#This Row],[Count]]</f>
        <v>0</v>
      </c>
      <c r="E11" s="1">
        <f>COUNTIFS(Table2[Sub-Sector],Table4[[#This Row],[Sub-Sector]],Table2[1M Return vs Nifty],"&gt;=5")/Table4[[#This Row],[Count]]</f>
        <v>1</v>
      </c>
      <c r="F11" s="1">
        <f>COUNTIFS(Table2[Sub-Sector],Table4[[#This Row],[Sub-Sector]],Table2[6M Return vs Nifty],"&gt;=10")/Table4[[#This Row],[Count]]</f>
        <v>1</v>
      </c>
      <c r="G11" s="1">
        <f>COUNTIFS(Table2[Sub-Sector],Table4[[#This Row],[Sub-Sector]],Table2[1Y Return vs Nifty],"&gt;=10")/Table4[[#This Row],[Count]]</f>
        <v>1</v>
      </c>
      <c r="H11" s="1">
        <f>COUNTIFS(Table2[Sub-Sector],Table4[[#This Row],[Sub-Sector]],Table2[RSI Exponential â€“ 14D],"&gt;=50")/Table4[[#This Row],[Count]]</f>
        <v>1</v>
      </c>
      <c r="I11" s="1">
        <f>COUNTIFS(Table2[Sub-Sector],Table4[[#This Row],[Sub-Sector]],Table2[Relative Volume],"&gt;=1")/Table4[[#This Row],[Count]]</f>
        <v>0</v>
      </c>
      <c r="J11" s="1">
        <f>COUNTIFS(Table2[Sub-Sector],Table4[[#This Row],[Sub-Sector]],Table2[% Away From Day Low],"&gt;=0.05")/Table4[[#This Row],[Count]]</f>
        <v>0</v>
      </c>
      <c r="K11" s="1">
        <f>COUNTIFS(Table2[Sub-Sector],Table4[[#This Row],[Sub-Sector]],Table2[% Away From Day High],"&lt;=0.05")/Table4[[#This Row],[Count]]</f>
        <v>1</v>
      </c>
      <c r="L11" s="1">
        <f>COUNTIFS(Table2[Sub-Sector],Table4[[#This Row],[Sub-Sector]],Table2[% Away From Current Week Low],"&gt;=0.05")/Table4[[#This Row],[Count]]</f>
        <v>0</v>
      </c>
      <c r="M11" s="1">
        <f>COUNTIFS(Table2[Sub-Sector],Table4[[#This Row],[Sub-Sector]],Table2[% Away From Current Week High],"&lt;=0.05")/Table4[[#This Row],[Count]]</f>
        <v>1</v>
      </c>
      <c r="N11" s="1">
        <f>COUNTIFS(Table2[Sub-Sector],Table4[[#This Row],[Sub-Sector]],Table2[% Away From Current Month Low],"&gt;=0.05")/Table4[[#This Row],[Count]]</f>
        <v>0</v>
      </c>
      <c r="O11" s="1">
        <f>COUNTIFS(Table2[Sub-Sector],Table4[[#This Row],[Sub-Sector]],Table2[% Away From Current Month High],"&lt;=0.05")/Table4[[#This Row],[Count]]</f>
        <v>1</v>
      </c>
      <c r="P11" s="1">
        <f>COUNTIFS(Table2[Sub-Sector],Table4[[#This Row],[Sub-Sector]],Table2[% Away From 52W High],"&lt;=10")/Table4[[#This Row],[Count]]</f>
        <v>1</v>
      </c>
      <c r="Q11" s="1">
        <f>COUNTIFS(Table2[Sub-Sector],Table4[[#This Row],[Sub-Sector]],Table2[% Away From 52W Low],"&gt;=10")/Table4[[#This Row],[Count]]</f>
        <v>1</v>
      </c>
      <c r="R11" s="1">
        <f>COUNTIFS(Table2[Sub-Sector],Table4[[#This Row],[Sub-Sector]],Table2[% Price above 20 EMA],"&gt;=0")/Table4[[#This Row],[Count]]</f>
        <v>1</v>
      </c>
      <c r="S11" s="1">
        <f>COUNTIFS(Table2[Sub-Sector],Table4[[#This Row],[Sub-Sector]],Table2[% Price above 50 EMA],"&gt;=0")/Table4[[#This Row],[Count]]</f>
        <v>1</v>
      </c>
      <c r="T11" s="1">
        <f>COUNTIFS(Table2[Sub-Sector],Table4[[#This Row],[Sub-Sector]],Table2[% Price above 200 EMA],"&gt;=0")/Table4[[#This Row],[Count]]</f>
        <v>1</v>
      </c>
      <c r="U11" s="1">
        <f>COUNTIFS(Table2[Sub-Sector],Table4[[#This Row],[Sub-Sector]],Table2[Rate of Change - Zone],"Positive")/Table4[[#This Row],[Count]]</f>
        <v>1</v>
      </c>
      <c r="V11" s="1">
        <f>COUNTIFS(Table2[Sub-Sector],Table4[[#This Row],[Sub-Sector]],Table2[Sharpe Ratio],"&gt;=0.10")/Table4[[#This Row],[Count]]</f>
        <v>1</v>
      </c>
      <c r="W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236.5</v>
      </c>
      <c r="X11">
        <f>_xlfn.RANK.AVG(Table4[[#This Row],[Score]],Table4[Score],1)</f>
        <v>9</v>
      </c>
      <c r="Y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139</v>
      </c>
      <c r="Z11">
        <f>_xlfn.RANK.AVG(Table4[[#This Row],[Score 2 ]],Table4[[Score 2 ]],1)</f>
        <v>10.5</v>
      </c>
    </row>
    <row r="12" spans="1:26" x14ac:dyDescent="0.3">
      <c r="A12" t="s">
        <v>1653</v>
      </c>
      <c r="B12">
        <f>COUNTIFS(Table2[Sub-Sector],Table4[[#This Row],[Sub-Sector]])</f>
        <v>1</v>
      </c>
      <c r="C12" s="1">
        <f>COUNTIFS(Table2[Sub-Sector],Table4[[#This Row],[Sub-Sector]],Table2[Uptrend],"Uptrend")/Table4[[#This Row],[Count]]</f>
        <v>0</v>
      </c>
      <c r="D12" s="1">
        <f>COUNTIFS(Table2[Sub-Sector],Table4[[#This Row],[Sub-Sector]],Table2[1W Return vs Nifty],"&gt;=5")/Table4[[#This Row],[Count]]</f>
        <v>0</v>
      </c>
      <c r="E12" s="1">
        <f>COUNTIFS(Table2[Sub-Sector],Table4[[#This Row],[Sub-Sector]],Table2[1M Return vs Nifty],"&gt;=5")/Table4[[#This Row],[Count]]</f>
        <v>0</v>
      </c>
      <c r="F12" s="1">
        <f>COUNTIFS(Table2[Sub-Sector],Table4[[#This Row],[Sub-Sector]],Table2[6M Return vs Nifty],"&gt;=10")/Table4[[#This Row],[Count]]</f>
        <v>1</v>
      </c>
      <c r="G12" s="1">
        <f>COUNTIFS(Table2[Sub-Sector],Table4[[#This Row],[Sub-Sector]],Table2[1Y Return vs Nifty],"&gt;=10")/Table4[[#This Row],[Count]]</f>
        <v>1</v>
      </c>
      <c r="H12" s="1">
        <f>COUNTIFS(Table2[Sub-Sector],Table4[[#This Row],[Sub-Sector]],Table2[RSI Exponential â€“ 14D],"&gt;=50")/Table4[[#This Row],[Count]]</f>
        <v>0</v>
      </c>
      <c r="I12" s="1">
        <f>COUNTIFS(Table2[Sub-Sector],Table4[[#This Row],[Sub-Sector]],Table2[Relative Volume],"&gt;=1")/Table4[[#This Row],[Count]]</f>
        <v>0</v>
      </c>
      <c r="J12" s="1">
        <f>COUNTIFS(Table2[Sub-Sector],Table4[[#This Row],[Sub-Sector]],Table2[% Away From Day Low],"&gt;=0.05")/Table4[[#This Row],[Count]]</f>
        <v>0</v>
      </c>
      <c r="K12" s="1">
        <f>COUNTIFS(Table2[Sub-Sector],Table4[[#This Row],[Sub-Sector]],Table2[% Away From Day High],"&lt;=0.05")/Table4[[#This Row],[Count]]</f>
        <v>1</v>
      </c>
      <c r="L12" s="1">
        <f>COUNTIFS(Table2[Sub-Sector],Table4[[#This Row],[Sub-Sector]],Table2[% Away From Current Week Low],"&gt;=0.05")/Table4[[#This Row],[Count]]</f>
        <v>0</v>
      </c>
      <c r="M12" s="1">
        <f>COUNTIFS(Table2[Sub-Sector],Table4[[#This Row],[Sub-Sector]],Table2[% Away From Current Week High],"&lt;=0.05")/Table4[[#This Row],[Count]]</f>
        <v>1</v>
      </c>
      <c r="N12" s="1">
        <f>COUNTIFS(Table2[Sub-Sector],Table4[[#This Row],[Sub-Sector]],Table2[% Away From Current Month Low],"&gt;=0.05")/Table4[[#This Row],[Count]]</f>
        <v>0</v>
      </c>
      <c r="O12" s="1">
        <f>COUNTIFS(Table2[Sub-Sector],Table4[[#This Row],[Sub-Sector]],Table2[% Away From Current Month High],"&lt;=0.05")/Table4[[#This Row],[Count]]</f>
        <v>0</v>
      </c>
      <c r="P12" s="1">
        <f>COUNTIFS(Table2[Sub-Sector],Table4[[#This Row],[Sub-Sector]],Table2[% Away From 52W High],"&lt;=10")/Table4[[#This Row],[Count]]</f>
        <v>0</v>
      </c>
      <c r="Q12" s="1">
        <f>COUNTIFS(Table2[Sub-Sector],Table4[[#This Row],[Sub-Sector]],Table2[% Away From 52W Low],"&gt;=10")/Table4[[#This Row],[Count]]</f>
        <v>1</v>
      </c>
      <c r="R12" s="1">
        <f>COUNTIFS(Table2[Sub-Sector],Table4[[#This Row],[Sub-Sector]],Table2[% Price above 20 EMA],"&gt;=0")/Table4[[#This Row],[Count]]</f>
        <v>1</v>
      </c>
      <c r="S12" s="1">
        <f>COUNTIFS(Table2[Sub-Sector],Table4[[#This Row],[Sub-Sector]],Table2[% Price above 50 EMA],"&gt;=0")/Table4[[#This Row],[Count]]</f>
        <v>1</v>
      </c>
      <c r="T12" s="1">
        <f>COUNTIFS(Table2[Sub-Sector],Table4[[#This Row],[Sub-Sector]],Table2[% Price above 200 EMA],"&gt;=0")/Table4[[#This Row],[Count]]</f>
        <v>1</v>
      </c>
      <c r="U12" s="1">
        <f>COUNTIFS(Table2[Sub-Sector],Table4[[#This Row],[Sub-Sector]],Table2[Rate of Change - Zone],"Positive")/Table4[[#This Row],[Count]]</f>
        <v>1</v>
      </c>
      <c r="V12" s="1">
        <f>COUNTIFS(Table2[Sub-Sector],Table4[[#This Row],[Sub-Sector]],Table2[Sharpe Ratio],"&gt;=0.10")/Table4[[#This Row],[Count]]</f>
        <v>0</v>
      </c>
      <c r="W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429.5</v>
      </c>
      <c r="X12">
        <f>_xlfn.RANK.AVG(Table4[[#This Row],[Score]],Table4[Score],1)</f>
        <v>60.5</v>
      </c>
      <c r="Y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139</v>
      </c>
      <c r="Z12">
        <f>_xlfn.RANK.AVG(Table4[[#This Row],[Score 2 ]],Table4[[Score 2 ]],1)</f>
        <v>10.5</v>
      </c>
    </row>
    <row r="13" spans="1:26" x14ac:dyDescent="0.3">
      <c r="A13" t="s">
        <v>171</v>
      </c>
      <c r="B13">
        <f>COUNTIFS(Table2[Sub-Sector],Table4[[#This Row],[Sub-Sector]])</f>
        <v>2</v>
      </c>
      <c r="C13" s="1">
        <f>COUNTIFS(Table2[Sub-Sector],Table4[[#This Row],[Sub-Sector]],Table2[Uptrend],"Uptrend")/Table4[[#This Row],[Count]]</f>
        <v>0.5</v>
      </c>
      <c r="D13" s="1">
        <f>COUNTIFS(Table2[Sub-Sector],Table4[[#This Row],[Sub-Sector]],Table2[1W Return vs Nifty],"&gt;=5")/Table4[[#This Row],[Count]]</f>
        <v>0</v>
      </c>
      <c r="E13" s="1">
        <f>COUNTIFS(Table2[Sub-Sector],Table4[[#This Row],[Sub-Sector]],Table2[1M Return vs Nifty],"&gt;=5")/Table4[[#This Row],[Count]]</f>
        <v>0.5</v>
      </c>
      <c r="F13" s="1">
        <f>COUNTIFS(Table2[Sub-Sector],Table4[[#This Row],[Sub-Sector]],Table2[6M Return vs Nifty],"&gt;=10")/Table4[[#This Row],[Count]]</f>
        <v>1</v>
      </c>
      <c r="G13" s="1">
        <f>COUNTIFS(Table2[Sub-Sector],Table4[[#This Row],[Sub-Sector]],Table2[1Y Return vs Nifty],"&gt;=10")/Table4[[#This Row],[Count]]</f>
        <v>1</v>
      </c>
      <c r="H13" s="1">
        <f>COUNTIFS(Table2[Sub-Sector],Table4[[#This Row],[Sub-Sector]],Table2[RSI Exponential â€“ 14D],"&gt;=50")/Table4[[#This Row],[Count]]</f>
        <v>1</v>
      </c>
      <c r="I13" s="1">
        <f>COUNTIFS(Table2[Sub-Sector],Table4[[#This Row],[Sub-Sector]],Table2[Relative Volume],"&gt;=1")/Table4[[#This Row],[Count]]</f>
        <v>0</v>
      </c>
      <c r="J13" s="1">
        <f>COUNTIFS(Table2[Sub-Sector],Table4[[#This Row],[Sub-Sector]],Table2[% Away From Day Low],"&gt;=0.05")/Table4[[#This Row],[Count]]</f>
        <v>0</v>
      </c>
      <c r="K13" s="1">
        <f>COUNTIFS(Table2[Sub-Sector],Table4[[#This Row],[Sub-Sector]],Table2[% Away From Day High],"&lt;=0.05")/Table4[[#This Row],[Count]]</f>
        <v>1</v>
      </c>
      <c r="L13" s="1">
        <f>COUNTIFS(Table2[Sub-Sector],Table4[[#This Row],[Sub-Sector]],Table2[% Away From Current Week Low],"&gt;=0.05")/Table4[[#This Row],[Count]]</f>
        <v>0</v>
      </c>
      <c r="M13" s="1">
        <f>COUNTIFS(Table2[Sub-Sector],Table4[[#This Row],[Sub-Sector]],Table2[% Away From Current Week High],"&lt;=0.05")/Table4[[#This Row],[Count]]</f>
        <v>1</v>
      </c>
      <c r="N13" s="1">
        <f>COUNTIFS(Table2[Sub-Sector],Table4[[#This Row],[Sub-Sector]],Table2[% Away From Current Month Low],"&gt;=0.05")/Table4[[#This Row],[Count]]</f>
        <v>1</v>
      </c>
      <c r="O13" s="1">
        <f>COUNTIFS(Table2[Sub-Sector],Table4[[#This Row],[Sub-Sector]],Table2[% Away From Current Month High],"&lt;=0.05")/Table4[[#This Row],[Count]]</f>
        <v>1</v>
      </c>
      <c r="P13" s="1">
        <f>COUNTIFS(Table2[Sub-Sector],Table4[[#This Row],[Sub-Sector]],Table2[% Away From 52W High],"&lt;=10")/Table4[[#This Row],[Count]]</f>
        <v>0.5</v>
      </c>
      <c r="Q13" s="1">
        <f>COUNTIFS(Table2[Sub-Sector],Table4[[#This Row],[Sub-Sector]],Table2[% Away From 52W Low],"&gt;=10")/Table4[[#This Row],[Count]]</f>
        <v>1</v>
      </c>
      <c r="R13" s="1">
        <f>COUNTIFS(Table2[Sub-Sector],Table4[[#This Row],[Sub-Sector]],Table2[% Price above 20 EMA],"&gt;=0")/Table4[[#This Row],[Count]]</f>
        <v>1</v>
      </c>
      <c r="S13" s="1">
        <f>COUNTIFS(Table2[Sub-Sector],Table4[[#This Row],[Sub-Sector]],Table2[% Price above 50 EMA],"&gt;=0")/Table4[[#This Row],[Count]]</f>
        <v>1</v>
      </c>
      <c r="T13" s="1">
        <f>COUNTIFS(Table2[Sub-Sector],Table4[[#This Row],[Sub-Sector]],Table2[% Price above 200 EMA],"&gt;=0")/Table4[[#This Row],[Count]]</f>
        <v>1</v>
      </c>
      <c r="U13" s="1">
        <f>COUNTIFS(Table2[Sub-Sector],Table4[[#This Row],[Sub-Sector]],Table2[Rate of Change - Zone],"Positive")/Table4[[#This Row],[Count]]</f>
        <v>1</v>
      </c>
      <c r="V13" s="1">
        <f>COUNTIFS(Table2[Sub-Sector],Table4[[#This Row],[Sub-Sector]],Table2[Sharpe Ratio],"&gt;=0.10")/Table4[[#This Row],[Count]]</f>
        <v>0</v>
      </c>
      <c r="W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313</v>
      </c>
      <c r="X13">
        <f>_xlfn.RANK.AVG(Table4[[#This Row],[Score]],Table4[Score],1)</f>
        <v>26</v>
      </c>
      <c r="Y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139</v>
      </c>
      <c r="Z13">
        <f>_xlfn.RANK.AVG(Table4[[#This Row],[Score 2 ]],Table4[[Score 2 ]],1)</f>
        <v>10.5</v>
      </c>
    </row>
    <row r="14" spans="1:26" x14ac:dyDescent="0.3">
      <c r="A14" t="s">
        <v>1408</v>
      </c>
      <c r="B14">
        <f>COUNTIFS(Table2[Sub-Sector],Table4[[#This Row],[Sub-Sector]])</f>
        <v>2</v>
      </c>
      <c r="C14" s="1">
        <f>COUNTIFS(Table2[Sub-Sector],Table4[[#This Row],[Sub-Sector]],Table2[Uptrend],"Uptrend")/Table4[[#This Row],[Count]]</f>
        <v>0</v>
      </c>
      <c r="D14" s="1">
        <f>COUNTIFS(Table2[Sub-Sector],Table4[[#This Row],[Sub-Sector]],Table2[1W Return vs Nifty],"&gt;=5")/Table4[[#This Row],[Count]]</f>
        <v>0</v>
      </c>
      <c r="E14" s="1">
        <f>COUNTIFS(Table2[Sub-Sector],Table4[[#This Row],[Sub-Sector]],Table2[1M Return vs Nifty],"&gt;=5")/Table4[[#This Row],[Count]]</f>
        <v>0</v>
      </c>
      <c r="F14" s="1">
        <f>COUNTIFS(Table2[Sub-Sector],Table4[[#This Row],[Sub-Sector]],Table2[6M Return vs Nifty],"&gt;=10")/Table4[[#This Row],[Count]]</f>
        <v>1</v>
      </c>
      <c r="G14" s="1">
        <f>COUNTIFS(Table2[Sub-Sector],Table4[[#This Row],[Sub-Sector]],Table2[1Y Return vs Nifty],"&gt;=10")/Table4[[#This Row],[Count]]</f>
        <v>1</v>
      </c>
      <c r="H14" s="1">
        <f>COUNTIFS(Table2[Sub-Sector],Table4[[#This Row],[Sub-Sector]],Table2[RSI Exponential â€“ 14D],"&gt;=50")/Table4[[#This Row],[Count]]</f>
        <v>0</v>
      </c>
      <c r="I14" s="1">
        <f>COUNTIFS(Table2[Sub-Sector],Table4[[#This Row],[Sub-Sector]],Table2[Relative Volume],"&gt;=1")/Table4[[#This Row],[Count]]</f>
        <v>0</v>
      </c>
      <c r="J14" s="1">
        <f>COUNTIFS(Table2[Sub-Sector],Table4[[#This Row],[Sub-Sector]],Table2[% Away From Day Low],"&gt;=0.05")/Table4[[#This Row],[Count]]</f>
        <v>0</v>
      </c>
      <c r="K14" s="1">
        <f>COUNTIFS(Table2[Sub-Sector],Table4[[#This Row],[Sub-Sector]],Table2[% Away From Day High],"&lt;=0.05")/Table4[[#This Row],[Count]]</f>
        <v>1</v>
      </c>
      <c r="L14" s="1">
        <f>COUNTIFS(Table2[Sub-Sector],Table4[[#This Row],[Sub-Sector]],Table2[% Away From Current Week Low],"&gt;=0.05")/Table4[[#This Row],[Count]]</f>
        <v>0</v>
      </c>
      <c r="M14" s="1">
        <f>COUNTIFS(Table2[Sub-Sector],Table4[[#This Row],[Sub-Sector]],Table2[% Away From Current Week High],"&lt;=0.05")/Table4[[#This Row],[Count]]</f>
        <v>1</v>
      </c>
      <c r="N14" s="1">
        <f>COUNTIFS(Table2[Sub-Sector],Table4[[#This Row],[Sub-Sector]],Table2[% Away From Current Month Low],"&gt;=0.05")/Table4[[#This Row],[Count]]</f>
        <v>0</v>
      </c>
      <c r="O14" s="1">
        <f>COUNTIFS(Table2[Sub-Sector],Table4[[#This Row],[Sub-Sector]],Table2[% Away From Current Month High],"&lt;=0.05")/Table4[[#This Row],[Count]]</f>
        <v>0.5</v>
      </c>
      <c r="P14" s="1">
        <f>COUNTIFS(Table2[Sub-Sector],Table4[[#This Row],[Sub-Sector]],Table2[% Away From 52W High],"&lt;=10")/Table4[[#This Row],[Count]]</f>
        <v>0</v>
      </c>
      <c r="Q14" s="1">
        <f>COUNTIFS(Table2[Sub-Sector],Table4[[#This Row],[Sub-Sector]],Table2[% Away From 52W Low],"&gt;=10")/Table4[[#This Row],[Count]]</f>
        <v>1</v>
      </c>
      <c r="R14" s="1">
        <f>COUNTIFS(Table2[Sub-Sector],Table4[[#This Row],[Sub-Sector]],Table2[% Price above 20 EMA],"&gt;=0")/Table4[[#This Row],[Count]]</f>
        <v>0</v>
      </c>
      <c r="S14" s="1">
        <f>COUNTIFS(Table2[Sub-Sector],Table4[[#This Row],[Sub-Sector]],Table2[% Price above 50 EMA],"&gt;=0")/Table4[[#This Row],[Count]]</f>
        <v>0</v>
      </c>
      <c r="T14" s="1">
        <f>COUNTIFS(Table2[Sub-Sector],Table4[[#This Row],[Sub-Sector]],Table2[% Price above 200 EMA],"&gt;=0")/Table4[[#This Row],[Count]]</f>
        <v>0.5</v>
      </c>
      <c r="U14" s="1">
        <f>COUNTIFS(Table2[Sub-Sector],Table4[[#This Row],[Sub-Sector]],Table2[Rate of Change - Zone],"Positive")/Table4[[#This Row],[Count]]</f>
        <v>1</v>
      </c>
      <c r="V14" s="1">
        <f>COUNTIFS(Table2[Sub-Sector],Table4[[#This Row],[Sub-Sector]],Table2[Sharpe Ratio],"&gt;=0.10")/Table4[[#This Row],[Count]]</f>
        <v>0</v>
      </c>
      <c r="W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429.5</v>
      </c>
      <c r="X14">
        <f>_xlfn.RANK.AVG(Table4[[#This Row],[Score]],Table4[Score],1)</f>
        <v>60.5</v>
      </c>
      <c r="Y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139</v>
      </c>
      <c r="Z14">
        <f>_xlfn.RANK.AVG(Table4[[#This Row],[Score 2 ]],Table4[[Score 2 ]],1)</f>
        <v>10.5</v>
      </c>
    </row>
    <row r="15" spans="1:26" x14ac:dyDescent="0.3">
      <c r="A15" t="s">
        <v>502</v>
      </c>
      <c r="B15">
        <f>COUNTIFS(Table2[Sub-Sector],Table4[[#This Row],[Sub-Sector]])</f>
        <v>1</v>
      </c>
      <c r="C15" s="1">
        <f>COUNTIFS(Table2[Sub-Sector],Table4[[#This Row],[Sub-Sector]],Table2[Uptrend],"Uptrend")/Table4[[#This Row],[Count]]</f>
        <v>1</v>
      </c>
      <c r="D15" s="1">
        <f>COUNTIFS(Table2[Sub-Sector],Table4[[#This Row],[Sub-Sector]],Table2[1W Return vs Nifty],"&gt;=5")/Table4[[#This Row],[Count]]</f>
        <v>0</v>
      </c>
      <c r="E15" s="1">
        <f>COUNTIFS(Table2[Sub-Sector],Table4[[#This Row],[Sub-Sector]],Table2[1M Return vs Nifty],"&gt;=5")/Table4[[#This Row],[Count]]</f>
        <v>1</v>
      </c>
      <c r="F15" s="1">
        <f>COUNTIFS(Table2[Sub-Sector],Table4[[#This Row],[Sub-Sector]],Table2[6M Return vs Nifty],"&gt;=10")/Table4[[#This Row],[Count]]</f>
        <v>1</v>
      </c>
      <c r="G15" s="1">
        <f>COUNTIFS(Table2[Sub-Sector],Table4[[#This Row],[Sub-Sector]],Table2[1Y Return vs Nifty],"&gt;=10")/Table4[[#This Row],[Count]]</f>
        <v>0</v>
      </c>
      <c r="H15" s="1">
        <f>COUNTIFS(Table2[Sub-Sector],Table4[[#This Row],[Sub-Sector]],Table2[RSI Exponential â€“ 14D],"&gt;=50")/Table4[[#This Row],[Count]]</f>
        <v>0</v>
      </c>
      <c r="I15" s="1">
        <f>COUNTIFS(Table2[Sub-Sector],Table4[[#This Row],[Sub-Sector]],Table2[Relative Volume],"&gt;=1")/Table4[[#This Row],[Count]]</f>
        <v>1</v>
      </c>
      <c r="J15" s="1">
        <f>COUNTIFS(Table2[Sub-Sector],Table4[[#This Row],[Sub-Sector]],Table2[% Away From Day Low],"&gt;=0.05")/Table4[[#This Row],[Count]]</f>
        <v>0</v>
      </c>
      <c r="K15" s="1">
        <f>COUNTIFS(Table2[Sub-Sector],Table4[[#This Row],[Sub-Sector]],Table2[% Away From Day High],"&lt;=0.05")/Table4[[#This Row],[Count]]</f>
        <v>1</v>
      </c>
      <c r="L15" s="1">
        <f>COUNTIFS(Table2[Sub-Sector],Table4[[#This Row],[Sub-Sector]],Table2[% Away From Current Week Low],"&gt;=0.05")/Table4[[#This Row],[Count]]</f>
        <v>0</v>
      </c>
      <c r="M15" s="1">
        <f>COUNTIFS(Table2[Sub-Sector],Table4[[#This Row],[Sub-Sector]],Table2[% Away From Current Week High],"&lt;=0.05")/Table4[[#This Row],[Count]]</f>
        <v>0</v>
      </c>
      <c r="N15" s="1">
        <f>COUNTIFS(Table2[Sub-Sector],Table4[[#This Row],[Sub-Sector]],Table2[% Away From Current Month Low],"&gt;=0.05")/Table4[[#This Row],[Count]]</f>
        <v>0</v>
      </c>
      <c r="O15" s="1">
        <f>COUNTIFS(Table2[Sub-Sector],Table4[[#This Row],[Sub-Sector]],Table2[% Away From Current Month High],"&lt;=0.05")/Table4[[#This Row],[Count]]</f>
        <v>0</v>
      </c>
      <c r="P15" s="1">
        <f>COUNTIFS(Table2[Sub-Sector],Table4[[#This Row],[Sub-Sector]],Table2[% Away From 52W High],"&lt;=10")/Table4[[#This Row],[Count]]</f>
        <v>1</v>
      </c>
      <c r="Q15" s="1">
        <f>COUNTIFS(Table2[Sub-Sector],Table4[[#This Row],[Sub-Sector]],Table2[% Away From 52W Low],"&gt;=10")/Table4[[#This Row],[Count]]</f>
        <v>1</v>
      </c>
      <c r="R15" s="1">
        <f>COUNTIFS(Table2[Sub-Sector],Table4[[#This Row],[Sub-Sector]],Table2[% Price above 20 EMA],"&gt;=0")/Table4[[#This Row],[Count]]</f>
        <v>0</v>
      </c>
      <c r="S15" s="1">
        <f>COUNTIFS(Table2[Sub-Sector],Table4[[#This Row],[Sub-Sector]],Table2[% Price above 50 EMA],"&gt;=0")/Table4[[#This Row],[Count]]</f>
        <v>1</v>
      </c>
      <c r="T15" s="1">
        <f>COUNTIFS(Table2[Sub-Sector],Table4[[#This Row],[Sub-Sector]],Table2[% Price above 200 EMA],"&gt;=0")/Table4[[#This Row],[Count]]</f>
        <v>1</v>
      </c>
      <c r="U15" s="1">
        <f>COUNTIFS(Table2[Sub-Sector],Table4[[#This Row],[Sub-Sector]],Table2[Rate of Change - Zone],"Positive")/Table4[[#This Row],[Count]]</f>
        <v>1</v>
      </c>
      <c r="V15" s="1">
        <f>COUNTIFS(Table2[Sub-Sector],Table4[[#This Row],[Sub-Sector]],Table2[Sharpe Ratio],"&gt;=0.10")/Table4[[#This Row],[Count]]</f>
        <v>0</v>
      </c>
      <c r="W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238</v>
      </c>
      <c r="X15">
        <f>_xlfn.RANK.AVG(Table4[[#This Row],[Score]],Table4[Score],1)</f>
        <v>12.5</v>
      </c>
      <c r="Y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140.5</v>
      </c>
      <c r="Z15">
        <f>_xlfn.RANK.AVG(Table4[[#This Row],[Score 2 ]],Table4[[Score 2 ]],1)</f>
        <v>14.5</v>
      </c>
    </row>
    <row r="16" spans="1:26" x14ac:dyDescent="0.3">
      <c r="A16" t="s">
        <v>948</v>
      </c>
      <c r="B16">
        <f>COUNTIFS(Table2[Sub-Sector],Table4[[#This Row],[Sub-Sector]])</f>
        <v>1</v>
      </c>
      <c r="C16" s="1">
        <f>COUNTIFS(Table2[Sub-Sector],Table4[[#This Row],[Sub-Sector]],Table2[Uptrend],"Uptrend")/Table4[[#This Row],[Count]]</f>
        <v>1</v>
      </c>
      <c r="D16" s="1">
        <f>COUNTIFS(Table2[Sub-Sector],Table4[[#This Row],[Sub-Sector]],Table2[1W Return vs Nifty],"&gt;=5")/Table4[[#This Row],[Count]]</f>
        <v>0</v>
      </c>
      <c r="E16" s="1">
        <f>COUNTIFS(Table2[Sub-Sector],Table4[[#This Row],[Sub-Sector]],Table2[1M Return vs Nifty],"&gt;=5")/Table4[[#This Row],[Count]]</f>
        <v>1</v>
      </c>
      <c r="F16" s="1">
        <f>COUNTIFS(Table2[Sub-Sector],Table4[[#This Row],[Sub-Sector]],Table2[6M Return vs Nifty],"&gt;=10")/Table4[[#This Row],[Count]]</f>
        <v>1</v>
      </c>
      <c r="G16" s="1">
        <f>COUNTIFS(Table2[Sub-Sector],Table4[[#This Row],[Sub-Sector]],Table2[1Y Return vs Nifty],"&gt;=10")/Table4[[#This Row],[Count]]</f>
        <v>0</v>
      </c>
      <c r="H16" s="1">
        <f>COUNTIFS(Table2[Sub-Sector],Table4[[#This Row],[Sub-Sector]],Table2[RSI Exponential â€“ 14D],"&gt;=50")/Table4[[#This Row],[Count]]</f>
        <v>1</v>
      </c>
      <c r="I16" s="1">
        <f>COUNTIFS(Table2[Sub-Sector],Table4[[#This Row],[Sub-Sector]],Table2[Relative Volume],"&gt;=1")/Table4[[#This Row],[Count]]</f>
        <v>1</v>
      </c>
      <c r="J16" s="1">
        <f>COUNTIFS(Table2[Sub-Sector],Table4[[#This Row],[Sub-Sector]],Table2[% Away From Day Low],"&gt;=0.05")/Table4[[#This Row],[Count]]</f>
        <v>0</v>
      </c>
      <c r="K16" s="1">
        <f>COUNTIFS(Table2[Sub-Sector],Table4[[#This Row],[Sub-Sector]],Table2[% Away From Day High],"&lt;=0.05")/Table4[[#This Row],[Count]]</f>
        <v>1</v>
      </c>
      <c r="L16" s="1">
        <f>COUNTIFS(Table2[Sub-Sector],Table4[[#This Row],[Sub-Sector]],Table2[% Away From Current Week Low],"&gt;=0.05")/Table4[[#This Row],[Count]]</f>
        <v>0</v>
      </c>
      <c r="M16" s="1">
        <f>COUNTIFS(Table2[Sub-Sector],Table4[[#This Row],[Sub-Sector]],Table2[% Away From Current Week High],"&lt;=0.05")/Table4[[#This Row],[Count]]</f>
        <v>1</v>
      </c>
      <c r="N16" s="1">
        <f>COUNTIFS(Table2[Sub-Sector],Table4[[#This Row],[Sub-Sector]],Table2[% Away From Current Month Low],"&gt;=0.05")/Table4[[#This Row],[Count]]</f>
        <v>1</v>
      </c>
      <c r="O16" s="1">
        <f>COUNTIFS(Table2[Sub-Sector],Table4[[#This Row],[Sub-Sector]],Table2[% Away From Current Month High],"&lt;=0.05")/Table4[[#This Row],[Count]]</f>
        <v>1</v>
      </c>
      <c r="P16" s="1">
        <f>COUNTIFS(Table2[Sub-Sector],Table4[[#This Row],[Sub-Sector]],Table2[% Away From 52W High],"&lt;=10")/Table4[[#This Row],[Count]]</f>
        <v>1</v>
      </c>
      <c r="Q16" s="1">
        <f>COUNTIFS(Table2[Sub-Sector],Table4[[#This Row],[Sub-Sector]],Table2[% Away From 52W Low],"&gt;=10")/Table4[[#This Row],[Count]]</f>
        <v>1</v>
      </c>
      <c r="R16" s="1">
        <f>COUNTIFS(Table2[Sub-Sector],Table4[[#This Row],[Sub-Sector]],Table2[% Price above 20 EMA],"&gt;=0")/Table4[[#This Row],[Count]]</f>
        <v>1</v>
      </c>
      <c r="S16" s="1">
        <f>COUNTIFS(Table2[Sub-Sector],Table4[[#This Row],[Sub-Sector]],Table2[% Price above 50 EMA],"&gt;=0")/Table4[[#This Row],[Count]]</f>
        <v>1</v>
      </c>
      <c r="T16" s="1">
        <f>COUNTIFS(Table2[Sub-Sector],Table4[[#This Row],[Sub-Sector]],Table2[% Price above 200 EMA],"&gt;=0")/Table4[[#This Row],[Count]]</f>
        <v>1</v>
      </c>
      <c r="U16" s="1">
        <f>COUNTIFS(Table2[Sub-Sector],Table4[[#This Row],[Sub-Sector]],Table2[Rate of Change - Zone],"Positive")/Table4[[#This Row],[Count]]</f>
        <v>1</v>
      </c>
      <c r="V16" s="1">
        <f>COUNTIFS(Table2[Sub-Sector],Table4[[#This Row],[Sub-Sector]],Table2[Sharpe Ratio],"&gt;=0.10")/Table4[[#This Row],[Count]]</f>
        <v>0</v>
      </c>
      <c r="W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238</v>
      </c>
      <c r="X16">
        <f>_xlfn.RANK.AVG(Table4[[#This Row],[Score]],Table4[Score],1)</f>
        <v>12.5</v>
      </c>
      <c r="Y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140.5</v>
      </c>
      <c r="Z16">
        <f>_xlfn.RANK.AVG(Table4[[#This Row],[Score 2 ]],Table4[[Score 2 ]],1)</f>
        <v>14.5</v>
      </c>
    </row>
    <row r="17" spans="1:26" x14ac:dyDescent="0.3">
      <c r="A17" t="s">
        <v>135</v>
      </c>
      <c r="B17">
        <f>COUNTIFS(Table2[Sub-Sector],Table4[[#This Row],[Sub-Sector]])</f>
        <v>1</v>
      </c>
      <c r="C17" s="1">
        <f>COUNTIFS(Table2[Sub-Sector],Table4[[#This Row],[Sub-Sector]],Table2[Uptrend],"Uptrend")/Table4[[#This Row],[Count]]</f>
        <v>1</v>
      </c>
      <c r="D17" s="1">
        <f>COUNTIFS(Table2[Sub-Sector],Table4[[#This Row],[Sub-Sector]],Table2[1W Return vs Nifty],"&gt;=5")/Table4[[#This Row],[Count]]</f>
        <v>1</v>
      </c>
      <c r="E17" s="1">
        <f>COUNTIFS(Table2[Sub-Sector],Table4[[#This Row],[Sub-Sector]],Table2[1M Return vs Nifty],"&gt;=5")/Table4[[#This Row],[Count]]</f>
        <v>1</v>
      </c>
      <c r="F17" s="1">
        <f>COUNTIFS(Table2[Sub-Sector],Table4[[#This Row],[Sub-Sector]],Table2[6M Return vs Nifty],"&gt;=10")/Table4[[#This Row],[Count]]</f>
        <v>0</v>
      </c>
      <c r="G17" s="1">
        <f>COUNTIFS(Table2[Sub-Sector],Table4[[#This Row],[Sub-Sector]],Table2[1Y Return vs Nifty],"&gt;=10")/Table4[[#This Row],[Count]]</f>
        <v>1</v>
      </c>
      <c r="H17" s="1">
        <f>COUNTIFS(Table2[Sub-Sector],Table4[[#This Row],[Sub-Sector]],Table2[RSI Exponential â€“ 14D],"&gt;=50")/Table4[[#This Row],[Count]]</f>
        <v>1</v>
      </c>
      <c r="I17" s="1">
        <f>COUNTIFS(Table2[Sub-Sector],Table4[[#This Row],[Sub-Sector]],Table2[Relative Volume],"&gt;=1")/Table4[[#This Row],[Count]]</f>
        <v>1</v>
      </c>
      <c r="J17" s="1">
        <f>COUNTIFS(Table2[Sub-Sector],Table4[[#This Row],[Sub-Sector]],Table2[% Away From Day Low],"&gt;=0.05")/Table4[[#This Row],[Count]]</f>
        <v>0</v>
      </c>
      <c r="K17" s="1">
        <f>COUNTIFS(Table2[Sub-Sector],Table4[[#This Row],[Sub-Sector]],Table2[% Away From Day High],"&lt;=0.05")/Table4[[#This Row],[Count]]</f>
        <v>1</v>
      </c>
      <c r="L17" s="1">
        <f>COUNTIFS(Table2[Sub-Sector],Table4[[#This Row],[Sub-Sector]],Table2[% Away From Current Week Low],"&gt;=0.05")/Table4[[#This Row],[Count]]</f>
        <v>0</v>
      </c>
      <c r="M17" s="1">
        <f>COUNTIFS(Table2[Sub-Sector],Table4[[#This Row],[Sub-Sector]],Table2[% Away From Current Week High],"&lt;=0.05")/Table4[[#This Row],[Count]]</f>
        <v>1</v>
      </c>
      <c r="N17" s="1">
        <f>COUNTIFS(Table2[Sub-Sector],Table4[[#This Row],[Sub-Sector]],Table2[% Away From Current Month Low],"&gt;=0.05")/Table4[[#This Row],[Count]]</f>
        <v>1</v>
      </c>
      <c r="O17" s="1">
        <f>COUNTIFS(Table2[Sub-Sector],Table4[[#This Row],[Sub-Sector]],Table2[% Away From Current Month High],"&lt;=0.05")/Table4[[#This Row],[Count]]</f>
        <v>1</v>
      </c>
      <c r="P17" s="1">
        <f>COUNTIFS(Table2[Sub-Sector],Table4[[#This Row],[Sub-Sector]],Table2[% Away From 52W High],"&lt;=10")/Table4[[#This Row],[Count]]</f>
        <v>1</v>
      </c>
      <c r="Q17" s="1">
        <f>COUNTIFS(Table2[Sub-Sector],Table4[[#This Row],[Sub-Sector]],Table2[% Away From 52W Low],"&gt;=10")/Table4[[#This Row],[Count]]</f>
        <v>1</v>
      </c>
      <c r="R17" s="1">
        <f>COUNTIFS(Table2[Sub-Sector],Table4[[#This Row],[Sub-Sector]],Table2[% Price above 20 EMA],"&gt;=0")/Table4[[#This Row],[Count]]</f>
        <v>1</v>
      </c>
      <c r="S17" s="1">
        <f>COUNTIFS(Table2[Sub-Sector],Table4[[#This Row],[Sub-Sector]],Table2[% Price above 50 EMA],"&gt;=0")/Table4[[#This Row],[Count]]</f>
        <v>1</v>
      </c>
      <c r="T17" s="1">
        <f>COUNTIFS(Table2[Sub-Sector],Table4[[#This Row],[Sub-Sector]],Table2[% Price above 200 EMA],"&gt;=0")/Table4[[#This Row],[Count]]</f>
        <v>1</v>
      </c>
      <c r="U17" s="1">
        <f>COUNTIFS(Table2[Sub-Sector],Table4[[#This Row],[Sub-Sector]],Table2[Rate of Change - Zone],"Positive")/Table4[[#This Row],[Count]]</f>
        <v>1</v>
      </c>
      <c r="V17" s="1">
        <f>COUNTIFS(Table2[Sub-Sector],Table4[[#This Row],[Sub-Sector]],Table2[Sharpe Ratio],"&gt;=0.10")/Table4[[#This Row],[Count]]</f>
        <v>1</v>
      </c>
      <c r="W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162.5</v>
      </c>
      <c r="X17">
        <f>_xlfn.RANK.AVG(Table4[[#This Row],[Score]],Table4[Score],1)</f>
        <v>4</v>
      </c>
      <c r="Y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144</v>
      </c>
      <c r="Z17">
        <f>_xlfn.RANK.AVG(Table4[[#This Row],[Score 2 ]],Table4[[Score 2 ]],1)</f>
        <v>16</v>
      </c>
    </row>
    <row r="18" spans="1:26" x14ac:dyDescent="0.3">
      <c r="A18" t="s">
        <v>440</v>
      </c>
      <c r="B18">
        <f>COUNTIFS(Table2[Sub-Sector],Table4[[#This Row],[Sub-Sector]])</f>
        <v>5</v>
      </c>
      <c r="C18" s="1">
        <f>COUNTIFS(Table2[Sub-Sector],Table4[[#This Row],[Sub-Sector]],Table2[Uptrend],"Uptrend")/Table4[[#This Row],[Count]]</f>
        <v>1</v>
      </c>
      <c r="D18" s="1">
        <f>COUNTIFS(Table2[Sub-Sector],Table4[[#This Row],[Sub-Sector]],Table2[1W Return vs Nifty],"&gt;=5")/Table4[[#This Row],[Count]]</f>
        <v>0.6</v>
      </c>
      <c r="E18" s="1">
        <f>COUNTIFS(Table2[Sub-Sector],Table4[[#This Row],[Sub-Sector]],Table2[1M Return vs Nifty],"&gt;=5")/Table4[[#This Row],[Count]]</f>
        <v>0.4</v>
      </c>
      <c r="F18" s="1">
        <f>COUNTIFS(Table2[Sub-Sector],Table4[[#This Row],[Sub-Sector]],Table2[6M Return vs Nifty],"&gt;=10")/Table4[[#This Row],[Count]]</f>
        <v>0.6</v>
      </c>
      <c r="G18" s="1">
        <f>COUNTIFS(Table2[Sub-Sector],Table4[[#This Row],[Sub-Sector]],Table2[1Y Return vs Nifty],"&gt;=10")/Table4[[#This Row],[Count]]</f>
        <v>0.6</v>
      </c>
      <c r="H18" s="1">
        <f>COUNTIFS(Table2[Sub-Sector],Table4[[#This Row],[Sub-Sector]],Table2[RSI Exponential â€“ 14D],"&gt;=50")/Table4[[#This Row],[Count]]</f>
        <v>1</v>
      </c>
      <c r="I18" s="1">
        <f>COUNTIFS(Table2[Sub-Sector],Table4[[#This Row],[Sub-Sector]],Table2[Relative Volume],"&gt;=1")/Table4[[#This Row],[Count]]</f>
        <v>0.4</v>
      </c>
      <c r="J18" s="1">
        <f>COUNTIFS(Table2[Sub-Sector],Table4[[#This Row],[Sub-Sector]],Table2[% Away From Day Low],"&gt;=0.05")/Table4[[#This Row],[Count]]</f>
        <v>0.2</v>
      </c>
      <c r="K18" s="1">
        <f>COUNTIFS(Table2[Sub-Sector],Table4[[#This Row],[Sub-Sector]],Table2[% Away From Day High],"&lt;=0.05")/Table4[[#This Row],[Count]]</f>
        <v>1</v>
      </c>
      <c r="L18" s="1">
        <f>COUNTIFS(Table2[Sub-Sector],Table4[[#This Row],[Sub-Sector]],Table2[% Away From Current Week Low],"&gt;=0.05")/Table4[[#This Row],[Count]]</f>
        <v>0.6</v>
      </c>
      <c r="M18" s="1">
        <f>COUNTIFS(Table2[Sub-Sector],Table4[[#This Row],[Sub-Sector]],Table2[% Away From Current Week High],"&lt;=0.05")/Table4[[#This Row],[Count]]</f>
        <v>1</v>
      </c>
      <c r="N18" s="1">
        <f>COUNTIFS(Table2[Sub-Sector],Table4[[#This Row],[Sub-Sector]],Table2[% Away From Current Month Low],"&gt;=0.05")/Table4[[#This Row],[Count]]</f>
        <v>0.8</v>
      </c>
      <c r="O18" s="1">
        <f>COUNTIFS(Table2[Sub-Sector],Table4[[#This Row],[Sub-Sector]],Table2[% Away From Current Month High],"&lt;=0.05")/Table4[[#This Row],[Count]]</f>
        <v>1</v>
      </c>
      <c r="P18" s="1">
        <f>COUNTIFS(Table2[Sub-Sector],Table4[[#This Row],[Sub-Sector]],Table2[% Away From 52W High],"&lt;=10")/Table4[[#This Row],[Count]]</f>
        <v>0.4</v>
      </c>
      <c r="Q18" s="1">
        <f>COUNTIFS(Table2[Sub-Sector],Table4[[#This Row],[Sub-Sector]],Table2[% Away From 52W Low],"&gt;=10")/Table4[[#This Row],[Count]]</f>
        <v>1</v>
      </c>
      <c r="R18" s="1">
        <f>COUNTIFS(Table2[Sub-Sector],Table4[[#This Row],[Sub-Sector]],Table2[% Price above 20 EMA],"&gt;=0")/Table4[[#This Row],[Count]]</f>
        <v>0.8</v>
      </c>
      <c r="S18" s="1">
        <f>COUNTIFS(Table2[Sub-Sector],Table4[[#This Row],[Sub-Sector]],Table2[% Price above 50 EMA],"&gt;=0")/Table4[[#This Row],[Count]]</f>
        <v>1</v>
      </c>
      <c r="T18" s="1">
        <f>COUNTIFS(Table2[Sub-Sector],Table4[[#This Row],[Sub-Sector]],Table2[% Price above 200 EMA],"&gt;=0")/Table4[[#This Row],[Count]]</f>
        <v>1</v>
      </c>
      <c r="U18" s="1">
        <f>COUNTIFS(Table2[Sub-Sector],Table4[[#This Row],[Sub-Sector]],Table2[Rate of Change - Zone],"Positive")/Table4[[#This Row],[Count]]</f>
        <v>1</v>
      </c>
      <c r="V18" s="1">
        <f>COUNTIFS(Table2[Sub-Sector],Table4[[#This Row],[Sub-Sector]],Table2[Sharpe Ratio],"&gt;=0.10")/Table4[[#This Row],[Count]]</f>
        <v>0.6</v>
      </c>
      <c r="W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206</v>
      </c>
      <c r="X18">
        <f>_xlfn.RANK.AVG(Table4[[#This Row],[Score]],Table4[Score],1)</f>
        <v>6</v>
      </c>
      <c r="Y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154</v>
      </c>
      <c r="Z18">
        <f>_xlfn.RANK.AVG(Table4[[#This Row],[Score 2 ]],Table4[[Score 2 ]],1)</f>
        <v>17</v>
      </c>
    </row>
    <row r="19" spans="1:26" x14ac:dyDescent="0.3">
      <c r="A19" t="s">
        <v>840</v>
      </c>
      <c r="B19">
        <f>COUNTIFS(Table2[Sub-Sector],Table4[[#This Row],[Sub-Sector]])</f>
        <v>3</v>
      </c>
      <c r="C19" s="1">
        <f>COUNTIFS(Table2[Sub-Sector],Table4[[#This Row],[Sub-Sector]],Table2[Uptrend],"Uptrend")/Table4[[#This Row],[Count]]</f>
        <v>0.33333333333333331</v>
      </c>
      <c r="D19" s="1">
        <f>COUNTIFS(Table2[Sub-Sector],Table4[[#This Row],[Sub-Sector]],Table2[1W Return vs Nifty],"&gt;=5")/Table4[[#This Row],[Count]]</f>
        <v>0.33333333333333331</v>
      </c>
      <c r="E19" s="1">
        <f>COUNTIFS(Table2[Sub-Sector],Table4[[#This Row],[Sub-Sector]],Table2[1M Return vs Nifty],"&gt;=5")/Table4[[#This Row],[Count]]</f>
        <v>0.66666666666666663</v>
      </c>
      <c r="F19" s="1">
        <f>COUNTIFS(Table2[Sub-Sector],Table4[[#This Row],[Sub-Sector]],Table2[6M Return vs Nifty],"&gt;=10")/Table4[[#This Row],[Count]]</f>
        <v>1</v>
      </c>
      <c r="G19" s="1">
        <f>COUNTIFS(Table2[Sub-Sector],Table4[[#This Row],[Sub-Sector]],Table2[1Y Return vs Nifty],"&gt;=10")/Table4[[#This Row],[Count]]</f>
        <v>0.33333333333333331</v>
      </c>
      <c r="H19" s="1">
        <f>COUNTIFS(Table2[Sub-Sector],Table4[[#This Row],[Sub-Sector]],Table2[RSI Exponential â€“ 14D],"&gt;=50")/Table4[[#This Row],[Count]]</f>
        <v>0.66666666666666663</v>
      </c>
      <c r="I19" s="1">
        <f>COUNTIFS(Table2[Sub-Sector],Table4[[#This Row],[Sub-Sector]],Table2[Relative Volume],"&gt;=1")/Table4[[#This Row],[Count]]</f>
        <v>0.33333333333333331</v>
      </c>
      <c r="J19" s="1">
        <f>COUNTIFS(Table2[Sub-Sector],Table4[[#This Row],[Sub-Sector]],Table2[% Away From Day Low],"&gt;=0.05")/Table4[[#This Row],[Count]]</f>
        <v>0</v>
      </c>
      <c r="K19" s="1">
        <f>COUNTIFS(Table2[Sub-Sector],Table4[[#This Row],[Sub-Sector]],Table2[% Away From Day High],"&lt;=0.05")/Table4[[#This Row],[Count]]</f>
        <v>1</v>
      </c>
      <c r="L19" s="1">
        <f>COUNTIFS(Table2[Sub-Sector],Table4[[#This Row],[Sub-Sector]],Table2[% Away From Current Week Low],"&gt;=0.05")/Table4[[#This Row],[Count]]</f>
        <v>0.33333333333333331</v>
      </c>
      <c r="M19" s="1">
        <f>COUNTIFS(Table2[Sub-Sector],Table4[[#This Row],[Sub-Sector]],Table2[% Away From Current Week High],"&lt;=0.05")/Table4[[#This Row],[Count]]</f>
        <v>0.66666666666666663</v>
      </c>
      <c r="N19" s="1">
        <f>COUNTIFS(Table2[Sub-Sector],Table4[[#This Row],[Sub-Sector]],Table2[% Away From Current Month Low],"&gt;=0.05")/Table4[[#This Row],[Count]]</f>
        <v>0.33333333333333331</v>
      </c>
      <c r="O19" s="1">
        <f>COUNTIFS(Table2[Sub-Sector],Table4[[#This Row],[Sub-Sector]],Table2[% Away From Current Month High],"&lt;=0.05")/Table4[[#This Row],[Count]]</f>
        <v>0.66666666666666663</v>
      </c>
      <c r="P19" s="1">
        <f>COUNTIFS(Table2[Sub-Sector],Table4[[#This Row],[Sub-Sector]],Table2[% Away From 52W High],"&lt;=10")/Table4[[#This Row],[Count]]</f>
        <v>0.66666666666666663</v>
      </c>
      <c r="Q19" s="1">
        <f>COUNTIFS(Table2[Sub-Sector],Table4[[#This Row],[Sub-Sector]],Table2[% Away From 52W Low],"&gt;=10")/Table4[[#This Row],[Count]]</f>
        <v>1</v>
      </c>
      <c r="R19" s="1">
        <f>COUNTIFS(Table2[Sub-Sector],Table4[[#This Row],[Sub-Sector]],Table2[% Price above 20 EMA],"&gt;=0")/Table4[[#This Row],[Count]]</f>
        <v>1</v>
      </c>
      <c r="S19" s="1">
        <f>COUNTIFS(Table2[Sub-Sector],Table4[[#This Row],[Sub-Sector]],Table2[% Price above 50 EMA],"&gt;=0")/Table4[[#This Row],[Count]]</f>
        <v>1</v>
      </c>
      <c r="T19" s="1">
        <f>COUNTIFS(Table2[Sub-Sector],Table4[[#This Row],[Sub-Sector]],Table2[% Price above 200 EMA],"&gt;=0")/Table4[[#This Row],[Count]]</f>
        <v>1</v>
      </c>
      <c r="U19" s="1">
        <f>COUNTIFS(Table2[Sub-Sector],Table4[[#This Row],[Sub-Sector]],Table2[Rate of Change - Zone],"Positive")/Table4[[#This Row],[Count]]</f>
        <v>1</v>
      </c>
      <c r="V19" s="1">
        <f>COUNTIFS(Table2[Sub-Sector],Table4[[#This Row],[Sub-Sector]],Table2[Sharpe Ratio],"&gt;=0.10")/Table4[[#This Row],[Count]]</f>
        <v>0</v>
      </c>
      <c r="W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266</v>
      </c>
      <c r="X19">
        <f>_xlfn.RANK.AVG(Table4[[#This Row],[Score]],Table4[Score],1)</f>
        <v>16</v>
      </c>
      <c r="Y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154.5</v>
      </c>
      <c r="Z19">
        <f>_xlfn.RANK.AVG(Table4[[#This Row],[Score 2 ]],Table4[[Score 2 ]],1)</f>
        <v>18</v>
      </c>
    </row>
    <row r="20" spans="1:26" x14ac:dyDescent="0.3">
      <c r="A20" t="s">
        <v>54</v>
      </c>
      <c r="B20">
        <f>COUNTIFS(Table2[Sub-Sector],Table4[[#This Row],[Sub-Sector]])</f>
        <v>44</v>
      </c>
      <c r="C20" s="1">
        <f>COUNTIFS(Table2[Sub-Sector],Table4[[#This Row],[Sub-Sector]],Table2[Uptrend],"Uptrend")/Table4[[#This Row],[Count]]</f>
        <v>0.77272727272727271</v>
      </c>
      <c r="D20" s="1">
        <f>COUNTIFS(Table2[Sub-Sector],Table4[[#This Row],[Sub-Sector]],Table2[1W Return vs Nifty],"&gt;=5")/Table4[[#This Row],[Count]]</f>
        <v>6.8181818181818177E-2</v>
      </c>
      <c r="E20" s="1">
        <f>COUNTIFS(Table2[Sub-Sector],Table4[[#This Row],[Sub-Sector]],Table2[1M Return vs Nifty],"&gt;=5")/Table4[[#This Row],[Count]]</f>
        <v>0.52272727272727271</v>
      </c>
      <c r="F20" s="1">
        <f>COUNTIFS(Table2[Sub-Sector],Table4[[#This Row],[Sub-Sector]],Table2[6M Return vs Nifty],"&gt;=10")/Table4[[#This Row],[Count]]</f>
        <v>0.65909090909090906</v>
      </c>
      <c r="G20" s="1">
        <f>COUNTIFS(Table2[Sub-Sector],Table4[[#This Row],[Sub-Sector]],Table2[1Y Return vs Nifty],"&gt;=10")/Table4[[#This Row],[Count]]</f>
        <v>0.70454545454545459</v>
      </c>
      <c r="H20" s="1">
        <f>COUNTIFS(Table2[Sub-Sector],Table4[[#This Row],[Sub-Sector]],Table2[RSI Exponential â€“ 14D],"&gt;=50")/Table4[[#This Row],[Count]]</f>
        <v>0.5</v>
      </c>
      <c r="I20" s="1">
        <f>COUNTIFS(Table2[Sub-Sector],Table4[[#This Row],[Sub-Sector]],Table2[Relative Volume],"&gt;=1")/Table4[[#This Row],[Count]]</f>
        <v>0.40909090909090912</v>
      </c>
      <c r="J20" s="1">
        <f>COUNTIFS(Table2[Sub-Sector],Table4[[#This Row],[Sub-Sector]],Table2[% Away From Day Low],"&gt;=0.05")/Table4[[#This Row],[Count]]</f>
        <v>4.5454545454545456E-2</v>
      </c>
      <c r="K20" s="1">
        <f>COUNTIFS(Table2[Sub-Sector],Table4[[#This Row],[Sub-Sector]],Table2[% Away From Day High],"&lt;=0.05")/Table4[[#This Row],[Count]]</f>
        <v>0.93181818181818177</v>
      </c>
      <c r="L20" s="1">
        <f>COUNTIFS(Table2[Sub-Sector],Table4[[#This Row],[Sub-Sector]],Table2[% Away From Current Week Low],"&gt;=0.05")/Table4[[#This Row],[Count]]</f>
        <v>4.5454545454545456E-2</v>
      </c>
      <c r="M20" s="1">
        <f>COUNTIFS(Table2[Sub-Sector],Table4[[#This Row],[Sub-Sector]],Table2[% Away From Current Week High],"&lt;=0.05")/Table4[[#This Row],[Count]]</f>
        <v>0.70454545454545459</v>
      </c>
      <c r="N20" s="1">
        <f>COUNTIFS(Table2[Sub-Sector],Table4[[#This Row],[Sub-Sector]],Table2[% Away From Current Month Low],"&gt;=0.05")/Table4[[#This Row],[Count]]</f>
        <v>0.38636363636363635</v>
      </c>
      <c r="O20" s="1">
        <f>COUNTIFS(Table2[Sub-Sector],Table4[[#This Row],[Sub-Sector]],Table2[% Away From Current Month High],"&lt;=0.05")/Table4[[#This Row],[Count]]</f>
        <v>0.40909090909090912</v>
      </c>
      <c r="P20" s="1">
        <f>COUNTIFS(Table2[Sub-Sector],Table4[[#This Row],[Sub-Sector]],Table2[% Away From 52W High],"&lt;=10")/Table4[[#This Row],[Count]]</f>
        <v>0.75</v>
      </c>
      <c r="Q20" s="1">
        <f>COUNTIFS(Table2[Sub-Sector],Table4[[#This Row],[Sub-Sector]],Table2[% Away From 52W Low],"&gt;=10")/Table4[[#This Row],[Count]]</f>
        <v>1</v>
      </c>
      <c r="R20" s="1">
        <f>COUNTIFS(Table2[Sub-Sector],Table4[[#This Row],[Sub-Sector]],Table2[% Price above 20 EMA],"&gt;=0")/Table4[[#This Row],[Count]]</f>
        <v>0.65909090909090906</v>
      </c>
      <c r="S20" s="1">
        <f>COUNTIFS(Table2[Sub-Sector],Table4[[#This Row],[Sub-Sector]],Table2[% Price above 50 EMA],"&gt;=0")/Table4[[#This Row],[Count]]</f>
        <v>0.81818181818181823</v>
      </c>
      <c r="T20" s="1">
        <f>COUNTIFS(Table2[Sub-Sector],Table4[[#This Row],[Sub-Sector]],Table2[% Price above 200 EMA],"&gt;=0")/Table4[[#This Row],[Count]]</f>
        <v>0.97727272727272729</v>
      </c>
      <c r="U20" s="1">
        <f>COUNTIFS(Table2[Sub-Sector],Table4[[#This Row],[Sub-Sector]],Table2[Rate of Change - Zone],"Positive")/Table4[[#This Row],[Count]]</f>
        <v>0.63636363636363635</v>
      </c>
      <c r="V20" s="1">
        <f>COUNTIFS(Table2[Sub-Sector],Table4[[#This Row],[Sub-Sector]],Table2[Sharpe Ratio],"&gt;=0.10")/Table4[[#This Row],[Count]]</f>
        <v>0.13636363636363635</v>
      </c>
      <c r="W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248</v>
      </c>
      <c r="X20">
        <f>_xlfn.RANK.AVG(Table4[[#This Row],[Score]],Table4[Score],1)</f>
        <v>14</v>
      </c>
      <c r="Y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161</v>
      </c>
      <c r="Z20">
        <f>_xlfn.RANK.AVG(Table4[[#This Row],[Score 2 ]],Table4[[Score 2 ]],1)</f>
        <v>19</v>
      </c>
    </row>
    <row r="21" spans="1:26" x14ac:dyDescent="0.3">
      <c r="A21" t="s">
        <v>271</v>
      </c>
      <c r="B21">
        <f>COUNTIFS(Table2[Sub-Sector],Table4[[#This Row],[Sub-Sector]])</f>
        <v>14</v>
      </c>
      <c r="C21" s="1">
        <f>COUNTIFS(Table2[Sub-Sector],Table4[[#This Row],[Sub-Sector]],Table2[Uptrend],"Uptrend")/Table4[[#This Row],[Count]]</f>
        <v>0.7857142857142857</v>
      </c>
      <c r="D21" s="1">
        <f>COUNTIFS(Table2[Sub-Sector],Table4[[#This Row],[Sub-Sector]],Table2[1W Return vs Nifty],"&gt;=5")/Table4[[#This Row],[Count]]</f>
        <v>0.21428571428571427</v>
      </c>
      <c r="E21" s="1">
        <f>COUNTIFS(Table2[Sub-Sector],Table4[[#This Row],[Sub-Sector]],Table2[1M Return vs Nifty],"&gt;=5")/Table4[[#This Row],[Count]]</f>
        <v>0.5</v>
      </c>
      <c r="F21" s="1">
        <f>COUNTIFS(Table2[Sub-Sector],Table4[[#This Row],[Sub-Sector]],Table2[6M Return vs Nifty],"&gt;=10")/Table4[[#This Row],[Count]]</f>
        <v>0.5714285714285714</v>
      </c>
      <c r="G21" s="1">
        <f>COUNTIFS(Table2[Sub-Sector],Table4[[#This Row],[Sub-Sector]],Table2[1Y Return vs Nifty],"&gt;=10")/Table4[[#This Row],[Count]]</f>
        <v>0.6428571428571429</v>
      </c>
      <c r="H21" s="1">
        <f>COUNTIFS(Table2[Sub-Sector],Table4[[#This Row],[Sub-Sector]],Table2[RSI Exponential â€“ 14D],"&gt;=50")/Table4[[#This Row],[Count]]</f>
        <v>0.6428571428571429</v>
      </c>
      <c r="I21" s="1">
        <f>COUNTIFS(Table2[Sub-Sector],Table4[[#This Row],[Sub-Sector]],Table2[Relative Volume],"&gt;=1")/Table4[[#This Row],[Count]]</f>
        <v>0.42857142857142855</v>
      </c>
      <c r="J21" s="1">
        <f>COUNTIFS(Table2[Sub-Sector],Table4[[#This Row],[Sub-Sector]],Table2[% Away From Day Low],"&gt;=0.05")/Table4[[#This Row],[Count]]</f>
        <v>0</v>
      </c>
      <c r="K21" s="1">
        <f>COUNTIFS(Table2[Sub-Sector],Table4[[#This Row],[Sub-Sector]],Table2[% Away From Day High],"&lt;=0.05")/Table4[[#This Row],[Count]]</f>
        <v>1</v>
      </c>
      <c r="L21" s="1">
        <f>COUNTIFS(Table2[Sub-Sector],Table4[[#This Row],[Sub-Sector]],Table2[% Away From Current Week Low],"&gt;=0.05")/Table4[[#This Row],[Count]]</f>
        <v>7.1428571428571425E-2</v>
      </c>
      <c r="M21" s="1">
        <f>COUNTIFS(Table2[Sub-Sector],Table4[[#This Row],[Sub-Sector]],Table2[% Away From Current Week High],"&lt;=0.05")/Table4[[#This Row],[Count]]</f>
        <v>0.8571428571428571</v>
      </c>
      <c r="N21" s="1">
        <f>COUNTIFS(Table2[Sub-Sector],Table4[[#This Row],[Sub-Sector]],Table2[% Away From Current Month Low],"&gt;=0.05")/Table4[[#This Row],[Count]]</f>
        <v>0.35714285714285715</v>
      </c>
      <c r="O21" s="1">
        <f>COUNTIFS(Table2[Sub-Sector],Table4[[#This Row],[Sub-Sector]],Table2[% Away From Current Month High],"&lt;=0.05")/Table4[[#This Row],[Count]]</f>
        <v>0.5</v>
      </c>
      <c r="P21" s="1">
        <f>COUNTIFS(Table2[Sub-Sector],Table4[[#This Row],[Sub-Sector]],Table2[% Away From 52W High],"&lt;=10")/Table4[[#This Row],[Count]]</f>
        <v>0.5714285714285714</v>
      </c>
      <c r="Q21" s="1">
        <f>COUNTIFS(Table2[Sub-Sector],Table4[[#This Row],[Sub-Sector]],Table2[% Away From 52W Low],"&gt;=10")/Table4[[#This Row],[Count]]</f>
        <v>1</v>
      </c>
      <c r="R21" s="1">
        <f>COUNTIFS(Table2[Sub-Sector],Table4[[#This Row],[Sub-Sector]],Table2[% Price above 20 EMA],"&gt;=0")/Table4[[#This Row],[Count]]</f>
        <v>0.7142857142857143</v>
      </c>
      <c r="S21" s="1">
        <f>COUNTIFS(Table2[Sub-Sector],Table4[[#This Row],[Sub-Sector]],Table2[% Price above 50 EMA],"&gt;=0")/Table4[[#This Row],[Count]]</f>
        <v>0.9285714285714286</v>
      </c>
      <c r="T21" s="1">
        <f>COUNTIFS(Table2[Sub-Sector],Table4[[#This Row],[Sub-Sector]],Table2[% Price above 200 EMA],"&gt;=0")/Table4[[#This Row],[Count]]</f>
        <v>0.9285714285714286</v>
      </c>
      <c r="U21" s="1">
        <f>COUNTIFS(Table2[Sub-Sector],Table4[[#This Row],[Sub-Sector]],Table2[Rate of Change - Zone],"Positive")/Table4[[#This Row],[Count]]</f>
        <v>0.8571428571428571</v>
      </c>
      <c r="V21" s="1">
        <f>COUNTIFS(Table2[Sub-Sector],Table4[[#This Row],[Sub-Sector]],Table2[Sharpe Ratio],"&gt;=0.10")/Table4[[#This Row],[Count]]</f>
        <v>0.2857142857142857</v>
      </c>
      <c r="W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237.5</v>
      </c>
      <c r="X21">
        <f>_xlfn.RANK.AVG(Table4[[#This Row],[Score]],Table4[Score],1)</f>
        <v>11</v>
      </c>
      <c r="Y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162</v>
      </c>
      <c r="Z21">
        <f>_xlfn.RANK.AVG(Table4[[#This Row],[Score 2 ]],Table4[[Score 2 ]],1)</f>
        <v>20</v>
      </c>
    </row>
    <row r="22" spans="1:26" x14ac:dyDescent="0.3">
      <c r="A22" t="s">
        <v>161</v>
      </c>
      <c r="B22">
        <f>COUNTIFS(Table2[Sub-Sector],Table4[[#This Row],[Sub-Sector]])</f>
        <v>10</v>
      </c>
      <c r="C22" s="1">
        <f>COUNTIFS(Table2[Sub-Sector],Table4[[#This Row],[Sub-Sector]],Table2[Uptrend],"Uptrend")/Table4[[#This Row],[Count]]</f>
        <v>0.6</v>
      </c>
      <c r="D22" s="1">
        <f>COUNTIFS(Table2[Sub-Sector],Table4[[#This Row],[Sub-Sector]],Table2[1W Return vs Nifty],"&gt;=5")/Table4[[#This Row],[Count]]</f>
        <v>0.2</v>
      </c>
      <c r="E22" s="1">
        <f>COUNTIFS(Table2[Sub-Sector],Table4[[#This Row],[Sub-Sector]],Table2[1M Return vs Nifty],"&gt;=5")/Table4[[#This Row],[Count]]</f>
        <v>0.2</v>
      </c>
      <c r="F22" s="1">
        <f>COUNTIFS(Table2[Sub-Sector],Table4[[#This Row],[Sub-Sector]],Table2[6M Return vs Nifty],"&gt;=10")/Table4[[#This Row],[Count]]</f>
        <v>0.9</v>
      </c>
      <c r="G22" s="1">
        <f>COUNTIFS(Table2[Sub-Sector],Table4[[#This Row],[Sub-Sector]],Table2[1Y Return vs Nifty],"&gt;=10")/Table4[[#This Row],[Count]]</f>
        <v>1</v>
      </c>
      <c r="H22" s="1">
        <f>COUNTIFS(Table2[Sub-Sector],Table4[[#This Row],[Sub-Sector]],Table2[RSI Exponential â€“ 14D],"&gt;=50")/Table4[[#This Row],[Count]]</f>
        <v>0.5</v>
      </c>
      <c r="I22" s="1">
        <f>COUNTIFS(Table2[Sub-Sector],Table4[[#This Row],[Sub-Sector]],Table2[Relative Volume],"&gt;=1")/Table4[[#This Row],[Count]]</f>
        <v>0.1</v>
      </c>
      <c r="J22" s="1">
        <f>COUNTIFS(Table2[Sub-Sector],Table4[[#This Row],[Sub-Sector]],Table2[% Away From Day Low],"&gt;=0.05")/Table4[[#This Row],[Count]]</f>
        <v>0</v>
      </c>
      <c r="K22" s="1">
        <f>COUNTIFS(Table2[Sub-Sector],Table4[[#This Row],[Sub-Sector]],Table2[% Away From Day High],"&lt;=0.05")/Table4[[#This Row],[Count]]</f>
        <v>1</v>
      </c>
      <c r="L22" s="1">
        <f>COUNTIFS(Table2[Sub-Sector],Table4[[#This Row],[Sub-Sector]],Table2[% Away From Current Week Low],"&gt;=0.05")/Table4[[#This Row],[Count]]</f>
        <v>0</v>
      </c>
      <c r="M22" s="1">
        <f>COUNTIFS(Table2[Sub-Sector],Table4[[#This Row],[Sub-Sector]],Table2[% Away From Current Week High],"&lt;=0.05")/Table4[[#This Row],[Count]]</f>
        <v>0.7</v>
      </c>
      <c r="N22" s="1">
        <f>COUNTIFS(Table2[Sub-Sector],Table4[[#This Row],[Sub-Sector]],Table2[% Away From Current Month Low],"&gt;=0.05")/Table4[[#This Row],[Count]]</f>
        <v>0.3</v>
      </c>
      <c r="O22" s="1">
        <f>COUNTIFS(Table2[Sub-Sector],Table4[[#This Row],[Sub-Sector]],Table2[% Away From Current Month High],"&lt;=0.05")/Table4[[#This Row],[Count]]</f>
        <v>0.5</v>
      </c>
      <c r="P22" s="1">
        <f>COUNTIFS(Table2[Sub-Sector],Table4[[#This Row],[Sub-Sector]],Table2[% Away From 52W High],"&lt;=10")/Table4[[#This Row],[Count]]</f>
        <v>0.2</v>
      </c>
      <c r="Q22" s="1">
        <f>COUNTIFS(Table2[Sub-Sector],Table4[[#This Row],[Sub-Sector]],Table2[% Away From 52W Low],"&gt;=10")/Table4[[#This Row],[Count]]</f>
        <v>1</v>
      </c>
      <c r="R22" s="1">
        <f>COUNTIFS(Table2[Sub-Sector],Table4[[#This Row],[Sub-Sector]],Table2[% Price above 20 EMA],"&gt;=0")/Table4[[#This Row],[Count]]</f>
        <v>0.6</v>
      </c>
      <c r="S22" s="1">
        <f>COUNTIFS(Table2[Sub-Sector],Table4[[#This Row],[Sub-Sector]],Table2[% Price above 50 EMA],"&gt;=0")/Table4[[#This Row],[Count]]</f>
        <v>0.7</v>
      </c>
      <c r="T22" s="1">
        <f>COUNTIFS(Table2[Sub-Sector],Table4[[#This Row],[Sub-Sector]],Table2[% Price above 200 EMA],"&gt;=0")/Table4[[#This Row],[Count]]</f>
        <v>1</v>
      </c>
      <c r="U22" s="1">
        <f>COUNTIFS(Table2[Sub-Sector],Table4[[#This Row],[Sub-Sector]],Table2[Rate of Change - Zone],"Positive")/Table4[[#This Row],[Count]]</f>
        <v>0.6</v>
      </c>
      <c r="V22" s="1">
        <f>COUNTIFS(Table2[Sub-Sector],Table4[[#This Row],[Sub-Sector]],Table2[Sharpe Ratio],"&gt;=0.10")/Table4[[#This Row],[Count]]</f>
        <v>1</v>
      </c>
      <c r="W2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308</v>
      </c>
      <c r="X22">
        <f>_xlfn.RANK.AVG(Table4[[#This Row],[Score]],Table4[Score],1)</f>
        <v>25</v>
      </c>
      <c r="Y2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164.5</v>
      </c>
      <c r="Z22">
        <f>_xlfn.RANK.AVG(Table4[[#This Row],[Score 2 ]],Table4[[Score 2 ]],1)</f>
        <v>21</v>
      </c>
    </row>
    <row r="23" spans="1:26" x14ac:dyDescent="0.3">
      <c r="A23" t="s">
        <v>144</v>
      </c>
      <c r="B23">
        <f>COUNTIFS(Table2[Sub-Sector],Table4[[#This Row],[Sub-Sector]])</f>
        <v>3</v>
      </c>
      <c r="C23" s="1">
        <f>COUNTIFS(Table2[Sub-Sector],Table4[[#This Row],[Sub-Sector]],Table2[Uptrend],"Uptrend")/Table4[[#This Row],[Count]]</f>
        <v>0</v>
      </c>
      <c r="D23" s="1">
        <f>COUNTIFS(Table2[Sub-Sector],Table4[[#This Row],[Sub-Sector]],Table2[1W Return vs Nifty],"&gt;=5")/Table4[[#This Row],[Count]]</f>
        <v>0.33333333333333331</v>
      </c>
      <c r="E23" s="1">
        <f>COUNTIFS(Table2[Sub-Sector],Table4[[#This Row],[Sub-Sector]],Table2[1M Return vs Nifty],"&gt;=5")/Table4[[#This Row],[Count]]</f>
        <v>0.33333333333333331</v>
      </c>
      <c r="F23" s="1">
        <f>COUNTIFS(Table2[Sub-Sector],Table4[[#This Row],[Sub-Sector]],Table2[6M Return vs Nifty],"&gt;=10")/Table4[[#This Row],[Count]]</f>
        <v>0.66666666666666663</v>
      </c>
      <c r="G23" s="1">
        <f>COUNTIFS(Table2[Sub-Sector],Table4[[#This Row],[Sub-Sector]],Table2[1Y Return vs Nifty],"&gt;=10")/Table4[[#This Row],[Count]]</f>
        <v>0.66666666666666663</v>
      </c>
      <c r="H23" s="1">
        <f>COUNTIFS(Table2[Sub-Sector],Table4[[#This Row],[Sub-Sector]],Table2[RSI Exponential â€“ 14D],"&gt;=50")/Table4[[#This Row],[Count]]</f>
        <v>0.66666666666666663</v>
      </c>
      <c r="I23" s="1">
        <f>COUNTIFS(Table2[Sub-Sector],Table4[[#This Row],[Sub-Sector]],Table2[Relative Volume],"&gt;=1")/Table4[[#This Row],[Count]]</f>
        <v>0.33333333333333331</v>
      </c>
      <c r="J23" s="1">
        <f>COUNTIFS(Table2[Sub-Sector],Table4[[#This Row],[Sub-Sector]],Table2[% Away From Day Low],"&gt;=0.05")/Table4[[#This Row],[Count]]</f>
        <v>0</v>
      </c>
      <c r="K23" s="1">
        <f>COUNTIFS(Table2[Sub-Sector],Table4[[#This Row],[Sub-Sector]],Table2[% Away From Day High],"&lt;=0.05")/Table4[[#This Row],[Count]]</f>
        <v>1</v>
      </c>
      <c r="L23" s="1">
        <f>COUNTIFS(Table2[Sub-Sector],Table4[[#This Row],[Sub-Sector]],Table2[% Away From Current Week Low],"&gt;=0.05")/Table4[[#This Row],[Count]]</f>
        <v>0</v>
      </c>
      <c r="M23" s="1">
        <f>COUNTIFS(Table2[Sub-Sector],Table4[[#This Row],[Sub-Sector]],Table2[% Away From Current Week High],"&lt;=0.05")/Table4[[#This Row],[Count]]</f>
        <v>1</v>
      </c>
      <c r="N23" s="1">
        <f>COUNTIFS(Table2[Sub-Sector],Table4[[#This Row],[Sub-Sector]],Table2[% Away From Current Month Low],"&gt;=0.05")/Table4[[#This Row],[Count]]</f>
        <v>0.33333333333333331</v>
      </c>
      <c r="O23" s="1">
        <f>COUNTIFS(Table2[Sub-Sector],Table4[[#This Row],[Sub-Sector]],Table2[% Away From Current Month High],"&lt;=0.05")/Table4[[#This Row],[Count]]</f>
        <v>1</v>
      </c>
      <c r="P23" s="1">
        <f>COUNTIFS(Table2[Sub-Sector],Table4[[#This Row],[Sub-Sector]],Table2[% Away From 52W High],"&lt;=10")/Table4[[#This Row],[Count]]</f>
        <v>0.33333333333333331</v>
      </c>
      <c r="Q23" s="1">
        <f>COUNTIFS(Table2[Sub-Sector],Table4[[#This Row],[Sub-Sector]],Table2[% Away From 52W Low],"&gt;=10")/Table4[[#This Row],[Count]]</f>
        <v>1</v>
      </c>
      <c r="R23" s="1">
        <f>COUNTIFS(Table2[Sub-Sector],Table4[[#This Row],[Sub-Sector]],Table2[% Price above 20 EMA],"&gt;=0")/Table4[[#This Row],[Count]]</f>
        <v>0.66666666666666663</v>
      </c>
      <c r="S23" s="1">
        <f>COUNTIFS(Table2[Sub-Sector],Table4[[#This Row],[Sub-Sector]],Table2[% Price above 50 EMA],"&gt;=0")/Table4[[#This Row],[Count]]</f>
        <v>0.33333333333333331</v>
      </c>
      <c r="T23" s="1">
        <f>COUNTIFS(Table2[Sub-Sector],Table4[[#This Row],[Sub-Sector]],Table2[% Price above 200 EMA],"&gt;=0")/Table4[[#This Row],[Count]]</f>
        <v>0.33333333333333331</v>
      </c>
      <c r="U23" s="1">
        <f>COUNTIFS(Table2[Sub-Sector],Table4[[#This Row],[Sub-Sector]],Table2[Rate of Change - Zone],"Positive")/Table4[[#This Row],[Count]]</f>
        <v>0.66666666666666663</v>
      </c>
      <c r="V23" s="1">
        <f>COUNTIFS(Table2[Sub-Sector],Table4[[#This Row],[Sub-Sector]],Table2[Sharpe Ratio],"&gt;=0.10")/Table4[[#This Row],[Count]]</f>
        <v>0.66666666666666663</v>
      </c>
      <c r="W2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337</v>
      </c>
      <c r="X23">
        <f>_xlfn.RANK.AVG(Table4[[#This Row],[Score]],Table4[Score],1)</f>
        <v>30.5</v>
      </c>
      <c r="Y2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167.5</v>
      </c>
      <c r="Z23">
        <f>_xlfn.RANK.AVG(Table4[[#This Row],[Score 2 ]],Table4[[Score 2 ]],1)</f>
        <v>22.5</v>
      </c>
    </row>
    <row r="24" spans="1:26" x14ac:dyDescent="0.3">
      <c r="A24" t="s">
        <v>72</v>
      </c>
      <c r="B24">
        <f>COUNTIFS(Table2[Sub-Sector],Table4[[#This Row],[Sub-Sector]])</f>
        <v>3</v>
      </c>
      <c r="C24" s="1">
        <f>COUNTIFS(Table2[Sub-Sector],Table4[[#This Row],[Sub-Sector]],Table2[Uptrend],"Uptrend")/Table4[[#This Row],[Count]]</f>
        <v>0.66666666666666663</v>
      </c>
      <c r="D24" s="1">
        <f>COUNTIFS(Table2[Sub-Sector],Table4[[#This Row],[Sub-Sector]],Table2[1W Return vs Nifty],"&gt;=5")/Table4[[#This Row],[Count]]</f>
        <v>0</v>
      </c>
      <c r="E24" s="1">
        <f>COUNTIFS(Table2[Sub-Sector],Table4[[#This Row],[Sub-Sector]],Table2[1M Return vs Nifty],"&gt;=5")/Table4[[#This Row],[Count]]</f>
        <v>0.33333333333333331</v>
      </c>
      <c r="F24" s="1">
        <f>COUNTIFS(Table2[Sub-Sector],Table4[[#This Row],[Sub-Sector]],Table2[6M Return vs Nifty],"&gt;=10")/Table4[[#This Row],[Count]]</f>
        <v>0.66666666666666663</v>
      </c>
      <c r="G24" s="1">
        <f>COUNTIFS(Table2[Sub-Sector],Table4[[#This Row],[Sub-Sector]],Table2[1Y Return vs Nifty],"&gt;=10")/Table4[[#This Row],[Count]]</f>
        <v>0.66666666666666663</v>
      </c>
      <c r="H24" s="1">
        <f>COUNTIFS(Table2[Sub-Sector],Table4[[#This Row],[Sub-Sector]],Table2[RSI Exponential â€“ 14D],"&gt;=50")/Table4[[#This Row],[Count]]</f>
        <v>0.66666666666666663</v>
      </c>
      <c r="I24" s="1">
        <f>COUNTIFS(Table2[Sub-Sector],Table4[[#This Row],[Sub-Sector]],Table2[Relative Volume],"&gt;=1")/Table4[[#This Row],[Count]]</f>
        <v>0.33333333333333331</v>
      </c>
      <c r="J24" s="1">
        <f>COUNTIFS(Table2[Sub-Sector],Table4[[#This Row],[Sub-Sector]],Table2[% Away From Day Low],"&gt;=0.05")/Table4[[#This Row],[Count]]</f>
        <v>0</v>
      </c>
      <c r="K24" s="1">
        <f>COUNTIFS(Table2[Sub-Sector],Table4[[#This Row],[Sub-Sector]],Table2[% Away From Day High],"&lt;=0.05")/Table4[[#This Row],[Count]]</f>
        <v>1</v>
      </c>
      <c r="L24" s="1">
        <f>COUNTIFS(Table2[Sub-Sector],Table4[[#This Row],[Sub-Sector]],Table2[% Away From Current Week Low],"&gt;=0.05")/Table4[[#This Row],[Count]]</f>
        <v>0</v>
      </c>
      <c r="M24" s="1">
        <f>COUNTIFS(Table2[Sub-Sector],Table4[[#This Row],[Sub-Sector]],Table2[% Away From Current Week High],"&lt;=0.05")/Table4[[#This Row],[Count]]</f>
        <v>0.66666666666666663</v>
      </c>
      <c r="N24" s="1">
        <f>COUNTIFS(Table2[Sub-Sector],Table4[[#This Row],[Sub-Sector]],Table2[% Away From Current Month Low],"&gt;=0.05")/Table4[[#This Row],[Count]]</f>
        <v>0.66666666666666663</v>
      </c>
      <c r="O24" s="1">
        <f>COUNTIFS(Table2[Sub-Sector],Table4[[#This Row],[Sub-Sector]],Table2[% Away From Current Month High],"&lt;=0.05")/Table4[[#This Row],[Count]]</f>
        <v>0.66666666666666663</v>
      </c>
      <c r="P24" s="1">
        <f>COUNTIFS(Table2[Sub-Sector],Table4[[#This Row],[Sub-Sector]],Table2[% Away From 52W High],"&lt;=10")/Table4[[#This Row],[Count]]</f>
        <v>0.66666666666666663</v>
      </c>
      <c r="Q24" s="1">
        <f>COUNTIFS(Table2[Sub-Sector],Table4[[#This Row],[Sub-Sector]],Table2[% Away From 52W Low],"&gt;=10")/Table4[[#This Row],[Count]]</f>
        <v>1</v>
      </c>
      <c r="R24" s="1">
        <f>COUNTIFS(Table2[Sub-Sector],Table4[[#This Row],[Sub-Sector]],Table2[% Price above 20 EMA],"&gt;=0")/Table4[[#This Row],[Count]]</f>
        <v>1</v>
      </c>
      <c r="S24" s="1">
        <f>COUNTIFS(Table2[Sub-Sector],Table4[[#This Row],[Sub-Sector]],Table2[% Price above 50 EMA],"&gt;=0")/Table4[[#This Row],[Count]]</f>
        <v>1</v>
      </c>
      <c r="T24" s="1">
        <f>COUNTIFS(Table2[Sub-Sector],Table4[[#This Row],[Sub-Sector]],Table2[% Price above 200 EMA],"&gt;=0")/Table4[[#This Row],[Count]]</f>
        <v>1</v>
      </c>
      <c r="U24" s="1">
        <f>COUNTIFS(Table2[Sub-Sector],Table4[[#This Row],[Sub-Sector]],Table2[Rate of Change - Zone],"Positive")/Table4[[#This Row],[Count]]</f>
        <v>0.66666666666666663</v>
      </c>
      <c r="V24" s="1">
        <f>COUNTIFS(Table2[Sub-Sector],Table4[[#This Row],[Sub-Sector]],Table2[Sharpe Ratio],"&gt;=0.10")/Table4[[#This Row],[Count]]</f>
        <v>0.33333333333333331</v>
      </c>
      <c r="W2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342</v>
      </c>
      <c r="X24">
        <f>_xlfn.RANK.AVG(Table4[[#This Row],[Score]],Table4[Score],1)</f>
        <v>33</v>
      </c>
      <c r="Y2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167.5</v>
      </c>
      <c r="Z24">
        <f>_xlfn.RANK.AVG(Table4[[#This Row],[Score 2 ]],Table4[[Score 2 ]],1)</f>
        <v>22.5</v>
      </c>
    </row>
    <row r="25" spans="1:26" x14ac:dyDescent="0.3">
      <c r="A25" t="s">
        <v>111</v>
      </c>
      <c r="B25">
        <f>COUNTIFS(Table2[Sub-Sector],Table4[[#This Row],[Sub-Sector]])</f>
        <v>3</v>
      </c>
      <c r="C25" s="1">
        <f>COUNTIFS(Table2[Sub-Sector],Table4[[#This Row],[Sub-Sector]],Table2[Uptrend],"Uptrend")/Table4[[#This Row],[Count]]</f>
        <v>1</v>
      </c>
      <c r="D25" s="1">
        <f>COUNTIFS(Table2[Sub-Sector],Table4[[#This Row],[Sub-Sector]],Table2[1W Return vs Nifty],"&gt;=5")/Table4[[#This Row],[Count]]</f>
        <v>0</v>
      </c>
      <c r="E25" s="1">
        <f>COUNTIFS(Table2[Sub-Sector],Table4[[#This Row],[Sub-Sector]],Table2[1M Return vs Nifty],"&gt;=5")/Table4[[#This Row],[Count]]</f>
        <v>0.66666666666666663</v>
      </c>
      <c r="F25" s="1">
        <f>COUNTIFS(Table2[Sub-Sector],Table4[[#This Row],[Sub-Sector]],Table2[6M Return vs Nifty],"&gt;=10")/Table4[[#This Row],[Count]]</f>
        <v>0.66666666666666663</v>
      </c>
      <c r="G25" s="1">
        <f>COUNTIFS(Table2[Sub-Sector],Table4[[#This Row],[Sub-Sector]],Table2[1Y Return vs Nifty],"&gt;=10")/Table4[[#This Row],[Count]]</f>
        <v>1</v>
      </c>
      <c r="H25" s="1">
        <f>COUNTIFS(Table2[Sub-Sector],Table4[[#This Row],[Sub-Sector]],Table2[RSI Exponential â€“ 14D],"&gt;=50")/Table4[[#This Row],[Count]]</f>
        <v>1</v>
      </c>
      <c r="I25" s="1">
        <f>COUNTIFS(Table2[Sub-Sector],Table4[[#This Row],[Sub-Sector]],Table2[Relative Volume],"&gt;=1")/Table4[[#This Row],[Count]]</f>
        <v>0</v>
      </c>
      <c r="J25" s="1">
        <f>COUNTIFS(Table2[Sub-Sector],Table4[[#This Row],[Sub-Sector]],Table2[% Away From Day Low],"&gt;=0.05")/Table4[[#This Row],[Count]]</f>
        <v>0</v>
      </c>
      <c r="K25" s="1">
        <f>COUNTIFS(Table2[Sub-Sector],Table4[[#This Row],[Sub-Sector]],Table2[% Away From Day High],"&lt;=0.05")/Table4[[#This Row],[Count]]</f>
        <v>1</v>
      </c>
      <c r="L25" s="1">
        <f>COUNTIFS(Table2[Sub-Sector],Table4[[#This Row],[Sub-Sector]],Table2[% Away From Current Week Low],"&gt;=0.05")/Table4[[#This Row],[Count]]</f>
        <v>0</v>
      </c>
      <c r="M25" s="1">
        <f>COUNTIFS(Table2[Sub-Sector],Table4[[#This Row],[Sub-Sector]],Table2[% Away From Current Week High],"&lt;=0.05")/Table4[[#This Row],[Count]]</f>
        <v>1</v>
      </c>
      <c r="N25" s="1">
        <f>COUNTIFS(Table2[Sub-Sector],Table4[[#This Row],[Sub-Sector]],Table2[% Away From Current Month Low],"&gt;=0.05")/Table4[[#This Row],[Count]]</f>
        <v>1</v>
      </c>
      <c r="O25" s="1">
        <f>COUNTIFS(Table2[Sub-Sector],Table4[[#This Row],[Sub-Sector]],Table2[% Away From Current Month High],"&lt;=0.05")/Table4[[#This Row],[Count]]</f>
        <v>1</v>
      </c>
      <c r="P25" s="1">
        <f>COUNTIFS(Table2[Sub-Sector],Table4[[#This Row],[Sub-Sector]],Table2[% Away From 52W High],"&lt;=10")/Table4[[#This Row],[Count]]</f>
        <v>1</v>
      </c>
      <c r="Q25" s="1">
        <f>COUNTIFS(Table2[Sub-Sector],Table4[[#This Row],[Sub-Sector]],Table2[% Away From 52W Low],"&gt;=10")/Table4[[#This Row],[Count]]</f>
        <v>1</v>
      </c>
      <c r="R25" s="1">
        <f>COUNTIFS(Table2[Sub-Sector],Table4[[#This Row],[Sub-Sector]],Table2[% Price above 20 EMA],"&gt;=0")/Table4[[#This Row],[Count]]</f>
        <v>1</v>
      </c>
      <c r="S25" s="1">
        <f>COUNTIFS(Table2[Sub-Sector],Table4[[#This Row],[Sub-Sector]],Table2[% Price above 50 EMA],"&gt;=0")/Table4[[#This Row],[Count]]</f>
        <v>1</v>
      </c>
      <c r="T25" s="1">
        <f>COUNTIFS(Table2[Sub-Sector],Table4[[#This Row],[Sub-Sector]],Table2[% Price above 200 EMA],"&gt;=0")/Table4[[#This Row],[Count]]</f>
        <v>1</v>
      </c>
      <c r="U25" s="1">
        <f>COUNTIFS(Table2[Sub-Sector],Table4[[#This Row],[Sub-Sector]],Table2[Rate of Change - Zone],"Positive")/Table4[[#This Row],[Count]]</f>
        <v>1</v>
      </c>
      <c r="V25" s="1">
        <f>COUNTIFS(Table2[Sub-Sector],Table4[[#This Row],[Sub-Sector]],Table2[Sharpe Ratio],"&gt;=0.10")/Table4[[#This Row],[Count]]</f>
        <v>0.33333333333333331</v>
      </c>
      <c r="W2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272.5</v>
      </c>
      <c r="X25">
        <f>_xlfn.RANK.AVG(Table4[[#This Row],[Score]],Table4[Score],1)</f>
        <v>17</v>
      </c>
      <c r="Y2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168</v>
      </c>
      <c r="Z25">
        <f>_xlfn.RANK.AVG(Table4[[#This Row],[Score 2 ]],Table4[[Score 2 ]],1)</f>
        <v>24</v>
      </c>
    </row>
    <row r="26" spans="1:26" x14ac:dyDescent="0.3">
      <c r="A26" t="s">
        <v>215</v>
      </c>
      <c r="B26">
        <f>COUNTIFS(Table2[Sub-Sector],Table4[[#This Row],[Sub-Sector]])</f>
        <v>9</v>
      </c>
      <c r="C26" s="1">
        <f>COUNTIFS(Table2[Sub-Sector],Table4[[#This Row],[Sub-Sector]],Table2[Uptrend],"Uptrend")/Table4[[#This Row],[Count]]</f>
        <v>0.55555555555555558</v>
      </c>
      <c r="D26" s="1">
        <f>COUNTIFS(Table2[Sub-Sector],Table4[[#This Row],[Sub-Sector]],Table2[1W Return vs Nifty],"&gt;=5")/Table4[[#This Row],[Count]]</f>
        <v>0.22222222222222221</v>
      </c>
      <c r="E26" s="1">
        <f>COUNTIFS(Table2[Sub-Sector],Table4[[#This Row],[Sub-Sector]],Table2[1M Return vs Nifty],"&gt;=5")/Table4[[#This Row],[Count]]</f>
        <v>0.1111111111111111</v>
      </c>
      <c r="F26" s="1">
        <f>COUNTIFS(Table2[Sub-Sector],Table4[[#This Row],[Sub-Sector]],Table2[6M Return vs Nifty],"&gt;=10")/Table4[[#This Row],[Count]]</f>
        <v>0.55555555555555558</v>
      </c>
      <c r="G26" s="1">
        <f>COUNTIFS(Table2[Sub-Sector],Table4[[#This Row],[Sub-Sector]],Table2[1Y Return vs Nifty],"&gt;=10")/Table4[[#This Row],[Count]]</f>
        <v>0.44444444444444442</v>
      </c>
      <c r="H26" s="1">
        <f>COUNTIFS(Table2[Sub-Sector],Table4[[#This Row],[Sub-Sector]],Table2[RSI Exponential â€“ 14D],"&gt;=50")/Table4[[#This Row],[Count]]</f>
        <v>0.77777777777777779</v>
      </c>
      <c r="I26" s="1">
        <f>COUNTIFS(Table2[Sub-Sector],Table4[[#This Row],[Sub-Sector]],Table2[Relative Volume],"&gt;=1")/Table4[[#This Row],[Count]]</f>
        <v>0.55555555555555558</v>
      </c>
      <c r="J26" s="1">
        <f>COUNTIFS(Table2[Sub-Sector],Table4[[#This Row],[Sub-Sector]],Table2[% Away From Day Low],"&gt;=0.05")/Table4[[#This Row],[Count]]</f>
        <v>0.22222222222222221</v>
      </c>
      <c r="K26" s="1">
        <f>COUNTIFS(Table2[Sub-Sector],Table4[[#This Row],[Sub-Sector]],Table2[% Away From Day High],"&lt;=0.05")/Table4[[#This Row],[Count]]</f>
        <v>1</v>
      </c>
      <c r="L26" s="1">
        <f>COUNTIFS(Table2[Sub-Sector],Table4[[#This Row],[Sub-Sector]],Table2[% Away From Current Week Low],"&gt;=0.05")/Table4[[#This Row],[Count]]</f>
        <v>0.44444444444444442</v>
      </c>
      <c r="M26" s="1">
        <f>COUNTIFS(Table2[Sub-Sector],Table4[[#This Row],[Sub-Sector]],Table2[% Away From Current Week High],"&lt;=0.05")/Table4[[#This Row],[Count]]</f>
        <v>0.88888888888888884</v>
      </c>
      <c r="N26" s="1">
        <f>COUNTIFS(Table2[Sub-Sector],Table4[[#This Row],[Sub-Sector]],Table2[% Away From Current Month Low],"&gt;=0.05")/Table4[[#This Row],[Count]]</f>
        <v>0.66666666666666663</v>
      </c>
      <c r="O26" s="1">
        <f>COUNTIFS(Table2[Sub-Sector],Table4[[#This Row],[Sub-Sector]],Table2[% Away From Current Month High],"&lt;=0.05")/Table4[[#This Row],[Count]]</f>
        <v>0.77777777777777779</v>
      </c>
      <c r="P26" s="1">
        <f>COUNTIFS(Table2[Sub-Sector],Table4[[#This Row],[Sub-Sector]],Table2[% Away From 52W High],"&lt;=10")/Table4[[#This Row],[Count]]</f>
        <v>0.44444444444444442</v>
      </c>
      <c r="Q26" s="1">
        <f>COUNTIFS(Table2[Sub-Sector],Table4[[#This Row],[Sub-Sector]],Table2[% Away From 52W Low],"&gt;=10")/Table4[[#This Row],[Count]]</f>
        <v>1</v>
      </c>
      <c r="R26" s="1">
        <f>COUNTIFS(Table2[Sub-Sector],Table4[[#This Row],[Sub-Sector]],Table2[% Price above 20 EMA],"&gt;=0")/Table4[[#This Row],[Count]]</f>
        <v>0.66666666666666663</v>
      </c>
      <c r="S26" s="1">
        <f>COUNTIFS(Table2[Sub-Sector],Table4[[#This Row],[Sub-Sector]],Table2[% Price above 50 EMA],"&gt;=0")/Table4[[#This Row],[Count]]</f>
        <v>1</v>
      </c>
      <c r="T26" s="1">
        <f>COUNTIFS(Table2[Sub-Sector],Table4[[#This Row],[Sub-Sector]],Table2[% Price above 200 EMA],"&gt;=0")/Table4[[#This Row],[Count]]</f>
        <v>0.88888888888888884</v>
      </c>
      <c r="U26" s="1">
        <f>COUNTIFS(Table2[Sub-Sector],Table4[[#This Row],[Sub-Sector]],Table2[Rate of Change - Zone],"Positive")/Table4[[#This Row],[Count]]</f>
        <v>0.88888888888888884</v>
      </c>
      <c r="V26" s="1">
        <f>COUNTIFS(Table2[Sub-Sector],Table4[[#This Row],[Sub-Sector]],Table2[Sharpe Ratio],"&gt;=0.10")/Table4[[#This Row],[Count]]</f>
        <v>0.33333333333333331</v>
      </c>
      <c r="W2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326.5</v>
      </c>
      <c r="X26">
        <f>_xlfn.RANK.AVG(Table4[[#This Row],[Score]],Table4[Score],1)</f>
        <v>27</v>
      </c>
      <c r="Y2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171</v>
      </c>
      <c r="Z26">
        <f>_xlfn.RANK.AVG(Table4[[#This Row],[Score 2 ]],Table4[[Score 2 ]],1)</f>
        <v>25</v>
      </c>
    </row>
    <row r="27" spans="1:26" x14ac:dyDescent="0.3">
      <c r="A27" t="s">
        <v>83</v>
      </c>
      <c r="B27">
        <f>COUNTIFS(Table2[Sub-Sector],Table4[[#This Row],[Sub-Sector]])</f>
        <v>5</v>
      </c>
      <c r="C27" s="1">
        <f>COUNTIFS(Table2[Sub-Sector],Table4[[#This Row],[Sub-Sector]],Table2[Uptrend],"Uptrend")/Table4[[#This Row],[Count]]</f>
        <v>0.8</v>
      </c>
      <c r="D27" s="1">
        <f>COUNTIFS(Table2[Sub-Sector],Table4[[#This Row],[Sub-Sector]],Table2[1W Return vs Nifty],"&gt;=5")/Table4[[#This Row],[Count]]</f>
        <v>0.2</v>
      </c>
      <c r="E27" s="1">
        <f>COUNTIFS(Table2[Sub-Sector],Table4[[#This Row],[Sub-Sector]],Table2[1M Return vs Nifty],"&gt;=5")/Table4[[#This Row],[Count]]</f>
        <v>0.6</v>
      </c>
      <c r="F27" s="1">
        <f>COUNTIFS(Table2[Sub-Sector],Table4[[#This Row],[Sub-Sector]],Table2[6M Return vs Nifty],"&gt;=10")/Table4[[#This Row],[Count]]</f>
        <v>0.6</v>
      </c>
      <c r="G27" s="1">
        <f>COUNTIFS(Table2[Sub-Sector],Table4[[#This Row],[Sub-Sector]],Table2[1Y Return vs Nifty],"&gt;=10")/Table4[[#This Row],[Count]]</f>
        <v>0.6</v>
      </c>
      <c r="H27" s="1">
        <f>COUNTIFS(Table2[Sub-Sector],Table4[[#This Row],[Sub-Sector]],Table2[RSI Exponential â€“ 14D],"&gt;=50")/Table4[[#This Row],[Count]]</f>
        <v>0.8</v>
      </c>
      <c r="I27" s="1">
        <f>COUNTIFS(Table2[Sub-Sector],Table4[[#This Row],[Sub-Sector]],Table2[Relative Volume],"&gt;=1")/Table4[[#This Row],[Count]]</f>
        <v>0.4</v>
      </c>
      <c r="J27" s="1">
        <f>COUNTIFS(Table2[Sub-Sector],Table4[[#This Row],[Sub-Sector]],Table2[% Away From Day Low],"&gt;=0.05")/Table4[[#This Row],[Count]]</f>
        <v>0</v>
      </c>
      <c r="K27" s="1">
        <f>COUNTIFS(Table2[Sub-Sector],Table4[[#This Row],[Sub-Sector]],Table2[% Away From Day High],"&lt;=0.05")/Table4[[#This Row],[Count]]</f>
        <v>1</v>
      </c>
      <c r="L27" s="1">
        <f>COUNTIFS(Table2[Sub-Sector],Table4[[#This Row],[Sub-Sector]],Table2[% Away From Current Week Low],"&gt;=0.05")/Table4[[#This Row],[Count]]</f>
        <v>0</v>
      </c>
      <c r="M27" s="1">
        <f>COUNTIFS(Table2[Sub-Sector],Table4[[#This Row],[Sub-Sector]],Table2[% Away From Current Week High],"&lt;=0.05")/Table4[[#This Row],[Count]]</f>
        <v>1</v>
      </c>
      <c r="N27" s="1">
        <f>COUNTIFS(Table2[Sub-Sector],Table4[[#This Row],[Sub-Sector]],Table2[% Away From Current Month Low],"&gt;=0.05")/Table4[[#This Row],[Count]]</f>
        <v>0.4</v>
      </c>
      <c r="O27" s="1">
        <f>COUNTIFS(Table2[Sub-Sector],Table4[[#This Row],[Sub-Sector]],Table2[% Away From Current Month High],"&lt;=0.05")/Table4[[#This Row],[Count]]</f>
        <v>0.6</v>
      </c>
      <c r="P27" s="1">
        <f>COUNTIFS(Table2[Sub-Sector],Table4[[#This Row],[Sub-Sector]],Table2[% Away From 52W High],"&lt;=10")/Table4[[#This Row],[Count]]</f>
        <v>0.8</v>
      </c>
      <c r="Q27" s="1">
        <f>COUNTIFS(Table2[Sub-Sector],Table4[[#This Row],[Sub-Sector]],Table2[% Away From 52W Low],"&gt;=10")/Table4[[#This Row],[Count]]</f>
        <v>1</v>
      </c>
      <c r="R27" s="1">
        <f>COUNTIFS(Table2[Sub-Sector],Table4[[#This Row],[Sub-Sector]],Table2[% Price above 20 EMA],"&gt;=0")/Table4[[#This Row],[Count]]</f>
        <v>0.8</v>
      </c>
      <c r="S27" s="1">
        <f>COUNTIFS(Table2[Sub-Sector],Table4[[#This Row],[Sub-Sector]],Table2[% Price above 50 EMA],"&gt;=0")/Table4[[#This Row],[Count]]</f>
        <v>0.8</v>
      </c>
      <c r="T27" s="1">
        <f>COUNTIFS(Table2[Sub-Sector],Table4[[#This Row],[Sub-Sector]],Table2[% Price above 200 EMA],"&gt;=0")/Table4[[#This Row],[Count]]</f>
        <v>0.8</v>
      </c>
      <c r="U27" s="1">
        <f>COUNTIFS(Table2[Sub-Sector],Table4[[#This Row],[Sub-Sector]],Table2[Rate of Change - Zone],"Positive")/Table4[[#This Row],[Count]]</f>
        <v>0.8</v>
      </c>
      <c r="V27" s="1">
        <f>COUNTIFS(Table2[Sub-Sector],Table4[[#This Row],[Sub-Sector]],Table2[Sharpe Ratio],"&gt;=0.10")/Table4[[#This Row],[Count]]</f>
        <v>0.4</v>
      </c>
      <c r="W2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237</v>
      </c>
      <c r="X27">
        <f>_xlfn.RANK.AVG(Table4[[#This Row],[Score]],Table4[Score],1)</f>
        <v>10</v>
      </c>
      <c r="Y2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172</v>
      </c>
      <c r="Z27">
        <f>_xlfn.RANK.AVG(Table4[[#This Row],[Score 2 ]],Table4[[Score 2 ]],1)</f>
        <v>26</v>
      </c>
    </row>
    <row r="28" spans="1:26" x14ac:dyDescent="0.3">
      <c r="A28" t="s">
        <v>57</v>
      </c>
      <c r="B28">
        <f>COUNTIFS(Table2[Sub-Sector],Table4[[#This Row],[Sub-Sector]])</f>
        <v>6</v>
      </c>
      <c r="C28" s="1">
        <f>COUNTIFS(Table2[Sub-Sector],Table4[[#This Row],[Sub-Sector]],Table2[Uptrend],"Uptrend")/Table4[[#This Row],[Count]]</f>
        <v>0.66666666666666663</v>
      </c>
      <c r="D28" s="1">
        <f>COUNTIFS(Table2[Sub-Sector],Table4[[#This Row],[Sub-Sector]],Table2[1W Return vs Nifty],"&gt;=5")/Table4[[#This Row],[Count]]</f>
        <v>0</v>
      </c>
      <c r="E28" s="1">
        <f>COUNTIFS(Table2[Sub-Sector],Table4[[#This Row],[Sub-Sector]],Table2[1M Return vs Nifty],"&gt;=5")/Table4[[#This Row],[Count]]</f>
        <v>0.33333333333333331</v>
      </c>
      <c r="F28" s="1">
        <f>COUNTIFS(Table2[Sub-Sector],Table4[[#This Row],[Sub-Sector]],Table2[6M Return vs Nifty],"&gt;=10")/Table4[[#This Row],[Count]]</f>
        <v>0.83333333333333337</v>
      </c>
      <c r="G28" s="1">
        <f>COUNTIFS(Table2[Sub-Sector],Table4[[#This Row],[Sub-Sector]],Table2[1Y Return vs Nifty],"&gt;=10")/Table4[[#This Row],[Count]]</f>
        <v>1</v>
      </c>
      <c r="H28" s="1">
        <f>COUNTIFS(Table2[Sub-Sector],Table4[[#This Row],[Sub-Sector]],Table2[RSI Exponential â€“ 14D],"&gt;=50")/Table4[[#This Row],[Count]]</f>
        <v>0.5</v>
      </c>
      <c r="I28" s="1">
        <f>COUNTIFS(Table2[Sub-Sector],Table4[[#This Row],[Sub-Sector]],Table2[Relative Volume],"&gt;=1")/Table4[[#This Row],[Count]]</f>
        <v>0.16666666666666666</v>
      </c>
      <c r="J28" s="1">
        <f>COUNTIFS(Table2[Sub-Sector],Table4[[#This Row],[Sub-Sector]],Table2[% Away From Day Low],"&gt;=0.05")/Table4[[#This Row],[Count]]</f>
        <v>0</v>
      </c>
      <c r="K28" s="1">
        <f>COUNTIFS(Table2[Sub-Sector],Table4[[#This Row],[Sub-Sector]],Table2[% Away From Day High],"&lt;=0.05")/Table4[[#This Row],[Count]]</f>
        <v>1</v>
      </c>
      <c r="L28" s="1">
        <f>COUNTIFS(Table2[Sub-Sector],Table4[[#This Row],[Sub-Sector]],Table2[% Away From Current Week Low],"&gt;=0.05")/Table4[[#This Row],[Count]]</f>
        <v>0.16666666666666666</v>
      </c>
      <c r="M28" s="1">
        <f>COUNTIFS(Table2[Sub-Sector],Table4[[#This Row],[Sub-Sector]],Table2[% Away From Current Week High],"&lt;=0.05")/Table4[[#This Row],[Count]]</f>
        <v>1</v>
      </c>
      <c r="N28" s="1">
        <f>COUNTIFS(Table2[Sub-Sector],Table4[[#This Row],[Sub-Sector]],Table2[% Away From Current Month Low],"&gt;=0.05")/Table4[[#This Row],[Count]]</f>
        <v>0.66666666666666663</v>
      </c>
      <c r="O28" s="1">
        <f>COUNTIFS(Table2[Sub-Sector],Table4[[#This Row],[Sub-Sector]],Table2[% Away From Current Month High],"&lt;=0.05")/Table4[[#This Row],[Count]]</f>
        <v>0.5</v>
      </c>
      <c r="P28" s="1">
        <f>COUNTIFS(Table2[Sub-Sector],Table4[[#This Row],[Sub-Sector]],Table2[% Away From 52W High],"&lt;=10")/Table4[[#This Row],[Count]]</f>
        <v>0.5</v>
      </c>
      <c r="Q28" s="1">
        <f>COUNTIFS(Table2[Sub-Sector],Table4[[#This Row],[Sub-Sector]],Table2[% Away From 52W Low],"&gt;=10")/Table4[[#This Row],[Count]]</f>
        <v>1</v>
      </c>
      <c r="R28" s="1">
        <f>COUNTIFS(Table2[Sub-Sector],Table4[[#This Row],[Sub-Sector]],Table2[% Price above 20 EMA],"&gt;=0")/Table4[[#This Row],[Count]]</f>
        <v>0.66666666666666663</v>
      </c>
      <c r="S28" s="1">
        <f>COUNTIFS(Table2[Sub-Sector],Table4[[#This Row],[Sub-Sector]],Table2[% Price above 50 EMA],"&gt;=0")/Table4[[#This Row],[Count]]</f>
        <v>0.66666666666666663</v>
      </c>
      <c r="T28" s="1">
        <f>COUNTIFS(Table2[Sub-Sector],Table4[[#This Row],[Sub-Sector]],Table2[% Price above 200 EMA],"&gt;=0")/Table4[[#This Row],[Count]]</f>
        <v>1</v>
      </c>
      <c r="U28" s="1">
        <f>COUNTIFS(Table2[Sub-Sector],Table4[[#This Row],[Sub-Sector]],Table2[Rate of Change - Zone],"Positive")/Table4[[#This Row],[Count]]</f>
        <v>0.5</v>
      </c>
      <c r="V28" s="1">
        <f>COUNTIFS(Table2[Sub-Sector],Table4[[#This Row],[Sub-Sector]],Table2[Sharpe Ratio],"&gt;=0.10")/Table4[[#This Row],[Count]]</f>
        <v>0.66666666666666663</v>
      </c>
      <c r="W2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347.5</v>
      </c>
      <c r="X28">
        <f>_xlfn.RANK.AVG(Table4[[#This Row],[Score]],Table4[Score],1)</f>
        <v>36</v>
      </c>
      <c r="Y2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173</v>
      </c>
      <c r="Z28">
        <f>_xlfn.RANK.AVG(Table4[[#This Row],[Score 2 ]],Table4[[Score 2 ]],1)</f>
        <v>27</v>
      </c>
    </row>
    <row r="29" spans="1:26" x14ac:dyDescent="0.3">
      <c r="A29" t="s">
        <v>398</v>
      </c>
      <c r="B29">
        <f>COUNTIFS(Table2[Sub-Sector],Table4[[#This Row],[Sub-Sector]])</f>
        <v>12</v>
      </c>
      <c r="C29" s="1">
        <f>COUNTIFS(Table2[Sub-Sector],Table4[[#This Row],[Sub-Sector]],Table2[Uptrend],"Uptrend")/Table4[[#This Row],[Count]]</f>
        <v>0.66666666666666663</v>
      </c>
      <c r="D29" s="1">
        <f>COUNTIFS(Table2[Sub-Sector],Table4[[#This Row],[Sub-Sector]],Table2[1W Return vs Nifty],"&gt;=5")/Table4[[#This Row],[Count]]</f>
        <v>0.25</v>
      </c>
      <c r="E29" s="1">
        <f>COUNTIFS(Table2[Sub-Sector],Table4[[#This Row],[Sub-Sector]],Table2[1M Return vs Nifty],"&gt;=5")/Table4[[#This Row],[Count]]</f>
        <v>0.41666666666666669</v>
      </c>
      <c r="F29" s="1">
        <f>COUNTIFS(Table2[Sub-Sector],Table4[[#This Row],[Sub-Sector]],Table2[6M Return vs Nifty],"&gt;=10")/Table4[[#This Row],[Count]]</f>
        <v>0.66666666666666663</v>
      </c>
      <c r="G29" s="1">
        <f>COUNTIFS(Table2[Sub-Sector],Table4[[#This Row],[Sub-Sector]],Table2[1Y Return vs Nifty],"&gt;=10")/Table4[[#This Row],[Count]]</f>
        <v>0.5</v>
      </c>
      <c r="H29" s="1">
        <f>COUNTIFS(Table2[Sub-Sector],Table4[[#This Row],[Sub-Sector]],Table2[RSI Exponential â€“ 14D],"&gt;=50")/Table4[[#This Row],[Count]]</f>
        <v>0.75</v>
      </c>
      <c r="I29" s="1">
        <f>COUNTIFS(Table2[Sub-Sector],Table4[[#This Row],[Sub-Sector]],Table2[Relative Volume],"&gt;=1")/Table4[[#This Row],[Count]]</f>
        <v>0.33333333333333331</v>
      </c>
      <c r="J29" s="1">
        <f>COUNTIFS(Table2[Sub-Sector],Table4[[#This Row],[Sub-Sector]],Table2[% Away From Day Low],"&gt;=0.05")/Table4[[#This Row],[Count]]</f>
        <v>0</v>
      </c>
      <c r="K29" s="1">
        <f>COUNTIFS(Table2[Sub-Sector],Table4[[#This Row],[Sub-Sector]],Table2[% Away From Day High],"&lt;=0.05")/Table4[[#This Row],[Count]]</f>
        <v>0.83333333333333337</v>
      </c>
      <c r="L29" s="1">
        <f>COUNTIFS(Table2[Sub-Sector],Table4[[#This Row],[Sub-Sector]],Table2[% Away From Current Week Low],"&gt;=0.05")/Table4[[#This Row],[Count]]</f>
        <v>8.3333333333333329E-2</v>
      </c>
      <c r="M29" s="1">
        <f>COUNTIFS(Table2[Sub-Sector],Table4[[#This Row],[Sub-Sector]],Table2[% Away From Current Week High],"&lt;=0.05")/Table4[[#This Row],[Count]]</f>
        <v>0.66666666666666663</v>
      </c>
      <c r="N29" s="1">
        <f>COUNTIFS(Table2[Sub-Sector],Table4[[#This Row],[Sub-Sector]],Table2[% Away From Current Month Low],"&gt;=0.05")/Table4[[#This Row],[Count]]</f>
        <v>0.5</v>
      </c>
      <c r="O29" s="1">
        <f>COUNTIFS(Table2[Sub-Sector],Table4[[#This Row],[Sub-Sector]],Table2[% Away From Current Month High],"&lt;=0.05")/Table4[[#This Row],[Count]]</f>
        <v>0.58333333333333337</v>
      </c>
      <c r="P29" s="1">
        <f>COUNTIFS(Table2[Sub-Sector],Table4[[#This Row],[Sub-Sector]],Table2[% Away From 52W High],"&lt;=10")/Table4[[#This Row],[Count]]</f>
        <v>0.66666666666666663</v>
      </c>
      <c r="Q29" s="1">
        <f>COUNTIFS(Table2[Sub-Sector],Table4[[#This Row],[Sub-Sector]],Table2[% Away From 52W Low],"&gt;=10")/Table4[[#This Row],[Count]]</f>
        <v>0.66666666666666663</v>
      </c>
      <c r="R29" s="1">
        <f>COUNTIFS(Table2[Sub-Sector],Table4[[#This Row],[Sub-Sector]],Table2[% Price above 20 EMA],"&gt;=0")/Table4[[#This Row],[Count]]</f>
        <v>0.66666666666666663</v>
      </c>
      <c r="S29" s="1">
        <f>COUNTIFS(Table2[Sub-Sector],Table4[[#This Row],[Sub-Sector]],Table2[% Price above 50 EMA],"&gt;=0")/Table4[[#This Row],[Count]]</f>
        <v>0.75</v>
      </c>
      <c r="T29" s="1">
        <f>COUNTIFS(Table2[Sub-Sector],Table4[[#This Row],[Sub-Sector]],Table2[% Price above 200 EMA],"&gt;=0")/Table4[[#This Row],[Count]]</f>
        <v>0.75</v>
      </c>
      <c r="U29" s="1">
        <f>COUNTIFS(Table2[Sub-Sector],Table4[[#This Row],[Sub-Sector]],Table2[Rate of Change - Zone],"Positive")/Table4[[#This Row],[Count]]</f>
        <v>0.83333333333333337</v>
      </c>
      <c r="V29" s="1">
        <f>COUNTIFS(Table2[Sub-Sector],Table4[[#This Row],[Sub-Sector]],Table2[Sharpe Ratio],"&gt;=0.10")/Table4[[#This Row],[Count]]</f>
        <v>0.41666666666666669</v>
      </c>
      <c r="W2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276</v>
      </c>
      <c r="X29">
        <f>_xlfn.RANK.AVG(Table4[[#This Row],[Score]],Table4[Score],1)</f>
        <v>18.5</v>
      </c>
      <c r="Y2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176.5</v>
      </c>
      <c r="Z29">
        <f>_xlfn.RANK.AVG(Table4[[#This Row],[Score 2 ]],Table4[[Score 2 ]],1)</f>
        <v>28</v>
      </c>
    </row>
    <row r="30" spans="1:26" x14ac:dyDescent="0.3">
      <c r="A30" t="s">
        <v>220</v>
      </c>
      <c r="B30">
        <f>COUNTIFS(Table2[Sub-Sector],Table4[[#This Row],[Sub-Sector]])</f>
        <v>7</v>
      </c>
      <c r="C30" s="1">
        <f>COUNTIFS(Table2[Sub-Sector],Table4[[#This Row],[Sub-Sector]],Table2[Uptrend],"Uptrend")/Table4[[#This Row],[Count]]</f>
        <v>1</v>
      </c>
      <c r="D30" s="1">
        <f>COUNTIFS(Table2[Sub-Sector],Table4[[#This Row],[Sub-Sector]],Table2[1W Return vs Nifty],"&gt;=5")/Table4[[#This Row],[Count]]</f>
        <v>0</v>
      </c>
      <c r="E30" s="1">
        <f>COUNTIFS(Table2[Sub-Sector],Table4[[#This Row],[Sub-Sector]],Table2[1M Return vs Nifty],"&gt;=5")/Table4[[#This Row],[Count]]</f>
        <v>0.5714285714285714</v>
      </c>
      <c r="F30" s="1">
        <f>COUNTIFS(Table2[Sub-Sector],Table4[[#This Row],[Sub-Sector]],Table2[6M Return vs Nifty],"&gt;=10")/Table4[[#This Row],[Count]]</f>
        <v>0.42857142857142855</v>
      </c>
      <c r="G30" s="1">
        <f>COUNTIFS(Table2[Sub-Sector],Table4[[#This Row],[Sub-Sector]],Table2[1Y Return vs Nifty],"&gt;=10")/Table4[[#This Row],[Count]]</f>
        <v>1</v>
      </c>
      <c r="H30" s="1">
        <f>COUNTIFS(Table2[Sub-Sector],Table4[[#This Row],[Sub-Sector]],Table2[RSI Exponential â€“ 14D],"&gt;=50")/Table4[[#This Row],[Count]]</f>
        <v>0.7142857142857143</v>
      </c>
      <c r="I30" s="1">
        <f>COUNTIFS(Table2[Sub-Sector],Table4[[#This Row],[Sub-Sector]],Table2[Relative Volume],"&gt;=1")/Table4[[#This Row],[Count]]</f>
        <v>0.2857142857142857</v>
      </c>
      <c r="J30" s="1">
        <f>COUNTIFS(Table2[Sub-Sector],Table4[[#This Row],[Sub-Sector]],Table2[% Away From Day Low],"&gt;=0.05")/Table4[[#This Row],[Count]]</f>
        <v>0</v>
      </c>
      <c r="K30" s="1">
        <f>COUNTIFS(Table2[Sub-Sector],Table4[[#This Row],[Sub-Sector]],Table2[% Away From Day High],"&lt;=0.05")/Table4[[#This Row],[Count]]</f>
        <v>1</v>
      </c>
      <c r="L30" s="1">
        <f>COUNTIFS(Table2[Sub-Sector],Table4[[#This Row],[Sub-Sector]],Table2[% Away From Current Week Low],"&gt;=0.05")/Table4[[#This Row],[Count]]</f>
        <v>0</v>
      </c>
      <c r="M30" s="1">
        <f>COUNTIFS(Table2[Sub-Sector],Table4[[#This Row],[Sub-Sector]],Table2[% Away From Current Week High],"&lt;=0.05")/Table4[[#This Row],[Count]]</f>
        <v>1</v>
      </c>
      <c r="N30" s="1">
        <f>COUNTIFS(Table2[Sub-Sector],Table4[[#This Row],[Sub-Sector]],Table2[% Away From Current Month Low],"&gt;=0.05")/Table4[[#This Row],[Count]]</f>
        <v>0.42857142857142855</v>
      </c>
      <c r="O30" s="1">
        <f>COUNTIFS(Table2[Sub-Sector],Table4[[#This Row],[Sub-Sector]],Table2[% Away From Current Month High],"&lt;=0.05")/Table4[[#This Row],[Count]]</f>
        <v>0.5714285714285714</v>
      </c>
      <c r="P30" s="1">
        <f>COUNTIFS(Table2[Sub-Sector],Table4[[#This Row],[Sub-Sector]],Table2[% Away From 52W High],"&lt;=10")/Table4[[#This Row],[Count]]</f>
        <v>0.5714285714285714</v>
      </c>
      <c r="Q30" s="1">
        <f>COUNTIFS(Table2[Sub-Sector],Table4[[#This Row],[Sub-Sector]],Table2[% Away From 52W Low],"&gt;=10")/Table4[[#This Row],[Count]]</f>
        <v>1</v>
      </c>
      <c r="R30" s="1">
        <f>COUNTIFS(Table2[Sub-Sector],Table4[[#This Row],[Sub-Sector]],Table2[% Price above 20 EMA],"&gt;=0")/Table4[[#This Row],[Count]]</f>
        <v>0.7142857142857143</v>
      </c>
      <c r="S30" s="1">
        <f>COUNTIFS(Table2[Sub-Sector],Table4[[#This Row],[Sub-Sector]],Table2[% Price above 50 EMA],"&gt;=0")/Table4[[#This Row],[Count]]</f>
        <v>1</v>
      </c>
      <c r="T30" s="1">
        <f>COUNTIFS(Table2[Sub-Sector],Table4[[#This Row],[Sub-Sector]],Table2[% Price above 200 EMA],"&gt;=0")/Table4[[#This Row],[Count]]</f>
        <v>1</v>
      </c>
      <c r="U30" s="1">
        <f>COUNTIFS(Table2[Sub-Sector],Table4[[#This Row],[Sub-Sector]],Table2[Rate of Change - Zone],"Positive")/Table4[[#This Row],[Count]]</f>
        <v>0.7142857142857143</v>
      </c>
      <c r="V30" s="1">
        <f>COUNTIFS(Table2[Sub-Sector],Table4[[#This Row],[Sub-Sector]],Table2[Sharpe Ratio],"&gt;=0.10")/Table4[[#This Row],[Count]]</f>
        <v>0.2857142857142857</v>
      </c>
      <c r="W3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288.5</v>
      </c>
      <c r="X30">
        <f>_xlfn.RANK.AVG(Table4[[#This Row],[Score]],Table4[Score],1)</f>
        <v>21</v>
      </c>
      <c r="Y3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179.5</v>
      </c>
      <c r="Z30">
        <f>_xlfn.RANK.AVG(Table4[[#This Row],[Score 2 ]],Table4[[Score 2 ]],1)</f>
        <v>29</v>
      </c>
    </row>
    <row r="31" spans="1:26" x14ac:dyDescent="0.3">
      <c r="A31" t="s">
        <v>382</v>
      </c>
      <c r="B31">
        <f>COUNTIFS(Table2[Sub-Sector],Table4[[#This Row],[Sub-Sector]])</f>
        <v>6</v>
      </c>
      <c r="C31" s="1">
        <f>COUNTIFS(Table2[Sub-Sector],Table4[[#This Row],[Sub-Sector]],Table2[Uptrend],"Uptrend")/Table4[[#This Row],[Count]]</f>
        <v>0.5</v>
      </c>
      <c r="D31" s="1">
        <f>COUNTIFS(Table2[Sub-Sector],Table4[[#This Row],[Sub-Sector]],Table2[1W Return vs Nifty],"&gt;=5")/Table4[[#This Row],[Count]]</f>
        <v>0.16666666666666666</v>
      </c>
      <c r="E31" s="1">
        <f>COUNTIFS(Table2[Sub-Sector],Table4[[#This Row],[Sub-Sector]],Table2[1M Return vs Nifty],"&gt;=5")/Table4[[#This Row],[Count]]</f>
        <v>0.16666666666666666</v>
      </c>
      <c r="F31" s="1">
        <f>COUNTIFS(Table2[Sub-Sector],Table4[[#This Row],[Sub-Sector]],Table2[6M Return vs Nifty],"&gt;=10")/Table4[[#This Row],[Count]]</f>
        <v>0.66666666666666663</v>
      </c>
      <c r="G31" s="1">
        <f>COUNTIFS(Table2[Sub-Sector],Table4[[#This Row],[Sub-Sector]],Table2[1Y Return vs Nifty],"&gt;=10")/Table4[[#This Row],[Count]]</f>
        <v>0.5</v>
      </c>
      <c r="H31" s="1">
        <f>COUNTIFS(Table2[Sub-Sector],Table4[[#This Row],[Sub-Sector]],Table2[RSI Exponential â€“ 14D],"&gt;=50")/Table4[[#This Row],[Count]]</f>
        <v>0.5</v>
      </c>
      <c r="I31" s="1">
        <f>COUNTIFS(Table2[Sub-Sector],Table4[[#This Row],[Sub-Sector]],Table2[Relative Volume],"&gt;=1")/Table4[[#This Row],[Count]]</f>
        <v>0.66666666666666663</v>
      </c>
      <c r="J31" s="1">
        <f>COUNTIFS(Table2[Sub-Sector],Table4[[#This Row],[Sub-Sector]],Table2[% Away From Day Low],"&gt;=0.05")/Table4[[#This Row],[Count]]</f>
        <v>0.16666666666666666</v>
      </c>
      <c r="K31" s="1">
        <f>COUNTIFS(Table2[Sub-Sector],Table4[[#This Row],[Sub-Sector]],Table2[% Away From Day High],"&lt;=0.05")/Table4[[#This Row],[Count]]</f>
        <v>0.83333333333333337</v>
      </c>
      <c r="L31" s="1">
        <f>COUNTIFS(Table2[Sub-Sector],Table4[[#This Row],[Sub-Sector]],Table2[% Away From Current Week Low],"&gt;=0.05")/Table4[[#This Row],[Count]]</f>
        <v>0</v>
      </c>
      <c r="M31" s="1">
        <f>COUNTIFS(Table2[Sub-Sector],Table4[[#This Row],[Sub-Sector]],Table2[% Away From Current Week High],"&lt;=0.05")/Table4[[#This Row],[Count]]</f>
        <v>0.83333333333333337</v>
      </c>
      <c r="N31" s="1">
        <f>COUNTIFS(Table2[Sub-Sector],Table4[[#This Row],[Sub-Sector]],Table2[% Away From Current Month Low],"&gt;=0.05")/Table4[[#This Row],[Count]]</f>
        <v>0.33333333333333331</v>
      </c>
      <c r="O31" s="1">
        <f>COUNTIFS(Table2[Sub-Sector],Table4[[#This Row],[Sub-Sector]],Table2[% Away From Current Month High],"&lt;=0.05")/Table4[[#This Row],[Count]]</f>
        <v>0.33333333333333331</v>
      </c>
      <c r="P31" s="1">
        <f>COUNTIFS(Table2[Sub-Sector],Table4[[#This Row],[Sub-Sector]],Table2[% Away From 52W High],"&lt;=10")/Table4[[#This Row],[Count]]</f>
        <v>0.16666666666666666</v>
      </c>
      <c r="Q31" s="1">
        <f>COUNTIFS(Table2[Sub-Sector],Table4[[#This Row],[Sub-Sector]],Table2[% Away From 52W Low],"&gt;=10")/Table4[[#This Row],[Count]]</f>
        <v>0.83333333333333337</v>
      </c>
      <c r="R31" s="1">
        <f>COUNTIFS(Table2[Sub-Sector],Table4[[#This Row],[Sub-Sector]],Table2[% Price above 20 EMA],"&gt;=0")/Table4[[#This Row],[Count]]</f>
        <v>0.5</v>
      </c>
      <c r="S31" s="1">
        <f>COUNTIFS(Table2[Sub-Sector],Table4[[#This Row],[Sub-Sector]],Table2[% Price above 50 EMA],"&gt;=0")/Table4[[#This Row],[Count]]</f>
        <v>0.83333333333333337</v>
      </c>
      <c r="T31" s="1">
        <f>COUNTIFS(Table2[Sub-Sector],Table4[[#This Row],[Sub-Sector]],Table2[% Price above 200 EMA],"&gt;=0")/Table4[[#This Row],[Count]]</f>
        <v>0.66666666666666663</v>
      </c>
      <c r="U31" s="1">
        <f>COUNTIFS(Table2[Sub-Sector],Table4[[#This Row],[Sub-Sector]],Table2[Rate of Change - Zone],"Positive")/Table4[[#This Row],[Count]]</f>
        <v>0.5</v>
      </c>
      <c r="V31" s="1">
        <f>COUNTIFS(Table2[Sub-Sector],Table4[[#This Row],[Sub-Sector]],Table2[Sharpe Ratio],"&gt;=0.10")/Table4[[#This Row],[Count]]</f>
        <v>0.16666666666666666</v>
      </c>
      <c r="W3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342.5</v>
      </c>
      <c r="X31">
        <f>_xlfn.RANK.AVG(Table4[[#This Row],[Score]],Table4[Score],1)</f>
        <v>34</v>
      </c>
      <c r="Y3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180.5</v>
      </c>
      <c r="Z31">
        <f>_xlfn.RANK.AVG(Table4[[#This Row],[Score 2 ]],Table4[[Score 2 ]],1)</f>
        <v>30</v>
      </c>
    </row>
    <row r="32" spans="1:26" x14ac:dyDescent="0.3">
      <c r="A32" t="s">
        <v>463</v>
      </c>
      <c r="B32">
        <f>COUNTIFS(Table2[Sub-Sector],Table4[[#This Row],[Sub-Sector]])</f>
        <v>10</v>
      </c>
      <c r="C32" s="1">
        <f>COUNTIFS(Table2[Sub-Sector],Table4[[#This Row],[Sub-Sector]],Table2[Uptrend],"Uptrend")/Table4[[#This Row],[Count]]</f>
        <v>0.5</v>
      </c>
      <c r="D32" s="1">
        <f>COUNTIFS(Table2[Sub-Sector],Table4[[#This Row],[Sub-Sector]],Table2[1W Return vs Nifty],"&gt;=5")/Table4[[#This Row],[Count]]</f>
        <v>0.1</v>
      </c>
      <c r="E32" s="1">
        <f>COUNTIFS(Table2[Sub-Sector],Table4[[#This Row],[Sub-Sector]],Table2[1M Return vs Nifty],"&gt;=5")/Table4[[#This Row],[Count]]</f>
        <v>0.3</v>
      </c>
      <c r="F32" s="1">
        <f>COUNTIFS(Table2[Sub-Sector],Table4[[#This Row],[Sub-Sector]],Table2[6M Return vs Nifty],"&gt;=10")/Table4[[#This Row],[Count]]</f>
        <v>0.7</v>
      </c>
      <c r="G32" s="1">
        <f>COUNTIFS(Table2[Sub-Sector],Table4[[#This Row],[Sub-Sector]],Table2[1Y Return vs Nifty],"&gt;=10")/Table4[[#This Row],[Count]]</f>
        <v>0.4</v>
      </c>
      <c r="H32" s="1">
        <f>COUNTIFS(Table2[Sub-Sector],Table4[[#This Row],[Sub-Sector]],Table2[RSI Exponential â€“ 14D],"&gt;=50")/Table4[[#This Row],[Count]]</f>
        <v>0.6</v>
      </c>
      <c r="I32" s="1">
        <f>COUNTIFS(Table2[Sub-Sector],Table4[[#This Row],[Sub-Sector]],Table2[Relative Volume],"&gt;=1")/Table4[[#This Row],[Count]]</f>
        <v>0.4</v>
      </c>
      <c r="J32" s="1">
        <f>COUNTIFS(Table2[Sub-Sector],Table4[[#This Row],[Sub-Sector]],Table2[% Away From Day Low],"&gt;=0.05")/Table4[[#This Row],[Count]]</f>
        <v>0</v>
      </c>
      <c r="K32" s="1">
        <f>COUNTIFS(Table2[Sub-Sector],Table4[[#This Row],[Sub-Sector]],Table2[% Away From Day High],"&lt;=0.05")/Table4[[#This Row],[Count]]</f>
        <v>1</v>
      </c>
      <c r="L32" s="1">
        <f>COUNTIFS(Table2[Sub-Sector],Table4[[#This Row],[Sub-Sector]],Table2[% Away From Current Week Low],"&gt;=0.05")/Table4[[#This Row],[Count]]</f>
        <v>0.1</v>
      </c>
      <c r="M32" s="1">
        <f>COUNTIFS(Table2[Sub-Sector],Table4[[#This Row],[Sub-Sector]],Table2[% Away From Current Week High],"&lt;=0.05")/Table4[[#This Row],[Count]]</f>
        <v>0.9</v>
      </c>
      <c r="N32" s="1">
        <f>COUNTIFS(Table2[Sub-Sector],Table4[[#This Row],[Sub-Sector]],Table2[% Away From Current Month Low],"&gt;=0.05")/Table4[[#This Row],[Count]]</f>
        <v>0.4</v>
      </c>
      <c r="O32" s="1">
        <f>COUNTIFS(Table2[Sub-Sector],Table4[[#This Row],[Sub-Sector]],Table2[% Away From Current Month High],"&lt;=0.05")/Table4[[#This Row],[Count]]</f>
        <v>0.7</v>
      </c>
      <c r="P32" s="1">
        <f>COUNTIFS(Table2[Sub-Sector],Table4[[#This Row],[Sub-Sector]],Table2[% Away From 52W High],"&lt;=10")/Table4[[#This Row],[Count]]</f>
        <v>0.5</v>
      </c>
      <c r="Q32" s="1">
        <f>COUNTIFS(Table2[Sub-Sector],Table4[[#This Row],[Sub-Sector]],Table2[% Away From 52W Low],"&gt;=10")/Table4[[#This Row],[Count]]</f>
        <v>1</v>
      </c>
      <c r="R32" s="1">
        <f>COUNTIFS(Table2[Sub-Sector],Table4[[#This Row],[Sub-Sector]],Table2[% Price above 20 EMA],"&gt;=0")/Table4[[#This Row],[Count]]</f>
        <v>0.6</v>
      </c>
      <c r="S32" s="1">
        <f>COUNTIFS(Table2[Sub-Sector],Table4[[#This Row],[Sub-Sector]],Table2[% Price above 50 EMA],"&gt;=0")/Table4[[#This Row],[Count]]</f>
        <v>0.8</v>
      </c>
      <c r="T32" s="1">
        <f>COUNTIFS(Table2[Sub-Sector],Table4[[#This Row],[Sub-Sector]],Table2[% Price above 200 EMA],"&gt;=0")/Table4[[#This Row],[Count]]</f>
        <v>0.8</v>
      </c>
      <c r="U32" s="1">
        <f>COUNTIFS(Table2[Sub-Sector],Table4[[#This Row],[Sub-Sector]],Table2[Rate of Change - Zone],"Positive")/Table4[[#This Row],[Count]]</f>
        <v>0.7</v>
      </c>
      <c r="V32" s="1">
        <f>COUNTIFS(Table2[Sub-Sector],Table4[[#This Row],[Sub-Sector]],Table2[Sharpe Ratio],"&gt;=0.10")/Table4[[#This Row],[Count]]</f>
        <v>0.4</v>
      </c>
      <c r="W3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337</v>
      </c>
      <c r="X32">
        <f>_xlfn.RANK.AVG(Table4[[#This Row],[Score]],Table4[Score],1)</f>
        <v>30.5</v>
      </c>
      <c r="Y3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181</v>
      </c>
      <c r="Z32">
        <f>_xlfn.RANK.AVG(Table4[[#This Row],[Score 2 ]],Table4[[Score 2 ]],1)</f>
        <v>31</v>
      </c>
    </row>
    <row r="33" spans="1:26" x14ac:dyDescent="0.3">
      <c r="A33" t="s">
        <v>116</v>
      </c>
      <c r="B33">
        <f>COUNTIFS(Table2[Sub-Sector],Table4[[#This Row],[Sub-Sector]])</f>
        <v>8</v>
      </c>
      <c r="C33" s="1">
        <f>COUNTIFS(Table2[Sub-Sector],Table4[[#This Row],[Sub-Sector]],Table2[Uptrend],"Uptrend")/Table4[[#This Row],[Count]]</f>
        <v>0.875</v>
      </c>
      <c r="D33" s="1">
        <f>COUNTIFS(Table2[Sub-Sector],Table4[[#This Row],[Sub-Sector]],Table2[1W Return vs Nifty],"&gt;=5")/Table4[[#This Row],[Count]]</f>
        <v>0</v>
      </c>
      <c r="E33" s="1">
        <f>COUNTIFS(Table2[Sub-Sector],Table4[[#This Row],[Sub-Sector]],Table2[1M Return vs Nifty],"&gt;=5")/Table4[[#This Row],[Count]]</f>
        <v>0.125</v>
      </c>
      <c r="F33" s="1">
        <f>COUNTIFS(Table2[Sub-Sector],Table4[[#This Row],[Sub-Sector]],Table2[6M Return vs Nifty],"&gt;=10")/Table4[[#This Row],[Count]]</f>
        <v>0.625</v>
      </c>
      <c r="G33" s="1">
        <f>COUNTIFS(Table2[Sub-Sector],Table4[[#This Row],[Sub-Sector]],Table2[1Y Return vs Nifty],"&gt;=10")/Table4[[#This Row],[Count]]</f>
        <v>0.5</v>
      </c>
      <c r="H33" s="1">
        <f>COUNTIFS(Table2[Sub-Sector],Table4[[#This Row],[Sub-Sector]],Table2[RSI Exponential â€“ 14D],"&gt;=50")/Table4[[#This Row],[Count]]</f>
        <v>0.625</v>
      </c>
      <c r="I33" s="1">
        <f>COUNTIFS(Table2[Sub-Sector],Table4[[#This Row],[Sub-Sector]],Table2[Relative Volume],"&gt;=1")/Table4[[#This Row],[Count]]</f>
        <v>0.5</v>
      </c>
      <c r="J33" s="1">
        <f>COUNTIFS(Table2[Sub-Sector],Table4[[#This Row],[Sub-Sector]],Table2[% Away From Day Low],"&gt;=0.05")/Table4[[#This Row],[Count]]</f>
        <v>0.125</v>
      </c>
      <c r="K33" s="1">
        <f>COUNTIFS(Table2[Sub-Sector],Table4[[#This Row],[Sub-Sector]],Table2[% Away From Day High],"&lt;=0.05")/Table4[[#This Row],[Count]]</f>
        <v>1</v>
      </c>
      <c r="L33" s="1">
        <f>COUNTIFS(Table2[Sub-Sector],Table4[[#This Row],[Sub-Sector]],Table2[% Away From Current Week Low],"&gt;=0.05")/Table4[[#This Row],[Count]]</f>
        <v>0.25</v>
      </c>
      <c r="M33" s="1">
        <f>COUNTIFS(Table2[Sub-Sector],Table4[[#This Row],[Sub-Sector]],Table2[% Away From Current Week High],"&lt;=0.05")/Table4[[#This Row],[Count]]</f>
        <v>0.75</v>
      </c>
      <c r="N33" s="1">
        <f>COUNTIFS(Table2[Sub-Sector],Table4[[#This Row],[Sub-Sector]],Table2[% Away From Current Month Low],"&gt;=0.05")/Table4[[#This Row],[Count]]</f>
        <v>0.375</v>
      </c>
      <c r="O33" s="1">
        <f>COUNTIFS(Table2[Sub-Sector],Table4[[#This Row],[Sub-Sector]],Table2[% Away From Current Month High],"&lt;=0.05")/Table4[[#This Row],[Count]]</f>
        <v>0.625</v>
      </c>
      <c r="P33" s="1">
        <f>COUNTIFS(Table2[Sub-Sector],Table4[[#This Row],[Sub-Sector]],Table2[% Away From 52W High],"&lt;=10")/Table4[[#This Row],[Count]]</f>
        <v>0.5</v>
      </c>
      <c r="Q33" s="1">
        <f>COUNTIFS(Table2[Sub-Sector],Table4[[#This Row],[Sub-Sector]],Table2[% Away From 52W Low],"&gt;=10")/Table4[[#This Row],[Count]]</f>
        <v>1</v>
      </c>
      <c r="R33" s="1">
        <f>COUNTIFS(Table2[Sub-Sector],Table4[[#This Row],[Sub-Sector]],Table2[% Price above 20 EMA],"&gt;=0")/Table4[[#This Row],[Count]]</f>
        <v>0.625</v>
      </c>
      <c r="S33" s="1">
        <f>COUNTIFS(Table2[Sub-Sector],Table4[[#This Row],[Sub-Sector]],Table2[% Price above 50 EMA],"&gt;=0")/Table4[[#This Row],[Count]]</f>
        <v>0.75</v>
      </c>
      <c r="T33" s="1">
        <f>COUNTIFS(Table2[Sub-Sector],Table4[[#This Row],[Sub-Sector]],Table2[% Price above 200 EMA],"&gt;=0")/Table4[[#This Row],[Count]]</f>
        <v>0.875</v>
      </c>
      <c r="U33" s="1">
        <f>COUNTIFS(Table2[Sub-Sector],Table4[[#This Row],[Sub-Sector]],Table2[Rate of Change - Zone],"Positive")/Table4[[#This Row],[Count]]</f>
        <v>0.625</v>
      </c>
      <c r="V33" s="1">
        <f>COUNTIFS(Table2[Sub-Sector],Table4[[#This Row],[Sub-Sector]],Table2[Sharpe Ratio],"&gt;=0.10")/Table4[[#This Row],[Count]]</f>
        <v>0.125</v>
      </c>
      <c r="W3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364.5</v>
      </c>
      <c r="X33">
        <f>_xlfn.RANK.AVG(Table4[[#This Row],[Score]],Table4[Score],1)</f>
        <v>41</v>
      </c>
      <c r="Y3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186</v>
      </c>
      <c r="Z33">
        <f>_xlfn.RANK.AVG(Table4[[#This Row],[Score 2 ]],Table4[[Score 2 ]],1)</f>
        <v>32</v>
      </c>
    </row>
    <row r="34" spans="1:26" x14ac:dyDescent="0.3">
      <c r="A34" t="s">
        <v>544</v>
      </c>
      <c r="B34">
        <f>COUNTIFS(Table2[Sub-Sector],Table4[[#This Row],[Sub-Sector]])</f>
        <v>9</v>
      </c>
      <c r="C34" s="1">
        <f>COUNTIFS(Table2[Sub-Sector],Table4[[#This Row],[Sub-Sector]],Table2[Uptrend],"Uptrend")/Table4[[#This Row],[Count]]</f>
        <v>0.55555555555555558</v>
      </c>
      <c r="D34" s="1">
        <f>COUNTIFS(Table2[Sub-Sector],Table4[[#This Row],[Sub-Sector]],Table2[1W Return vs Nifty],"&gt;=5")/Table4[[#This Row],[Count]]</f>
        <v>0.1111111111111111</v>
      </c>
      <c r="E34" s="1">
        <f>COUNTIFS(Table2[Sub-Sector],Table4[[#This Row],[Sub-Sector]],Table2[1M Return vs Nifty],"&gt;=5")/Table4[[#This Row],[Count]]</f>
        <v>0.55555555555555558</v>
      </c>
      <c r="F34" s="1">
        <f>COUNTIFS(Table2[Sub-Sector],Table4[[#This Row],[Sub-Sector]],Table2[6M Return vs Nifty],"&gt;=10")/Table4[[#This Row],[Count]]</f>
        <v>0.66666666666666663</v>
      </c>
      <c r="G34" s="1">
        <f>COUNTIFS(Table2[Sub-Sector],Table4[[#This Row],[Sub-Sector]],Table2[1Y Return vs Nifty],"&gt;=10")/Table4[[#This Row],[Count]]</f>
        <v>0.44444444444444442</v>
      </c>
      <c r="H34" s="1">
        <f>COUNTIFS(Table2[Sub-Sector],Table4[[#This Row],[Sub-Sector]],Table2[RSI Exponential â€“ 14D],"&gt;=50")/Table4[[#This Row],[Count]]</f>
        <v>0.77777777777777779</v>
      </c>
      <c r="I34" s="1">
        <f>COUNTIFS(Table2[Sub-Sector],Table4[[#This Row],[Sub-Sector]],Table2[Relative Volume],"&gt;=1")/Table4[[#This Row],[Count]]</f>
        <v>0.33333333333333331</v>
      </c>
      <c r="J34" s="1">
        <f>COUNTIFS(Table2[Sub-Sector],Table4[[#This Row],[Sub-Sector]],Table2[% Away From Day Low],"&gt;=0.05")/Table4[[#This Row],[Count]]</f>
        <v>0</v>
      </c>
      <c r="K34" s="1">
        <f>COUNTIFS(Table2[Sub-Sector],Table4[[#This Row],[Sub-Sector]],Table2[% Away From Day High],"&lt;=0.05")/Table4[[#This Row],[Count]]</f>
        <v>0.88888888888888884</v>
      </c>
      <c r="L34" s="1">
        <f>COUNTIFS(Table2[Sub-Sector],Table4[[#This Row],[Sub-Sector]],Table2[% Away From Current Week Low],"&gt;=0.05")/Table4[[#This Row],[Count]]</f>
        <v>0.22222222222222221</v>
      </c>
      <c r="M34" s="1">
        <f>COUNTIFS(Table2[Sub-Sector],Table4[[#This Row],[Sub-Sector]],Table2[% Away From Current Week High],"&lt;=0.05")/Table4[[#This Row],[Count]]</f>
        <v>0.88888888888888884</v>
      </c>
      <c r="N34" s="1">
        <f>COUNTIFS(Table2[Sub-Sector],Table4[[#This Row],[Sub-Sector]],Table2[% Away From Current Month Low],"&gt;=0.05")/Table4[[#This Row],[Count]]</f>
        <v>0.66666666666666663</v>
      </c>
      <c r="O34" s="1">
        <f>COUNTIFS(Table2[Sub-Sector],Table4[[#This Row],[Sub-Sector]],Table2[% Away From Current Month High],"&lt;=0.05")/Table4[[#This Row],[Count]]</f>
        <v>0.77777777777777779</v>
      </c>
      <c r="P34" s="1">
        <f>COUNTIFS(Table2[Sub-Sector],Table4[[#This Row],[Sub-Sector]],Table2[% Away From 52W High],"&lt;=10")/Table4[[#This Row],[Count]]</f>
        <v>0.44444444444444442</v>
      </c>
      <c r="Q34" s="1">
        <f>COUNTIFS(Table2[Sub-Sector],Table4[[#This Row],[Sub-Sector]],Table2[% Away From 52W Low],"&gt;=10")/Table4[[#This Row],[Count]]</f>
        <v>1</v>
      </c>
      <c r="R34" s="1">
        <f>COUNTIFS(Table2[Sub-Sector],Table4[[#This Row],[Sub-Sector]],Table2[% Price above 20 EMA],"&gt;=0")/Table4[[#This Row],[Count]]</f>
        <v>0.77777777777777779</v>
      </c>
      <c r="S34" s="1">
        <f>COUNTIFS(Table2[Sub-Sector],Table4[[#This Row],[Sub-Sector]],Table2[% Price above 50 EMA],"&gt;=0")/Table4[[#This Row],[Count]]</f>
        <v>0.88888888888888884</v>
      </c>
      <c r="T34" s="1">
        <f>COUNTIFS(Table2[Sub-Sector],Table4[[#This Row],[Sub-Sector]],Table2[% Price above 200 EMA],"&gt;=0")/Table4[[#This Row],[Count]]</f>
        <v>0.88888888888888884</v>
      </c>
      <c r="U34" s="1">
        <f>COUNTIFS(Table2[Sub-Sector],Table4[[#This Row],[Sub-Sector]],Table2[Rate of Change - Zone],"Positive")/Table4[[#This Row],[Count]]</f>
        <v>0.77777777777777779</v>
      </c>
      <c r="V34" s="1">
        <f>COUNTIFS(Table2[Sub-Sector],Table4[[#This Row],[Sub-Sector]],Table2[Sharpe Ratio],"&gt;=0.10")/Table4[[#This Row],[Count]]</f>
        <v>0.22222222222222221</v>
      </c>
      <c r="W3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296</v>
      </c>
      <c r="X34">
        <f>_xlfn.RANK.AVG(Table4[[#This Row],[Score]],Table4[Score],1)</f>
        <v>23</v>
      </c>
      <c r="Y3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188.5</v>
      </c>
      <c r="Z34">
        <f>_xlfn.RANK.AVG(Table4[[#This Row],[Score 2 ]],Table4[[Score 2 ]],1)</f>
        <v>33</v>
      </c>
    </row>
    <row r="35" spans="1:26" x14ac:dyDescent="0.3">
      <c r="A35" t="s">
        <v>1002</v>
      </c>
      <c r="B35">
        <f>COUNTIFS(Table2[Sub-Sector],Table4[[#This Row],[Sub-Sector]])</f>
        <v>2</v>
      </c>
      <c r="C35" s="1">
        <f>COUNTIFS(Table2[Sub-Sector],Table4[[#This Row],[Sub-Sector]],Table2[Uptrend],"Uptrend")/Table4[[#This Row],[Count]]</f>
        <v>1</v>
      </c>
      <c r="D35" s="1">
        <f>COUNTIFS(Table2[Sub-Sector],Table4[[#This Row],[Sub-Sector]],Table2[1W Return vs Nifty],"&gt;=5")/Table4[[#This Row],[Count]]</f>
        <v>0</v>
      </c>
      <c r="E35" s="1">
        <f>COUNTIFS(Table2[Sub-Sector],Table4[[#This Row],[Sub-Sector]],Table2[1M Return vs Nifty],"&gt;=5")/Table4[[#This Row],[Count]]</f>
        <v>0</v>
      </c>
      <c r="F35" s="1">
        <f>COUNTIFS(Table2[Sub-Sector],Table4[[#This Row],[Sub-Sector]],Table2[6M Return vs Nifty],"&gt;=10")/Table4[[#This Row],[Count]]</f>
        <v>1</v>
      </c>
      <c r="G35" s="1">
        <f>COUNTIFS(Table2[Sub-Sector],Table4[[#This Row],[Sub-Sector]],Table2[1Y Return vs Nifty],"&gt;=10")/Table4[[#This Row],[Count]]</f>
        <v>1</v>
      </c>
      <c r="H35" s="1">
        <f>COUNTIFS(Table2[Sub-Sector],Table4[[#This Row],[Sub-Sector]],Table2[RSI Exponential â€“ 14D],"&gt;=50")/Table4[[#This Row],[Count]]</f>
        <v>0.5</v>
      </c>
      <c r="I35" s="1">
        <f>COUNTIFS(Table2[Sub-Sector],Table4[[#This Row],[Sub-Sector]],Table2[Relative Volume],"&gt;=1")/Table4[[#This Row],[Count]]</f>
        <v>0</v>
      </c>
      <c r="J35" s="1">
        <f>COUNTIFS(Table2[Sub-Sector],Table4[[#This Row],[Sub-Sector]],Table2[% Away From Day Low],"&gt;=0.05")/Table4[[#This Row],[Count]]</f>
        <v>0</v>
      </c>
      <c r="K35" s="1">
        <f>COUNTIFS(Table2[Sub-Sector],Table4[[#This Row],[Sub-Sector]],Table2[% Away From Day High],"&lt;=0.05")/Table4[[#This Row],[Count]]</f>
        <v>1</v>
      </c>
      <c r="L35" s="1">
        <f>COUNTIFS(Table2[Sub-Sector],Table4[[#This Row],[Sub-Sector]],Table2[% Away From Current Week Low],"&gt;=0.05")/Table4[[#This Row],[Count]]</f>
        <v>0</v>
      </c>
      <c r="M35" s="1">
        <f>COUNTIFS(Table2[Sub-Sector],Table4[[#This Row],[Sub-Sector]],Table2[% Away From Current Week High],"&lt;=0.05")/Table4[[#This Row],[Count]]</f>
        <v>1</v>
      </c>
      <c r="N35" s="1">
        <f>COUNTIFS(Table2[Sub-Sector],Table4[[#This Row],[Sub-Sector]],Table2[% Away From Current Month Low],"&gt;=0.05")/Table4[[#This Row],[Count]]</f>
        <v>0.5</v>
      </c>
      <c r="O35" s="1">
        <f>COUNTIFS(Table2[Sub-Sector],Table4[[#This Row],[Sub-Sector]],Table2[% Away From Current Month High],"&lt;=0.05")/Table4[[#This Row],[Count]]</f>
        <v>0.5</v>
      </c>
      <c r="P35" s="1">
        <f>COUNTIFS(Table2[Sub-Sector],Table4[[#This Row],[Sub-Sector]],Table2[% Away From 52W High],"&lt;=10")/Table4[[#This Row],[Count]]</f>
        <v>0</v>
      </c>
      <c r="Q35" s="1">
        <f>COUNTIFS(Table2[Sub-Sector],Table4[[#This Row],[Sub-Sector]],Table2[% Away From 52W Low],"&gt;=10")/Table4[[#This Row],[Count]]</f>
        <v>1</v>
      </c>
      <c r="R35" s="1">
        <f>COUNTIFS(Table2[Sub-Sector],Table4[[#This Row],[Sub-Sector]],Table2[% Price above 20 EMA],"&gt;=0")/Table4[[#This Row],[Count]]</f>
        <v>0.5</v>
      </c>
      <c r="S35" s="1">
        <f>COUNTIFS(Table2[Sub-Sector],Table4[[#This Row],[Sub-Sector]],Table2[% Price above 50 EMA],"&gt;=0")/Table4[[#This Row],[Count]]</f>
        <v>0.5</v>
      </c>
      <c r="T35" s="1">
        <f>COUNTIFS(Table2[Sub-Sector],Table4[[#This Row],[Sub-Sector]],Table2[% Price above 200 EMA],"&gt;=0")/Table4[[#This Row],[Count]]</f>
        <v>1</v>
      </c>
      <c r="U35" s="1">
        <f>COUNTIFS(Table2[Sub-Sector],Table4[[#This Row],[Sub-Sector]],Table2[Rate of Change - Zone],"Positive")/Table4[[#This Row],[Count]]</f>
        <v>0.5</v>
      </c>
      <c r="V35" s="1">
        <f>COUNTIFS(Table2[Sub-Sector],Table4[[#This Row],[Sub-Sector]],Table2[Sharpe Ratio],"&gt;=0.10")/Table4[[#This Row],[Count]]</f>
        <v>1</v>
      </c>
      <c r="W3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382.5</v>
      </c>
      <c r="X35">
        <f>_xlfn.RANK.AVG(Table4[[#This Row],[Score]],Table4[Score],1)</f>
        <v>47</v>
      </c>
      <c r="Y3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190</v>
      </c>
      <c r="Z35">
        <f>_xlfn.RANK.AVG(Table4[[#This Row],[Score 2 ]],Table4[[Score 2 ]],1)</f>
        <v>34</v>
      </c>
    </row>
    <row r="36" spans="1:26" x14ac:dyDescent="0.3">
      <c r="A36" t="s">
        <v>963</v>
      </c>
      <c r="B36">
        <f>COUNTIFS(Table2[Sub-Sector],Table4[[#This Row],[Sub-Sector]])</f>
        <v>2</v>
      </c>
      <c r="C36" s="1">
        <f>COUNTIFS(Table2[Sub-Sector],Table4[[#This Row],[Sub-Sector]],Table2[Uptrend],"Uptrend")/Table4[[#This Row],[Count]]</f>
        <v>0.5</v>
      </c>
      <c r="D36" s="1">
        <f>COUNTIFS(Table2[Sub-Sector],Table4[[#This Row],[Sub-Sector]],Table2[1W Return vs Nifty],"&gt;=5")/Table4[[#This Row],[Count]]</f>
        <v>0.5</v>
      </c>
      <c r="E36" s="1">
        <f>COUNTIFS(Table2[Sub-Sector],Table4[[#This Row],[Sub-Sector]],Table2[1M Return vs Nifty],"&gt;=5")/Table4[[#This Row],[Count]]</f>
        <v>0</v>
      </c>
      <c r="F36" s="1">
        <f>COUNTIFS(Table2[Sub-Sector],Table4[[#This Row],[Sub-Sector]],Table2[6M Return vs Nifty],"&gt;=10")/Table4[[#This Row],[Count]]</f>
        <v>0.5</v>
      </c>
      <c r="G36" s="1">
        <f>COUNTIFS(Table2[Sub-Sector],Table4[[#This Row],[Sub-Sector]],Table2[1Y Return vs Nifty],"&gt;=10")/Table4[[#This Row],[Count]]</f>
        <v>1</v>
      </c>
      <c r="H36" s="1">
        <f>COUNTIFS(Table2[Sub-Sector],Table4[[#This Row],[Sub-Sector]],Table2[RSI Exponential â€“ 14D],"&gt;=50")/Table4[[#This Row],[Count]]</f>
        <v>1</v>
      </c>
      <c r="I36" s="1">
        <f>COUNTIFS(Table2[Sub-Sector],Table4[[#This Row],[Sub-Sector]],Table2[Relative Volume],"&gt;=1")/Table4[[#This Row],[Count]]</f>
        <v>0</v>
      </c>
      <c r="J36" s="1">
        <f>COUNTIFS(Table2[Sub-Sector],Table4[[#This Row],[Sub-Sector]],Table2[% Away From Day Low],"&gt;=0.05")/Table4[[#This Row],[Count]]</f>
        <v>0</v>
      </c>
      <c r="K36" s="1">
        <f>COUNTIFS(Table2[Sub-Sector],Table4[[#This Row],[Sub-Sector]],Table2[% Away From Day High],"&lt;=0.05")/Table4[[#This Row],[Count]]</f>
        <v>1</v>
      </c>
      <c r="L36" s="1">
        <f>COUNTIFS(Table2[Sub-Sector],Table4[[#This Row],[Sub-Sector]],Table2[% Away From Current Week Low],"&gt;=0.05")/Table4[[#This Row],[Count]]</f>
        <v>0.5</v>
      </c>
      <c r="M36" s="1">
        <f>COUNTIFS(Table2[Sub-Sector],Table4[[#This Row],[Sub-Sector]],Table2[% Away From Current Week High],"&lt;=0.05")/Table4[[#This Row],[Count]]</f>
        <v>1</v>
      </c>
      <c r="N36" s="1">
        <f>COUNTIFS(Table2[Sub-Sector],Table4[[#This Row],[Sub-Sector]],Table2[% Away From Current Month Low],"&gt;=0.05")/Table4[[#This Row],[Count]]</f>
        <v>0.5</v>
      </c>
      <c r="O36" s="1">
        <f>COUNTIFS(Table2[Sub-Sector],Table4[[#This Row],[Sub-Sector]],Table2[% Away From Current Month High],"&lt;=0.05")/Table4[[#This Row],[Count]]</f>
        <v>1</v>
      </c>
      <c r="P36" s="1">
        <f>COUNTIFS(Table2[Sub-Sector],Table4[[#This Row],[Sub-Sector]],Table2[% Away From 52W High],"&lt;=10")/Table4[[#This Row],[Count]]</f>
        <v>0</v>
      </c>
      <c r="Q36" s="1">
        <f>COUNTIFS(Table2[Sub-Sector],Table4[[#This Row],[Sub-Sector]],Table2[% Away From 52W Low],"&gt;=10")/Table4[[#This Row],[Count]]</f>
        <v>1</v>
      </c>
      <c r="R36" s="1">
        <f>COUNTIFS(Table2[Sub-Sector],Table4[[#This Row],[Sub-Sector]],Table2[% Price above 20 EMA],"&gt;=0")/Table4[[#This Row],[Count]]</f>
        <v>1</v>
      </c>
      <c r="S36" s="1">
        <f>COUNTIFS(Table2[Sub-Sector],Table4[[#This Row],[Sub-Sector]],Table2[% Price above 50 EMA],"&gt;=0")/Table4[[#This Row],[Count]]</f>
        <v>1</v>
      </c>
      <c r="T36" s="1">
        <f>COUNTIFS(Table2[Sub-Sector],Table4[[#This Row],[Sub-Sector]],Table2[% Price above 200 EMA],"&gt;=0")/Table4[[#This Row],[Count]]</f>
        <v>1</v>
      </c>
      <c r="U36" s="1">
        <f>COUNTIFS(Table2[Sub-Sector],Table4[[#This Row],[Sub-Sector]],Table2[Rate of Change - Zone],"Positive")/Table4[[#This Row],[Count]]</f>
        <v>1</v>
      </c>
      <c r="V36" s="1">
        <f>COUNTIFS(Table2[Sub-Sector],Table4[[#This Row],[Sub-Sector]],Table2[Sharpe Ratio],"&gt;=0.10")/Table4[[#This Row],[Count]]</f>
        <v>0.5</v>
      </c>
      <c r="W3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366.5</v>
      </c>
      <c r="X36">
        <f>_xlfn.RANK.AVG(Table4[[#This Row],[Score]],Table4[Score],1)</f>
        <v>43</v>
      </c>
      <c r="Y3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193</v>
      </c>
      <c r="Z36">
        <f>_xlfn.RANK.AVG(Table4[[#This Row],[Score 2 ]],Table4[[Score 2 ]],1)</f>
        <v>35</v>
      </c>
    </row>
    <row r="37" spans="1:26" x14ac:dyDescent="0.3">
      <c r="A37" t="s">
        <v>285</v>
      </c>
      <c r="B37">
        <f>COUNTIFS(Table2[Sub-Sector],Table4[[#This Row],[Sub-Sector]])</f>
        <v>21</v>
      </c>
      <c r="C37" s="1">
        <f>COUNTIFS(Table2[Sub-Sector],Table4[[#This Row],[Sub-Sector]],Table2[Uptrend],"Uptrend")/Table4[[#This Row],[Count]]</f>
        <v>0.42857142857142855</v>
      </c>
      <c r="D37" s="1">
        <f>COUNTIFS(Table2[Sub-Sector],Table4[[#This Row],[Sub-Sector]],Table2[1W Return vs Nifty],"&gt;=5")/Table4[[#This Row],[Count]]</f>
        <v>4.7619047619047616E-2</v>
      </c>
      <c r="E37" s="1">
        <f>COUNTIFS(Table2[Sub-Sector],Table4[[#This Row],[Sub-Sector]],Table2[1M Return vs Nifty],"&gt;=5")/Table4[[#This Row],[Count]]</f>
        <v>0.42857142857142855</v>
      </c>
      <c r="F37" s="1">
        <f>COUNTIFS(Table2[Sub-Sector],Table4[[#This Row],[Sub-Sector]],Table2[6M Return vs Nifty],"&gt;=10")/Table4[[#This Row],[Count]]</f>
        <v>0.76190476190476186</v>
      </c>
      <c r="G37" s="1">
        <f>COUNTIFS(Table2[Sub-Sector],Table4[[#This Row],[Sub-Sector]],Table2[1Y Return vs Nifty],"&gt;=10")/Table4[[#This Row],[Count]]</f>
        <v>0.61904761904761907</v>
      </c>
      <c r="H37" s="1">
        <f>COUNTIFS(Table2[Sub-Sector],Table4[[#This Row],[Sub-Sector]],Table2[RSI Exponential â€“ 14D],"&gt;=50")/Table4[[#This Row],[Count]]</f>
        <v>0.42857142857142855</v>
      </c>
      <c r="I37" s="1">
        <f>COUNTIFS(Table2[Sub-Sector],Table4[[#This Row],[Sub-Sector]],Table2[Relative Volume],"&gt;=1")/Table4[[#This Row],[Count]]</f>
        <v>0.33333333333333331</v>
      </c>
      <c r="J37" s="1">
        <f>COUNTIFS(Table2[Sub-Sector],Table4[[#This Row],[Sub-Sector]],Table2[% Away From Day Low],"&gt;=0.05")/Table4[[#This Row],[Count]]</f>
        <v>0.2857142857142857</v>
      </c>
      <c r="K37" s="1">
        <f>COUNTIFS(Table2[Sub-Sector],Table4[[#This Row],[Sub-Sector]],Table2[% Away From Day High],"&lt;=0.05")/Table4[[#This Row],[Count]]</f>
        <v>1</v>
      </c>
      <c r="L37" s="1">
        <f>COUNTIFS(Table2[Sub-Sector],Table4[[#This Row],[Sub-Sector]],Table2[% Away From Current Week Low],"&gt;=0.05")/Table4[[#This Row],[Count]]</f>
        <v>0.14285714285714285</v>
      </c>
      <c r="M37" s="1">
        <f>COUNTIFS(Table2[Sub-Sector],Table4[[#This Row],[Sub-Sector]],Table2[% Away From Current Week High],"&lt;=0.05")/Table4[[#This Row],[Count]]</f>
        <v>1</v>
      </c>
      <c r="N37" s="1">
        <f>COUNTIFS(Table2[Sub-Sector],Table4[[#This Row],[Sub-Sector]],Table2[% Away From Current Month Low],"&gt;=0.05")/Table4[[#This Row],[Count]]</f>
        <v>0.23809523809523808</v>
      </c>
      <c r="O37" s="1">
        <f>COUNTIFS(Table2[Sub-Sector],Table4[[#This Row],[Sub-Sector]],Table2[% Away From Current Month High],"&lt;=0.05")/Table4[[#This Row],[Count]]</f>
        <v>0.47619047619047616</v>
      </c>
      <c r="P37" s="1">
        <f>COUNTIFS(Table2[Sub-Sector],Table4[[#This Row],[Sub-Sector]],Table2[% Away From 52W High],"&lt;=10")/Table4[[#This Row],[Count]]</f>
        <v>0.47619047619047616</v>
      </c>
      <c r="Q37" s="1">
        <f>COUNTIFS(Table2[Sub-Sector],Table4[[#This Row],[Sub-Sector]],Table2[% Away From 52W Low],"&gt;=10")/Table4[[#This Row],[Count]]</f>
        <v>1</v>
      </c>
      <c r="R37" s="1">
        <f>COUNTIFS(Table2[Sub-Sector],Table4[[#This Row],[Sub-Sector]],Table2[% Price above 20 EMA],"&gt;=0")/Table4[[#This Row],[Count]]</f>
        <v>0.80952380952380953</v>
      </c>
      <c r="S37" s="1">
        <f>COUNTIFS(Table2[Sub-Sector],Table4[[#This Row],[Sub-Sector]],Table2[% Price above 50 EMA],"&gt;=0")/Table4[[#This Row],[Count]]</f>
        <v>0.80952380952380953</v>
      </c>
      <c r="T37" s="1">
        <f>COUNTIFS(Table2[Sub-Sector],Table4[[#This Row],[Sub-Sector]],Table2[% Price above 200 EMA],"&gt;=0")/Table4[[#This Row],[Count]]</f>
        <v>1</v>
      </c>
      <c r="U37" s="1">
        <f>COUNTIFS(Table2[Sub-Sector],Table4[[#This Row],[Sub-Sector]],Table2[Rate of Change - Zone],"Positive")/Table4[[#This Row],[Count]]</f>
        <v>0.47619047619047616</v>
      </c>
      <c r="V37" s="1">
        <f>COUNTIFS(Table2[Sub-Sector],Table4[[#This Row],[Sub-Sector]],Table2[Sharpe Ratio],"&gt;=0.10")/Table4[[#This Row],[Count]]</f>
        <v>0.2857142857142857</v>
      </c>
      <c r="W3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346</v>
      </c>
      <c r="X37">
        <f>_xlfn.RANK.AVG(Table4[[#This Row],[Score]],Table4[Score],1)</f>
        <v>35</v>
      </c>
      <c r="Y3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194.5</v>
      </c>
      <c r="Z37">
        <f>_xlfn.RANK.AVG(Table4[[#This Row],[Score 2 ]],Table4[[Score 2 ]],1)</f>
        <v>36.5</v>
      </c>
    </row>
    <row r="38" spans="1:26" x14ac:dyDescent="0.3">
      <c r="A38" t="s">
        <v>565</v>
      </c>
      <c r="B38">
        <f>COUNTIFS(Table2[Sub-Sector],Table4[[#This Row],[Sub-Sector]])</f>
        <v>7</v>
      </c>
      <c r="C38" s="1">
        <f>COUNTIFS(Table2[Sub-Sector],Table4[[#This Row],[Sub-Sector]],Table2[Uptrend],"Uptrend")/Table4[[#This Row],[Count]]</f>
        <v>0.7142857142857143</v>
      </c>
      <c r="D38" s="1">
        <f>COUNTIFS(Table2[Sub-Sector],Table4[[#This Row],[Sub-Sector]],Table2[1W Return vs Nifty],"&gt;=5")/Table4[[#This Row],[Count]]</f>
        <v>0.14285714285714285</v>
      </c>
      <c r="E38" s="1">
        <f>COUNTIFS(Table2[Sub-Sector],Table4[[#This Row],[Sub-Sector]],Table2[1M Return vs Nifty],"&gt;=5")/Table4[[#This Row],[Count]]</f>
        <v>0.5714285714285714</v>
      </c>
      <c r="F38" s="1">
        <f>COUNTIFS(Table2[Sub-Sector],Table4[[#This Row],[Sub-Sector]],Table2[6M Return vs Nifty],"&gt;=10")/Table4[[#This Row],[Count]]</f>
        <v>0.42857142857142855</v>
      </c>
      <c r="G38" s="1">
        <f>COUNTIFS(Table2[Sub-Sector],Table4[[#This Row],[Sub-Sector]],Table2[1Y Return vs Nifty],"&gt;=10")/Table4[[#This Row],[Count]]</f>
        <v>0.42857142857142855</v>
      </c>
      <c r="H38" s="1">
        <f>COUNTIFS(Table2[Sub-Sector],Table4[[#This Row],[Sub-Sector]],Table2[RSI Exponential â€“ 14D],"&gt;=50")/Table4[[#This Row],[Count]]</f>
        <v>0.5714285714285714</v>
      </c>
      <c r="I38" s="1">
        <f>COUNTIFS(Table2[Sub-Sector],Table4[[#This Row],[Sub-Sector]],Table2[Relative Volume],"&gt;=1")/Table4[[#This Row],[Count]]</f>
        <v>1</v>
      </c>
      <c r="J38" s="1">
        <f>COUNTIFS(Table2[Sub-Sector],Table4[[#This Row],[Sub-Sector]],Table2[% Away From Day Low],"&gt;=0.05")/Table4[[#This Row],[Count]]</f>
        <v>0.14285714285714285</v>
      </c>
      <c r="K38" s="1">
        <f>COUNTIFS(Table2[Sub-Sector],Table4[[#This Row],[Sub-Sector]],Table2[% Away From Day High],"&lt;=0.05")/Table4[[#This Row],[Count]]</f>
        <v>1</v>
      </c>
      <c r="L38" s="1">
        <f>COUNTIFS(Table2[Sub-Sector],Table4[[#This Row],[Sub-Sector]],Table2[% Away From Current Week Low],"&gt;=0.05")/Table4[[#This Row],[Count]]</f>
        <v>0.2857142857142857</v>
      </c>
      <c r="M38" s="1">
        <f>COUNTIFS(Table2[Sub-Sector],Table4[[#This Row],[Sub-Sector]],Table2[% Away From Current Week High],"&lt;=0.05")/Table4[[#This Row],[Count]]</f>
        <v>0.42857142857142855</v>
      </c>
      <c r="N38" s="1">
        <f>COUNTIFS(Table2[Sub-Sector],Table4[[#This Row],[Sub-Sector]],Table2[% Away From Current Month Low],"&gt;=0.05")/Table4[[#This Row],[Count]]</f>
        <v>0.5714285714285714</v>
      </c>
      <c r="O38" s="1">
        <f>COUNTIFS(Table2[Sub-Sector],Table4[[#This Row],[Sub-Sector]],Table2[% Away From Current Month High],"&lt;=0.05")/Table4[[#This Row],[Count]]</f>
        <v>0.2857142857142857</v>
      </c>
      <c r="P38" s="1">
        <f>COUNTIFS(Table2[Sub-Sector],Table4[[#This Row],[Sub-Sector]],Table2[% Away From 52W High],"&lt;=10")/Table4[[#This Row],[Count]]</f>
        <v>0.42857142857142855</v>
      </c>
      <c r="Q38" s="1">
        <f>COUNTIFS(Table2[Sub-Sector],Table4[[#This Row],[Sub-Sector]],Table2[% Away From 52W Low],"&gt;=10")/Table4[[#This Row],[Count]]</f>
        <v>1</v>
      </c>
      <c r="R38" s="1">
        <f>COUNTIFS(Table2[Sub-Sector],Table4[[#This Row],[Sub-Sector]],Table2[% Price above 20 EMA],"&gt;=0")/Table4[[#This Row],[Count]]</f>
        <v>0.7142857142857143</v>
      </c>
      <c r="S38" s="1">
        <f>COUNTIFS(Table2[Sub-Sector],Table4[[#This Row],[Sub-Sector]],Table2[% Price above 50 EMA],"&gt;=0")/Table4[[#This Row],[Count]]</f>
        <v>0.7142857142857143</v>
      </c>
      <c r="T38" s="1">
        <f>COUNTIFS(Table2[Sub-Sector],Table4[[#This Row],[Sub-Sector]],Table2[% Price above 200 EMA],"&gt;=0")/Table4[[#This Row],[Count]]</f>
        <v>0.8571428571428571</v>
      </c>
      <c r="U38" s="1">
        <f>COUNTIFS(Table2[Sub-Sector],Table4[[#This Row],[Sub-Sector]],Table2[Rate of Change - Zone],"Positive")/Table4[[#This Row],[Count]]</f>
        <v>0.7142857142857143</v>
      </c>
      <c r="V38" s="1">
        <f>COUNTIFS(Table2[Sub-Sector],Table4[[#This Row],[Sub-Sector]],Table2[Sharpe Ratio],"&gt;=0.10")/Table4[[#This Row],[Count]]</f>
        <v>0</v>
      </c>
      <c r="W3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276</v>
      </c>
      <c r="X38">
        <f>_xlfn.RANK.AVG(Table4[[#This Row],[Score]],Table4[Score],1)</f>
        <v>18.5</v>
      </c>
      <c r="Y3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194.5</v>
      </c>
      <c r="Z38">
        <f>_xlfn.RANK.AVG(Table4[[#This Row],[Score 2 ]],Table4[[Score 2 ]],1)</f>
        <v>36.5</v>
      </c>
    </row>
    <row r="39" spans="1:26" x14ac:dyDescent="0.3">
      <c r="A39" t="s">
        <v>327</v>
      </c>
      <c r="B39">
        <f>COUNTIFS(Table2[Sub-Sector],Table4[[#This Row],[Sub-Sector]])</f>
        <v>10</v>
      </c>
      <c r="C39" s="1">
        <f>COUNTIFS(Table2[Sub-Sector],Table4[[#This Row],[Sub-Sector]],Table2[Uptrend],"Uptrend")/Table4[[#This Row],[Count]]</f>
        <v>0.7</v>
      </c>
      <c r="D39" s="1">
        <f>COUNTIFS(Table2[Sub-Sector],Table4[[#This Row],[Sub-Sector]],Table2[1W Return vs Nifty],"&gt;=5")/Table4[[#This Row],[Count]]</f>
        <v>0.1</v>
      </c>
      <c r="E39" s="1">
        <f>COUNTIFS(Table2[Sub-Sector],Table4[[#This Row],[Sub-Sector]],Table2[1M Return vs Nifty],"&gt;=5")/Table4[[#This Row],[Count]]</f>
        <v>0.5</v>
      </c>
      <c r="F39" s="1">
        <f>COUNTIFS(Table2[Sub-Sector],Table4[[#This Row],[Sub-Sector]],Table2[6M Return vs Nifty],"&gt;=10")/Table4[[#This Row],[Count]]</f>
        <v>0.9</v>
      </c>
      <c r="G39" s="1">
        <f>COUNTIFS(Table2[Sub-Sector],Table4[[#This Row],[Sub-Sector]],Table2[1Y Return vs Nifty],"&gt;=10")/Table4[[#This Row],[Count]]</f>
        <v>0.7</v>
      </c>
      <c r="H39" s="1">
        <f>COUNTIFS(Table2[Sub-Sector],Table4[[#This Row],[Sub-Sector]],Table2[RSI Exponential â€“ 14D],"&gt;=50")/Table4[[#This Row],[Count]]</f>
        <v>0.4</v>
      </c>
      <c r="I39" s="1">
        <f>COUNTIFS(Table2[Sub-Sector],Table4[[#This Row],[Sub-Sector]],Table2[Relative Volume],"&gt;=1")/Table4[[#This Row],[Count]]</f>
        <v>0.2</v>
      </c>
      <c r="J39" s="1">
        <f>COUNTIFS(Table2[Sub-Sector],Table4[[#This Row],[Sub-Sector]],Table2[% Away From Day Low],"&gt;=0.05")/Table4[[#This Row],[Count]]</f>
        <v>0</v>
      </c>
      <c r="K39" s="1">
        <f>COUNTIFS(Table2[Sub-Sector],Table4[[#This Row],[Sub-Sector]],Table2[% Away From Day High],"&lt;=0.05")/Table4[[#This Row],[Count]]</f>
        <v>0.9</v>
      </c>
      <c r="L39" s="1">
        <f>COUNTIFS(Table2[Sub-Sector],Table4[[#This Row],[Sub-Sector]],Table2[% Away From Current Week Low],"&gt;=0.05")/Table4[[#This Row],[Count]]</f>
        <v>0.1</v>
      </c>
      <c r="M39" s="1">
        <f>COUNTIFS(Table2[Sub-Sector],Table4[[#This Row],[Sub-Sector]],Table2[% Away From Current Week High],"&lt;=0.05")/Table4[[#This Row],[Count]]</f>
        <v>0.9</v>
      </c>
      <c r="N39" s="1">
        <f>COUNTIFS(Table2[Sub-Sector],Table4[[#This Row],[Sub-Sector]],Table2[% Away From Current Month Low],"&gt;=0.05")/Table4[[#This Row],[Count]]</f>
        <v>0.3</v>
      </c>
      <c r="O39" s="1">
        <f>COUNTIFS(Table2[Sub-Sector],Table4[[#This Row],[Sub-Sector]],Table2[% Away From Current Month High],"&lt;=0.05")/Table4[[#This Row],[Count]]</f>
        <v>0.3</v>
      </c>
      <c r="P39" s="1">
        <f>COUNTIFS(Table2[Sub-Sector],Table4[[#This Row],[Sub-Sector]],Table2[% Away From 52W High],"&lt;=10")/Table4[[#This Row],[Count]]</f>
        <v>0.6</v>
      </c>
      <c r="Q39" s="1">
        <f>COUNTIFS(Table2[Sub-Sector],Table4[[#This Row],[Sub-Sector]],Table2[% Away From 52W Low],"&gt;=10")/Table4[[#This Row],[Count]]</f>
        <v>1</v>
      </c>
      <c r="R39" s="1">
        <f>COUNTIFS(Table2[Sub-Sector],Table4[[#This Row],[Sub-Sector]],Table2[% Price above 20 EMA],"&gt;=0")/Table4[[#This Row],[Count]]</f>
        <v>0.5</v>
      </c>
      <c r="S39" s="1">
        <f>COUNTIFS(Table2[Sub-Sector],Table4[[#This Row],[Sub-Sector]],Table2[% Price above 50 EMA],"&gt;=0")/Table4[[#This Row],[Count]]</f>
        <v>0.6</v>
      </c>
      <c r="T39" s="1">
        <f>COUNTIFS(Table2[Sub-Sector],Table4[[#This Row],[Sub-Sector]],Table2[% Price above 200 EMA],"&gt;=0")/Table4[[#This Row],[Count]]</f>
        <v>1</v>
      </c>
      <c r="U39" s="1">
        <f>COUNTIFS(Table2[Sub-Sector],Table4[[#This Row],[Sub-Sector]],Table2[Rate of Change - Zone],"Positive")/Table4[[#This Row],[Count]]</f>
        <v>0.4</v>
      </c>
      <c r="V39" s="1">
        <f>COUNTIFS(Table2[Sub-Sector],Table4[[#This Row],[Sub-Sector]],Table2[Sharpe Ratio],"&gt;=0.10")/Table4[[#This Row],[Count]]</f>
        <v>0.2</v>
      </c>
      <c r="W3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295</v>
      </c>
      <c r="X39">
        <f>_xlfn.RANK.AVG(Table4[[#This Row],[Score]],Table4[Score],1)</f>
        <v>22</v>
      </c>
      <c r="Y3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199.5</v>
      </c>
      <c r="Z39">
        <f>_xlfn.RANK.AVG(Table4[[#This Row],[Score 2 ]],Table4[[Score 2 ]],1)</f>
        <v>38</v>
      </c>
    </row>
    <row r="40" spans="1:26" x14ac:dyDescent="0.3">
      <c r="A40" t="s">
        <v>141</v>
      </c>
      <c r="B40">
        <f>COUNTIFS(Table2[Sub-Sector],Table4[[#This Row],[Sub-Sector]])</f>
        <v>6</v>
      </c>
      <c r="C40" s="1">
        <f>COUNTIFS(Table2[Sub-Sector],Table4[[#This Row],[Sub-Sector]],Table2[Uptrend],"Uptrend")/Table4[[#This Row],[Count]]</f>
        <v>0.33333333333333331</v>
      </c>
      <c r="D40" s="1">
        <f>COUNTIFS(Table2[Sub-Sector],Table4[[#This Row],[Sub-Sector]],Table2[1W Return vs Nifty],"&gt;=5")/Table4[[#This Row],[Count]]</f>
        <v>0.16666666666666666</v>
      </c>
      <c r="E40" s="1">
        <f>COUNTIFS(Table2[Sub-Sector],Table4[[#This Row],[Sub-Sector]],Table2[1M Return vs Nifty],"&gt;=5")/Table4[[#This Row],[Count]]</f>
        <v>0.33333333333333331</v>
      </c>
      <c r="F40" s="1">
        <f>COUNTIFS(Table2[Sub-Sector],Table4[[#This Row],[Sub-Sector]],Table2[6M Return vs Nifty],"&gt;=10")/Table4[[#This Row],[Count]]</f>
        <v>0.66666666666666663</v>
      </c>
      <c r="G40" s="1">
        <f>COUNTIFS(Table2[Sub-Sector],Table4[[#This Row],[Sub-Sector]],Table2[1Y Return vs Nifty],"&gt;=10")/Table4[[#This Row],[Count]]</f>
        <v>0.5</v>
      </c>
      <c r="H40" s="1">
        <f>COUNTIFS(Table2[Sub-Sector],Table4[[#This Row],[Sub-Sector]],Table2[RSI Exponential â€“ 14D],"&gt;=50")/Table4[[#This Row],[Count]]</f>
        <v>0.66666666666666663</v>
      </c>
      <c r="I40" s="1">
        <f>COUNTIFS(Table2[Sub-Sector],Table4[[#This Row],[Sub-Sector]],Table2[Relative Volume],"&gt;=1")/Table4[[#This Row],[Count]]</f>
        <v>0.33333333333333331</v>
      </c>
      <c r="J40" s="1">
        <f>COUNTIFS(Table2[Sub-Sector],Table4[[#This Row],[Sub-Sector]],Table2[% Away From Day Low],"&gt;=0.05")/Table4[[#This Row],[Count]]</f>
        <v>0</v>
      </c>
      <c r="K40" s="1">
        <f>COUNTIFS(Table2[Sub-Sector],Table4[[#This Row],[Sub-Sector]],Table2[% Away From Day High],"&lt;=0.05")/Table4[[#This Row],[Count]]</f>
        <v>1</v>
      </c>
      <c r="L40" s="1">
        <f>COUNTIFS(Table2[Sub-Sector],Table4[[#This Row],[Sub-Sector]],Table2[% Away From Current Week Low],"&gt;=0.05")/Table4[[#This Row],[Count]]</f>
        <v>0.16666666666666666</v>
      </c>
      <c r="M40" s="1">
        <f>COUNTIFS(Table2[Sub-Sector],Table4[[#This Row],[Sub-Sector]],Table2[% Away From Current Week High],"&lt;=0.05")/Table4[[#This Row],[Count]]</f>
        <v>0.83333333333333337</v>
      </c>
      <c r="N40" s="1">
        <f>COUNTIFS(Table2[Sub-Sector],Table4[[#This Row],[Sub-Sector]],Table2[% Away From Current Month Low],"&gt;=0.05")/Table4[[#This Row],[Count]]</f>
        <v>0.66666666666666663</v>
      </c>
      <c r="O40" s="1">
        <f>COUNTIFS(Table2[Sub-Sector],Table4[[#This Row],[Sub-Sector]],Table2[% Away From Current Month High],"&lt;=0.05")/Table4[[#This Row],[Count]]</f>
        <v>0.66666666666666663</v>
      </c>
      <c r="P40" s="1">
        <f>COUNTIFS(Table2[Sub-Sector],Table4[[#This Row],[Sub-Sector]],Table2[% Away From 52W High],"&lt;=10")/Table4[[#This Row],[Count]]</f>
        <v>0.33333333333333331</v>
      </c>
      <c r="Q40" s="1">
        <f>COUNTIFS(Table2[Sub-Sector],Table4[[#This Row],[Sub-Sector]],Table2[% Away From 52W Low],"&gt;=10")/Table4[[#This Row],[Count]]</f>
        <v>1</v>
      </c>
      <c r="R40" s="1">
        <f>COUNTIFS(Table2[Sub-Sector],Table4[[#This Row],[Sub-Sector]],Table2[% Price above 20 EMA],"&gt;=0")/Table4[[#This Row],[Count]]</f>
        <v>0.66666666666666663</v>
      </c>
      <c r="S40" s="1">
        <f>COUNTIFS(Table2[Sub-Sector],Table4[[#This Row],[Sub-Sector]],Table2[% Price above 50 EMA],"&gt;=0")/Table4[[#This Row],[Count]]</f>
        <v>0.5</v>
      </c>
      <c r="T40" s="1">
        <f>COUNTIFS(Table2[Sub-Sector],Table4[[#This Row],[Sub-Sector]],Table2[% Price above 200 EMA],"&gt;=0")/Table4[[#This Row],[Count]]</f>
        <v>0.83333333333333337</v>
      </c>
      <c r="U40" s="1">
        <f>COUNTIFS(Table2[Sub-Sector],Table4[[#This Row],[Sub-Sector]],Table2[Rate of Change - Zone],"Positive")/Table4[[#This Row],[Count]]</f>
        <v>0.5</v>
      </c>
      <c r="V40" s="1">
        <f>COUNTIFS(Table2[Sub-Sector],Table4[[#This Row],[Sub-Sector]],Table2[Sharpe Ratio],"&gt;=0.10")/Table4[[#This Row],[Count]]</f>
        <v>0.5</v>
      </c>
      <c r="W4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373.5</v>
      </c>
      <c r="X40">
        <f>_xlfn.RANK.AVG(Table4[[#This Row],[Score]],Table4[Score],1)</f>
        <v>45</v>
      </c>
      <c r="Y4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212</v>
      </c>
      <c r="Z40">
        <f>_xlfn.RANK.AVG(Table4[[#This Row],[Score 2 ]],Table4[[Score 2 ]],1)</f>
        <v>39</v>
      </c>
    </row>
    <row r="41" spans="1:26" x14ac:dyDescent="0.3">
      <c r="A41" t="s">
        <v>648</v>
      </c>
      <c r="B41">
        <f>COUNTIFS(Table2[Sub-Sector],Table4[[#This Row],[Sub-Sector]])</f>
        <v>3</v>
      </c>
      <c r="C41" s="1">
        <f>COUNTIFS(Table2[Sub-Sector],Table4[[#This Row],[Sub-Sector]],Table2[Uptrend],"Uptrend")/Table4[[#This Row],[Count]]</f>
        <v>0.33333333333333331</v>
      </c>
      <c r="D41" s="1">
        <f>COUNTIFS(Table2[Sub-Sector],Table4[[#This Row],[Sub-Sector]],Table2[1W Return vs Nifty],"&gt;=5")/Table4[[#This Row],[Count]]</f>
        <v>0.33333333333333331</v>
      </c>
      <c r="E41" s="1">
        <f>COUNTIFS(Table2[Sub-Sector],Table4[[#This Row],[Sub-Sector]],Table2[1M Return vs Nifty],"&gt;=5")/Table4[[#This Row],[Count]]</f>
        <v>0.33333333333333331</v>
      </c>
      <c r="F41" s="1">
        <f>COUNTIFS(Table2[Sub-Sector],Table4[[#This Row],[Sub-Sector]],Table2[6M Return vs Nifty],"&gt;=10")/Table4[[#This Row],[Count]]</f>
        <v>0.66666666666666663</v>
      </c>
      <c r="G41" s="1">
        <f>COUNTIFS(Table2[Sub-Sector],Table4[[#This Row],[Sub-Sector]],Table2[1Y Return vs Nifty],"&gt;=10")/Table4[[#This Row],[Count]]</f>
        <v>0.33333333333333331</v>
      </c>
      <c r="H41" s="1">
        <f>COUNTIFS(Table2[Sub-Sector],Table4[[#This Row],[Sub-Sector]],Table2[RSI Exponential â€“ 14D],"&gt;=50")/Table4[[#This Row],[Count]]</f>
        <v>0.66666666666666663</v>
      </c>
      <c r="I41" s="1">
        <f>COUNTIFS(Table2[Sub-Sector],Table4[[#This Row],[Sub-Sector]],Table2[Relative Volume],"&gt;=1")/Table4[[#This Row],[Count]]</f>
        <v>0.33333333333333331</v>
      </c>
      <c r="J41" s="1">
        <f>COUNTIFS(Table2[Sub-Sector],Table4[[#This Row],[Sub-Sector]],Table2[% Away From Day Low],"&gt;=0.05")/Table4[[#This Row],[Count]]</f>
        <v>0</v>
      </c>
      <c r="K41" s="1">
        <f>COUNTIFS(Table2[Sub-Sector],Table4[[#This Row],[Sub-Sector]],Table2[% Away From Day High],"&lt;=0.05")/Table4[[#This Row],[Count]]</f>
        <v>1</v>
      </c>
      <c r="L41" s="1">
        <f>COUNTIFS(Table2[Sub-Sector],Table4[[#This Row],[Sub-Sector]],Table2[% Away From Current Week Low],"&gt;=0.05")/Table4[[#This Row],[Count]]</f>
        <v>0</v>
      </c>
      <c r="M41" s="1">
        <f>COUNTIFS(Table2[Sub-Sector],Table4[[#This Row],[Sub-Sector]],Table2[% Away From Current Week High],"&lt;=0.05")/Table4[[#This Row],[Count]]</f>
        <v>0.66666666666666663</v>
      </c>
      <c r="N41" s="1">
        <f>COUNTIFS(Table2[Sub-Sector],Table4[[#This Row],[Sub-Sector]],Table2[% Away From Current Month Low],"&gt;=0.05")/Table4[[#This Row],[Count]]</f>
        <v>0.66666666666666663</v>
      </c>
      <c r="O41" s="1">
        <f>COUNTIFS(Table2[Sub-Sector],Table4[[#This Row],[Sub-Sector]],Table2[% Away From Current Month High],"&lt;=0.05")/Table4[[#This Row],[Count]]</f>
        <v>0.66666666666666663</v>
      </c>
      <c r="P41" s="1">
        <f>COUNTIFS(Table2[Sub-Sector],Table4[[#This Row],[Sub-Sector]],Table2[% Away From 52W High],"&lt;=10")/Table4[[#This Row],[Count]]</f>
        <v>0.33333333333333331</v>
      </c>
      <c r="Q41" s="1">
        <f>COUNTIFS(Table2[Sub-Sector],Table4[[#This Row],[Sub-Sector]],Table2[% Away From 52W Low],"&gt;=10")/Table4[[#This Row],[Count]]</f>
        <v>1</v>
      </c>
      <c r="R41" s="1">
        <f>COUNTIFS(Table2[Sub-Sector],Table4[[#This Row],[Sub-Sector]],Table2[% Price above 20 EMA],"&gt;=0")/Table4[[#This Row],[Count]]</f>
        <v>0.33333333333333331</v>
      </c>
      <c r="S41" s="1">
        <f>COUNTIFS(Table2[Sub-Sector],Table4[[#This Row],[Sub-Sector]],Table2[% Price above 50 EMA],"&gt;=0")/Table4[[#This Row],[Count]]</f>
        <v>0.33333333333333331</v>
      </c>
      <c r="T41" s="1">
        <f>COUNTIFS(Table2[Sub-Sector],Table4[[#This Row],[Sub-Sector]],Table2[% Price above 200 EMA],"&gt;=0")/Table4[[#This Row],[Count]]</f>
        <v>0.66666666666666663</v>
      </c>
      <c r="U41" s="1">
        <f>COUNTIFS(Table2[Sub-Sector],Table4[[#This Row],[Sub-Sector]],Table2[Rate of Change - Zone],"Positive")/Table4[[#This Row],[Count]]</f>
        <v>0.66666666666666663</v>
      </c>
      <c r="V41" s="1">
        <f>COUNTIFS(Table2[Sub-Sector],Table4[[#This Row],[Sub-Sector]],Table2[Sharpe Ratio],"&gt;=0.10")/Table4[[#This Row],[Count]]</f>
        <v>0.66666666666666663</v>
      </c>
      <c r="W4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360.5</v>
      </c>
      <c r="X41">
        <f>_xlfn.RANK.AVG(Table4[[#This Row],[Score]],Table4[Score],1)</f>
        <v>39</v>
      </c>
      <c r="Y4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213</v>
      </c>
      <c r="Z41">
        <f>_xlfn.RANK.AVG(Table4[[#This Row],[Score 2 ]],Table4[[Score 2 ]],1)</f>
        <v>40</v>
      </c>
    </row>
    <row r="42" spans="1:26" x14ac:dyDescent="0.3">
      <c r="A42" t="s">
        <v>43</v>
      </c>
      <c r="B42">
        <f>COUNTIFS(Table2[Sub-Sector],Table4[[#This Row],[Sub-Sector]])</f>
        <v>2</v>
      </c>
      <c r="C42" s="1">
        <f>COUNTIFS(Table2[Sub-Sector],Table4[[#This Row],[Sub-Sector]],Table2[Uptrend],"Uptrend")/Table4[[#This Row],[Count]]</f>
        <v>1</v>
      </c>
      <c r="D42" s="1">
        <f>COUNTIFS(Table2[Sub-Sector],Table4[[#This Row],[Sub-Sector]],Table2[1W Return vs Nifty],"&gt;=5")/Table4[[#This Row],[Count]]</f>
        <v>0.5</v>
      </c>
      <c r="E42" s="1">
        <f>COUNTIFS(Table2[Sub-Sector],Table4[[#This Row],[Sub-Sector]],Table2[1M Return vs Nifty],"&gt;=5")/Table4[[#This Row],[Count]]</f>
        <v>0.5</v>
      </c>
      <c r="F42" s="1">
        <f>COUNTIFS(Table2[Sub-Sector],Table4[[#This Row],[Sub-Sector]],Table2[6M Return vs Nifty],"&gt;=10")/Table4[[#This Row],[Count]]</f>
        <v>0.5</v>
      </c>
      <c r="G42" s="1">
        <f>COUNTIFS(Table2[Sub-Sector],Table4[[#This Row],[Sub-Sector]],Table2[1Y Return vs Nifty],"&gt;=10")/Table4[[#This Row],[Count]]</f>
        <v>0.5</v>
      </c>
      <c r="H42" s="1">
        <f>COUNTIFS(Table2[Sub-Sector],Table4[[#This Row],[Sub-Sector]],Table2[RSI Exponential â€“ 14D],"&gt;=50")/Table4[[#This Row],[Count]]</f>
        <v>0.5</v>
      </c>
      <c r="I42" s="1">
        <f>COUNTIFS(Table2[Sub-Sector],Table4[[#This Row],[Sub-Sector]],Table2[Relative Volume],"&gt;=1")/Table4[[#This Row],[Count]]</f>
        <v>0.5</v>
      </c>
      <c r="J42" s="1">
        <f>COUNTIFS(Table2[Sub-Sector],Table4[[#This Row],[Sub-Sector]],Table2[% Away From Day Low],"&gt;=0.05")/Table4[[#This Row],[Count]]</f>
        <v>0</v>
      </c>
      <c r="K42" s="1">
        <f>COUNTIFS(Table2[Sub-Sector],Table4[[#This Row],[Sub-Sector]],Table2[% Away From Day High],"&lt;=0.05")/Table4[[#This Row],[Count]]</f>
        <v>1</v>
      </c>
      <c r="L42" s="1">
        <f>COUNTIFS(Table2[Sub-Sector],Table4[[#This Row],[Sub-Sector]],Table2[% Away From Current Week Low],"&gt;=0.05")/Table4[[#This Row],[Count]]</f>
        <v>0</v>
      </c>
      <c r="M42" s="1">
        <f>COUNTIFS(Table2[Sub-Sector],Table4[[#This Row],[Sub-Sector]],Table2[% Away From Current Week High],"&lt;=0.05")/Table4[[#This Row],[Count]]</f>
        <v>0.5</v>
      </c>
      <c r="N42" s="1">
        <f>COUNTIFS(Table2[Sub-Sector],Table4[[#This Row],[Sub-Sector]],Table2[% Away From Current Month Low],"&gt;=0.05")/Table4[[#This Row],[Count]]</f>
        <v>0.5</v>
      </c>
      <c r="O42" s="1">
        <f>COUNTIFS(Table2[Sub-Sector],Table4[[#This Row],[Sub-Sector]],Table2[% Away From Current Month High],"&lt;=0.05")/Table4[[#This Row],[Count]]</f>
        <v>0.5</v>
      </c>
      <c r="P42" s="1">
        <f>COUNTIFS(Table2[Sub-Sector],Table4[[#This Row],[Sub-Sector]],Table2[% Away From 52W High],"&lt;=10")/Table4[[#This Row],[Count]]</f>
        <v>0.5</v>
      </c>
      <c r="Q42" s="1">
        <f>COUNTIFS(Table2[Sub-Sector],Table4[[#This Row],[Sub-Sector]],Table2[% Away From 52W Low],"&gt;=10")/Table4[[#This Row],[Count]]</f>
        <v>1</v>
      </c>
      <c r="R42" s="1">
        <f>COUNTIFS(Table2[Sub-Sector],Table4[[#This Row],[Sub-Sector]],Table2[% Price above 20 EMA],"&gt;=0")/Table4[[#This Row],[Count]]</f>
        <v>1</v>
      </c>
      <c r="S42" s="1">
        <f>COUNTIFS(Table2[Sub-Sector],Table4[[#This Row],[Sub-Sector]],Table2[% Price above 50 EMA],"&gt;=0")/Table4[[#This Row],[Count]]</f>
        <v>1</v>
      </c>
      <c r="T42" s="1">
        <f>COUNTIFS(Table2[Sub-Sector],Table4[[#This Row],[Sub-Sector]],Table2[% Price above 200 EMA],"&gt;=0")/Table4[[#This Row],[Count]]</f>
        <v>1</v>
      </c>
      <c r="U42" s="1">
        <f>COUNTIFS(Table2[Sub-Sector],Table4[[#This Row],[Sub-Sector]],Table2[Rate of Change - Zone],"Positive")/Table4[[#This Row],[Count]]</f>
        <v>0.5</v>
      </c>
      <c r="V42" s="1">
        <f>COUNTIFS(Table2[Sub-Sector],Table4[[#This Row],[Sub-Sector]],Table2[Sharpe Ratio],"&gt;=0.10")/Table4[[#This Row],[Count]]</f>
        <v>1</v>
      </c>
      <c r="W4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257</v>
      </c>
      <c r="X42">
        <f>_xlfn.RANK.AVG(Table4[[#This Row],[Score]],Table4[Score],1)</f>
        <v>15</v>
      </c>
      <c r="Y4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214</v>
      </c>
      <c r="Z42">
        <f>_xlfn.RANK.AVG(Table4[[#This Row],[Score 2 ]],Table4[[Score 2 ]],1)</f>
        <v>42.5</v>
      </c>
    </row>
    <row r="43" spans="1:26" x14ac:dyDescent="0.3">
      <c r="A43" t="s">
        <v>847</v>
      </c>
      <c r="B43">
        <f>COUNTIFS(Table2[Sub-Sector],Table4[[#This Row],[Sub-Sector]])</f>
        <v>2</v>
      </c>
      <c r="C43" s="1">
        <f>COUNTIFS(Table2[Sub-Sector],Table4[[#This Row],[Sub-Sector]],Table2[Uptrend],"Uptrend")/Table4[[#This Row],[Count]]</f>
        <v>0</v>
      </c>
      <c r="D43" s="1">
        <f>COUNTIFS(Table2[Sub-Sector],Table4[[#This Row],[Sub-Sector]],Table2[1W Return vs Nifty],"&gt;=5")/Table4[[#This Row],[Count]]</f>
        <v>0</v>
      </c>
      <c r="E43" s="1">
        <f>COUNTIFS(Table2[Sub-Sector],Table4[[#This Row],[Sub-Sector]],Table2[1M Return vs Nifty],"&gt;=5")/Table4[[#This Row],[Count]]</f>
        <v>0.5</v>
      </c>
      <c r="F43" s="1">
        <f>COUNTIFS(Table2[Sub-Sector],Table4[[#This Row],[Sub-Sector]],Table2[6M Return vs Nifty],"&gt;=10")/Table4[[#This Row],[Count]]</f>
        <v>0.5</v>
      </c>
      <c r="G43" s="1">
        <f>COUNTIFS(Table2[Sub-Sector],Table4[[#This Row],[Sub-Sector]],Table2[1Y Return vs Nifty],"&gt;=10")/Table4[[#This Row],[Count]]</f>
        <v>0.5</v>
      </c>
      <c r="H43" s="1">
        <f>COUNTIFS(Table2[Sub-Sector],Table4[[#This Row],[Sub-Sector]],Table2[RSI Exponential â€“ 14D],"&gt;=50")/Table4[[#This Row],[Count]]</f>
        <v>0</v>
      </c>
      <c r="I43" s="1">
        <f>COUNTIFS(Table2[Sub-Sector],Table4[[#This Row],[Sub-Sector]],Table2[Relative Volume],"&gt;=1")/Table4[[#This Row],[Count]]</f>
        <v>0.5</v>
      </c>
      <c r="J43" s="1">
        <f>COUNTIFS(Table2[Sub-Sector],Table4[[#This Row],[Sub-Sector]],Table2[% Away From Day Low],"&gt;=0.05")/Table4[[#This Row],[Count]]</f>
        <v>0</v>
      </c>
      <c r="K43" s="1">
        <f>COUNTIFS(Table2[Sub-Sector],Table4[[#This Row],[Sub-Sector]],Table2[% Away From Day High],"&lt;=0.05")/Table4[[#This Row],[Count]]</f>
        <v>1</v>
      </c>
      <c r="L43" s="1">
        <f>COUNTIFS(Table2[Sub-Sector],Table4[[#This Row],[Sub-Sector]],Table2[% Away From Current Week Low],"&gt;=0.05")/Table4[[#This Row],[Count]]</f>
        <v>0</v>
      </c>
      <c r="M43" s="1">
        <f>COUNTIFS(Table2[Sub-Sector],Table4[[#This Row],[Sub-Sector]],Table2[% Away From Current Week High],"&lt;=0.05")/Table4[[#This Row],[Count]]</f>
        <v>1</v>
      </c>
      <c r="N43" s="1">
        <f>COUNTIFS(Table2[Sub-Sector],Table4[[#This Row],[Sub-Sector]],Table2[% Away From Current Month Low],"&gt;=0.05")/Table4[[#This Row],[Count]]</f>
        <v>1</v>
      </c>
      <c r="O43" s="1">
        <f>COUNTIFS(Table2[Sub-Sector],Table4[[#This Row],[Sub-Sector]],Table2[% Away From Current Month High],"&lt;=0.05")/Table4[[#This Row],[Count]]</f>
        <v>0</v>
      </c>
      <c r="P43" s="1">
        <f>COUNTIFS(Table2[Sub-Sector],Table4[[#This Row],[Sub-Sector]],Table2[% Away From 52W High],"&lt;=10")/Table4[[#This Row],[Count]]</f>
        <v>0</v>
      </c>
      <c r="Q43" s="1">
        <f>COUNTIFS(Table2[Sub-Sector],Table4[[#This Row],[Sub-Sector]],Table2[% Away From 52W Low],"&gt;=10")/Table4[[#This Row],[Count]]</f>
        <v>1</v>
      </c>
      <c r="R43" s="1">
        <f>COUNTIFS(Table2[Sub-Sector],Table4[[#This Row],[Sub-Sector]],Table2[% Price above 20 EMA],"&gt;=0")/Table4[[#This Row],[Count]]</f>
        <v>0.5</v>
      </c>
      <c r="S43" s="1">
        <f>COUNTIFS(Table2[Sub-Sector],Table4[[#This Row],[Sub-Sector]],Table2[% Price above 50 EMA],"&gt;=0")/Table4[[#This Row],[Count]]</f>
        <v>0.5</v>
      </c>
      <c r="T43" s="1">
        <f>COUNTIFS(Table2[Sub-Sector],Table4[[#This Row],[Sub-Sector]],Table2[% Price above 200 EMA],"&gt;=0")/Table4[[#This Row],[Count]]</f>
        <v>0.5</v>
      </c>
      <c r="U43" s="1">
        <f>COUNTIFS(Table2[Sub-Sector],Table4[[#This Row],[Sub-Sector]],Table2[Rate of Change - Zone],"Positive")/Table4[[#This Row],[Count]]</f>
        <v>0.5</v>
      </c>
      <c r="V43" s="1">
        <f>COUNTIFS(Table2[Sub-Sector],Table4[[#This Row],[Sub-Sector]],Table2[Sharpe Ratio],"&gt;=0.10")/Table4[[#This Row],[Count]]</f>
        <v>0.5</v>
      </c>
      <c r="W4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430</v>
      </c>
      <c r="X43">
        <f>_xlfn.RANK.AVG(Table4[[#This Row],[Score]],Table4[Score],1)</f>
        <v>63</v>
      </c>
      <c r="Y4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214</v>
      </c>
      <c r="Z43">
        <f>_xlfn.RANK.AVG(Table4[[#This Row],[Score 2 ]],Table4[[Score 2 ]],1)</f>
        <v>42.5</v>
      </c>
    </row>
    <row r="44" spans="1:26" x14ac:dyDescent="0.3">
      <c r="A44" t="s">
        <v>1081</v>
      </c>
      <c r="B44">
        <f>COUNTIFS(Table2[Sub-Sector],Table4[[#This Row],[Sub-Sector]])</f>
        <v>2</v>
      </c>
      <c r="C44" s="1">
        <f>COUNTIFS(Table2[Sub-Sector],Table4[[#This Row],[Sub-Sector]],Table2[Uptrend],"Uptrend")/Table4[[#This Row],[Count]]</f>
        <v>0.5</v>
      </c>
      <c r="D44" s="1">
        <f>COUNTIFS(Table2[Sub-Sector],Table4[[#This Row],[Sub-Sector]],Table2[1W Return vs Nifty],"&gt;=5")/Table4[[#This Row],[Count]]</f>
        <v>0</v>
      </c>
      <c r="E44" s="1">
        <f>COUNTIFS(Table2[Sub-Sector],Table4[[#This Row],[Sub-Sector]],Table2[1M Return vs Nifty],"&gt;=5")/Table4[[#This Row],[Count]]</f>
        <v>0.5</v>
      </c>
      <c r="F44" s="1">
        <f>COUNTIFS(Table2[Sub-Sector],Table4[[#This Row],[Sub-Sector]],Table2[6M Return vs Nifty],"&gt;=10")/Table4[[#This Row],[Count]]</f>
        <v>0.5</v>
      </c>
      <c r="G44" s="1">
        <f>COUNTIFS(Table2[Sub-Sector],Table4[[#This Row],[Sub-Sector]],Table2[1Y Return vs Nifty],"&gt;=10")/Table4[[#This Row],[Count]]</f>
        <v>0.5</v>
      </c>
      <c r="H44" s="1">
        <f>COUNTIFS(Table2[Sub-Sector],Table4[[#This Row],[Sub-Sector]],Table2[RSI Exponential â€“ 14D],"&gt;=50")/Table4[[#This Row],[Count]]</f>
        <v>1</v>
      </c>
      <c r="I44" s="1">
        <f>COUNTIFS(Table2[Sub-Sector],Table4[[#This Row],[Sub-Sector]],Table2[Relative Volume],"&gt;=1")/Table4[[#This Row],[Count]]</f>
        <v>0.5</v>
      </c>
      <c r="J44" s="1">
        <f>COUNTIFS(Table2[Sub-Sector],Table4[[#This Row],[Sub-Sector]],Table2[% Away From Day Low],"&gt;=0.05")/Table4[[#This Row],[Count]]</f>
        <v>0</v>
      </c>
      <c r="K44" s="1">
        <f>COUNTIFS(Table2[Sub-Sector],Table4[[#This Row],[Sub-Sector]],Table2[% Away From Day High],"&lt;=0.05")/Table4[[#This Row],[Count]]</f>
        <v>1</v>
      </c>
      <c r="L44" s="1">
        <f>COUNTIFS(Table2[Sub-Sector],Table4[[#This Row],[Sub-Sector]],Table2[% Away From Current Week Low],"&gt;=0.05")/Table4[[#This Row],[Count]]</f>
        <v>0.5</v>
      </c>
      <c r="M44" s="1">
        <f>COUNTIFS(Table2[Sub-Sector],Table4[[#This Row],[Sub-Sector]],Table2[% Away From Current Week High],"&lt;=0.05")/Table4[[#This Row],[Count]]</f>
        <v>1</v>
      </c>
      <c r="N44" s="1">
        <f>COUNTIFS(Table2[Sub-Sector],Table4[[#This Row],[Sub-Sector]],Table2[% Away From Current Month Low],"&gt;=0.05")/Table4[[#This Row],[Count]]</f>
        <v>0.5</v>
      </c>
      <c r="O44" s="1">
        <f>COUNTIFS(Table2[Sub-Sector],Table4[[#This Row],[Sub-Sector]],Table2[% Away From Current Month High],"&lt;=0.05")/Table4[[#This Row],[Count]]</f>
        <v>1</v>
      </c>
      <c r="P44" s="1">
        <f>COUNTIFS(Table2[Sub-Sector],Table4[[#This Row],[Sub-Sector]],Table2[% Away From 52W High],"&lt;=10")/Table4[[#This Row],[Count]]</f>
        <v>0.5</v>
      </c>
      <c r="Q44" s="1">
        <f>COUNTIFS(Table2[Sub-Sector],Table4[[#This Row],[Sub-Sector]],Table2[% Away From 52W Low],"&gt;=10")/Table4[[#This Row],[Count]]</f>
        <v>1</v>
      </c>
      <c r="R44" s="1">
        <f>COUNTIFS(Table2[Sub-Sector],Table4[[#This Row],[Sub-Sector]],Table2[% Price above 20 EMA],"&gt;=0")/Table4[[#This Row],[Count]]</f>
        <v>1</v>
      </c>
      <c r="S44" s="1">
        <f>COUNTIFS(Table2[Sub-Sector],Table4[[#This Row],[Sub-Sector]],Table2[% Price above 50 EMA],"&gt;=0")/Table4[[#This Row],[Count]]</f>
        <v>1</v>
      </c>
      <c r="T44" s="1">
        <f>COUNTIFS(Table2[Sub-Sector],Table4[[#This Row],[Sub-Sector]],Table2[% Price above 200 EMA],"&gt;=0")/Table4[[#This Row],[Count]]</f>
        <v>1</v>
      </c>
      <c r="U44" s="1">
        <f>COUNTIFS(Table2[Sub-Sector],Table4[[#This Row],[Sub-Sector]],Table2[Rate of Change - Zone],"Positive")/Table4[[#This Row],[Count]]</f>
        <v>0.5</v>
      </c>
      <c r="V44" s="1">
        <f>COUNTIFS(Table2[Sub-Sector],Table4[[#This Row],[Sub-Sector]],Table2[Sharpe Ratio],"&gt;=0.10")/Table4[[#This Row],[Count]]</f>
        <v>0</v>
      </c>
      <c r="W4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388</v>
      </c>
      <c r="X44">
        <f>_xlfn.RANK.AVG(Table4[[#This Row],[Score]],Table4[Score],1)</f>
        <v>48</v>
      </c>
      <c r="Y4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214</v>
      </c>
      <c r="Z44">
        <f>_xlfn.RANK.AVG(Table4[[#This Row],[Score 2 ]],Table4[[Score 2 ]],1)</f>
        <v>42.5</v>
      </c>
    </row>
    <row r="45" spans="1:26" x14ac:dyDescent="0.3">
      <c r="A45" t="s">
        <v>970</v>
      </c>
      <c r="B45">
        <f>COUNTIFS(Table2[Sub-Sector],Table4[[#This Row],[Sub-Sector]])</f>
        <v>2</v>
      </c>
      <c r="C45" s="1">
        <f>COUNTIFS(Table2[Sub-Sector],Table4[[#This Row],[Sub-Sector]],Table2[Uptrend],"Uptrend")/Table4[[#This Row],[Count]]</f>
        <v>0.5</v>
      </c>
      <c r="D45" s="1">
        <f>COUNTIFS(Table2[Sub-Sector],Table4[[#This Row],[Sub-Sector]],Table2[1W Return vs Nifty],"&gt;=5")/Table4[[#This Row],[Count]]</f>
        <v>0</v>
      </c>
      <c r="E45" s="1">
        <f>COUNTIFS(Table2[Sub-Sector],Table4[[#This Row],[Sub-Sector]],Table2[1M Return vs Nifty],"&gt;=5")/Table4[[#This Row],[Count]]</f>
        <v>0</v>
      </c>
      <c r="F45" s="1">
        <f>COUNTIFS(Table2[Sub-Sector],Table4[[#This Row],[Sub-Sector]],Table2[6M Return vs Nifty],"&gt;=10")/Table4[[#This Row],[Count]]</f>
        <v>0.5</v>
      </c>
      <c r="G45" s="1">
        <f>COUNTIFS(Table2[Sub-Sector],Table4[[#This Row],[Sub-Sector]],Table2[1Y Return vs Nifty],"&gt;=10")/Table4[[#This Row],[Count]]</f>
        <v>0.5</v>
      </c>
      <c r="H45" s="1">
        <f>COUNTIFS(Table2[Sub-Sector],Table4[[#This Row],[Sub-Sector]],Table2[RSI Exponential â€“ 14D],"&gt;=50")/Table4[[#This Row],[Count]]</f>
        <v>0.5</v>
      </c>
      <c r="I45" s="1">
        <f>COUNTIFS(Table2[Sub-Sector],Table4[[#This Row],[Sub-Sector]],Table2[Relative Volume],"&gt;=1")/Table4[[#This Row],[Count]]</f>
        <v>0.5</v>
      </c>
      <c r="J45" s="1">
        <f>COUNTIFS(Table2[Sub-Sector],Table4[[#This Row],[Sub-Sector]],Table2[% Away From Day Low],"&gt;=0.05")/Table4[[#This Row],[Count]]</f>
        <v>0</v>
      </c>
      <c r="K45" s="1">
        <f>COUNTIFS(Table2[Sub-Sector],Table4[[#This Row],[Sub-Sector]],Table2[% Away From Day High],"&lt;=0.05")/Table4[[#This Row],[Count]]</f>
        <v>0.5</v>
      </c>
      <c r="L45" s="1">
        <f>COUNTIFS(Table2[Sub-Sector],Table4[[#This Row],[Sub-Sector]],Table2[% Away From Current Week Low],"&gt;=0.05")/Table4[[#This Row],[Count]]</f>
        <v>0</v>
      </c>
      <c r="M45" s="1">
        <f>COUNTIFS(Table2[Sub-Sector],Table4[[#This Row],[Sub-Sector]],Table2[% Away From Current Week High],"&lt;=0.05")/Table4[[#This Row],[Count]]</f>
        <v>1</v>
      </c>
      <c r="N45" s="1">
        <f>COUNTIFS(Table2[Sub-Sector],Table4[[#This Row],[Sub-Sector]],Table2[% Away From Current Month Low],"&gt;=0.05")/Table4[[#This Row],[Count]]</f>
        <v>0.5</v>
      </c>
      <c r="O45" s="1">
        <f>COUNTIFS(Table2[Sub-Sector],Table4[[#This Row],[Sub-Sector]],Table2[% Away From Current Month High],"&lt;=0.05")/Table4[[#This Row],[Count]]</f>
        <v>0.5</v>
      </c>
      <c r="P45" s="1">
        <f>COUNTIFS(Table2[Sub-Sector],Table4[[#This Row],[Sub-Sector]],Table2[% Away From 52W High],"&lt;=10")/Table4[[#This Row],[Count]]</f>
        <v>0.5</v>
      </c>
      <c r="Q45" s="1">
        <f>COUNTIFS(Table2[Sub-Sector],Table4[[#This Row],[Sub-Sector]],Table2[% Away From 52W Low],"&gt;=10")/Table4[[#This Row],[Count]]</f>
        <v>0.5</v>
      </c>
      <c r="R45" s="1">
        <f>COUNTIFS(Table2[Sub-Sector],Table4[[#This Row],[Sub-Sector]],Table2[% Price above 20 EMA],"&gt;=0")/Table4[[#This Row],[Count]]</f>
        <v>0.5</v>
      </c>
      <c r="S45" s="1">
        <f>COUNTIFS(Table2[Sub-Sector],Table4[[#This Row],[Sub-Sector]],Table2[% Price above 50 EMA],"&gt;=0")/Table4[[#This Row],[Count]]</f>
        <v>0.5</v>
      </c>
      <c r="T45" s="1">
        <f>COUNTIFS(Table2[Sub-Sector],Table4[[#This Row],[Sub-Sector]],Table2[% Price above 200 EMA],"&gt;=0")/Table4[[#This Row],[Count]]</f>
        <v>0.5</v>
      </c>
      <c r="U45" s="1">
        <f>COUNTIFS(Table2[Sub-Sector],Table4[[#This Row],[Sub-Sector]],Table2[Rate of Change - Zone],"Positive")/Table4[[#This Row],[Count]]</f>
        <v>0.5</v>
      </c>
      <c r="V45" s="1">
        <f>COUNTIFS(Table2[Sub-Sector],Table4[[#This Row],[Sub-Sector]],Table2[Sharpe Ratio],"&gt;=0.10")/Table4[[#This Row],[Count]]</f>
        <v>0</v>
      </c>
      <c r="W4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462.5</v>
      </c>
      <c r="X45">
        <f>_xlfn.RANK.AVG(Table4[[#This Row],[Score]],Table4[Score],1)</f>
        <v>74</v>
      </c>
      <c r="Y4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214</v>
      </c>
      <c r="Z45">
        <f>_xlfn.RANK.AVG(Table4[[#This Row],[Score 2 ]],Table4[[Score 2 ]],1)</f>
        <v>42.5</v>
      </c>
    </row>
    <row r="46" spans="1:26" x14ac:dyDescent="0.3">
      <c r="A46" t="s">
        <v>185</v>
      </c>
      <c r="B46">
        <f>COUNTIFS(Table2[Sub-Sector],Table4[[#This Row],[Sub-Sector]])</f>
        <v>4</v>
      </c>
      <c r="C46" s="1">
        <f>COUNTIFS(Table2[Sub-Sector],Table4[[#This Row],[Sub-Sector]],Table2[Uptrend],"Uptrend")/Table4[[#This Row],[Count]]</f>
        <v>0.75</v>
      </c>
      <c r="D46" s="1">
        <f>COUNTIFS(Table2[Sub-Sector],Table4[[#This Row],[Sub-Sector]],Table2[1W Return vs Nifty],"&gt;=5")/Table4[[#This Row],[Count]]</f>
        <v>0</v>
      </c>
      <c r="E46" s="1">
        <f>COUNTIFS(Table2[Sub-Sector],Table4[[#This Row],[Sub-Sector]],Table2[1M Return vs Nifty],"&gt;=5")/Table4[[#This Row],[Count]]</f>
        <v>1</v>
      </c>
      <c r="F46" s="1">
        <f>COUNTIFS(Table2[Sub-Sector],Table4[[#This Row],[Sub-Sector]],Table2[6M Return vs Nifty],"&gt;=10")/Table4[[#This Row],[Count]]</f>
        <v>0.75</v>
      </c>
      <c r="G46" s="1">
        <f>COUNTIFS(Table2[Sub-Sector],Table4[[#This Row],[Sub-Sector]],Table2[1Y Return vs Nifty],"&gt;=10")/Table4[[#This Row],[Count]]</f>
        <v>0.5</v>
      </c>
      <c r="H46" s="1">
        <f>COUNTIFS(Table2[Sub-Sector],Table4[[#This Row],[Sub-Sector]],Table2[RSI Exponential â€“ 14D],"&gt;=50")/Table4[[#This Row],[Count]]</f>
        <v>0.25</v>
      </c>
      <c r="I46" s="1">
        <f>COUNTIFS(Table2[Sub-Sector],Table4[[#This Row],[Sub-Sector]],Table2[Relative Volume],"&gt;=1")/Table4[[#This Row],[Count]]</f>
        <v>0.25</v>
      </c>
      <c r="J46" s="1">
        <f>COUNTIFS(Table2[Sub-Sector],Table4[[#This Row],[Sub-Sector]],Table2[% Away From Day Low],"&gt;=0.05")/Table4[[#This Row],[Count]]</f>
        <v>0.25</v>
      </c>
      <c r="K46" s="1">
        <f>COUNTIFS(Table2[Sub-Sector],Table4[[#This Row],[Sub-Sector]],Table2[% Away From Day High],"&lt;=0.05")/Table4[[#This Row],[Count]]</f>
        <v>1</v>
      </c>
      <c r="L46" s="1">
        <f>COUNTIFS(Table2[Sub-Sector],Table4[[#This Row],[Sub-Sector]],Table2[% Away From Current Week Low],"&gt;=0.05")/Table4[[#This Row],[Count]]</f>
        <v>0</v>
      </c>
      <c r="M46" s="1">
        <f>COUNTIFS(Table2[Sub-Sector],Table4[[#This Row],[Sub-Sector]],Table2[% Away From Current Week High],"&lt;=0.05")/Table4[[#This Row],[Count]]</f>
        <v>0.75</v>
      </c>
      <c r="N46" s="1">
        <f>COUNTIFS(Table2[Sub-Sector],Table4[[#This Row],[Sub-Sector]],Table2[% Away From Current Month Low],"&gt;=0.05")/Table4[[#This Row],[Count]]</f>
        <v>0.25</v>
      </c>
      <c r="O46" s="1">
        <f>COUNTIFS(Table2[Sub-Sector],Table4[[#This Row],[Sub-Sector]],Table2[% Away From Current Month High],"&lt;=0.05")/Table4[[#This Row],[Count]]</f>
        <v>0.5</v>
      </c>
      <c r="P46" s="1">
        <f>COUNTIFS(Table2[Sub-Sector],Table4[[#This Row],[Sub-Sector]],Table2[% Away From 52W High],"&lt;=10")/Table4[[#This Row],[Count]]</f>
        <v>0.75</v>
      </c>
      <c r="Q46" s="1">
        <f>COUNTIFS(Table2[Sub-Sector],Table4[[#This Row],[Sub-Sector]],Table2[% Away From 52W Low],"&gt;=10")/Table4[[#This Row],[Count]]</f>
        <v>1</v>
      </c>
      <c r="R46" s="1">
        <f>COUNTIFS(Table2[Sub-Sector],Table4[[#This Row],[Sub-Sector]],Table2[% Price above 20 EMA],"&gt;=0")/Table4[[#This Row],[Count]]</f>
        <v>0.75</v>
      </c>
      <c r="S46" s="1">
        <f>COUNTIFS(Table2[Sub-Sector],Table4[[#This Row],[Sub-Sector]],Table2[% Price above 50 EMA],"&gt;=0")/Table4[[#This Row],[Count]]</f>
        <v>1</v>
      </c>
      <c r="T46" s="1">
        <f>COUNTIFS(Table2[Sub-Sector],Table4[[#This Row],[Sub-Sector]],Table2[% Price above 200 EMA],"&gt;=0")/Table4[[#This Row],[Count]]</f>
        <v>1</v>
      </c>
      <c r="U46" s="1">
        <f>COUNTIFS(Table2[Sub-Sector],Table4[[#This Row],[Sub-Sector]],Table2[Rate of Change - Zone],"Positive")/Table4[[#This Row],[Count]]</f>
        <v>0.5</v>
      </c>
      <c r="V46" s="1">
        <f>COUNTIFS(Table2[Sub-Sector],Table4[[#This Row],[Sub-Sector]],Table2[Sharpe Ratio],"&gt;=0.10")/Table4[[#This Row],[Count]]</f>
        <v>0</v>
      </c>
      <c r="W4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334</v>
      </c>
      <c r="X46">
        <f>_xlfn.RANK.AVG(Table4[[#This Row],[Score]],Table4[Score],1)</f>
        <v>29</v>
      </c>
      <c r="Y4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215</v>
      </c>
      <c r="Z46">
        <f>_xlfn.RANK.AVG(Table4[[#This Row],[Score 2 ]],Table4[[Score 2 ]],1)</f>
        <v>45</v>
      </c>
    </row>
    <row r="47" spans="1:26" x14ac:dyDescent="0.3">
      <c r="A47" t="s">
        <v>132</v>
      </c>
      <c r="B47">
        <f>COUNTIFS(Table2[Sub-Sector],Table4[[#This Row],[Sub-Sector]])</f>
        <v>20</v>
      </c>
      <c r="C47" s="1">
        <f>COUNTIFS(Table2[Sub-Sector],Table4[[#This Row],[Sub-Sector]],Table2[Uptrend],"Uptrend")/Table4[[#This Row],[Count]]</f>
        <v>0.4</v>
      </c>
      <c r="D47" s="1">
        <f>COUNTIFS(Table2[Sub-Sector],Table4[[#This Row],[Sub-Sector]],Table2[1W Return vs Nifty],"&gt;=5")/Table4[[#This Row],[Count]]</f>
        <v>0.1</v>
      </c>
      <c r="E47" s="1">
        <f>COUNTIFS(Table2[Sub-Sector],Table4[[#This Row],[Sub-Sector]],Table2[1M Return vs Nifty],"&gt;=5")/Table4[[#This Row],[Count]]</f>
        <v>0.2</v>
      </c>
      <c r="F47" s="1">
        <f>COUNTIFS(Table2[Sub-Sector],Table4[[#This Row],[Sub-Sector]],Table2[6M Return vs Nifty],"&gt;=10")/Table4[[#This Row],[Count]]</f>
        <v>0.5</v>
      </c>
      <c r="G47" s="1">
        <f>COUNTIFS(Table2[Sub-Sector],Table4[[#This Row],[Sub-Sector]],Table2[1Y Return vs Nifty],"&gt;=10")/Table4[[#This Row],[Count]]</f>
        <v>0.75</v>
      </c>
      <c r="H47" s="1">
        <f>COUNTIFS(Table2[Sub-Sector],Table4[[#This Row],[Sub-Sector]],Table2[RSI Exponential â€“ 14D],"&gt;=50")/Table4[[#This Row],[Count]]</f>
        <v>0.55000000000000004</v>
      </c>
      <c r="I47" s="1">
        <f>COUNTIFS(Table2[Sub-Sector],Table4[[#This Row],[Sub-Sector]],Table2[Relative Volume],"&gt;=1")/Table4[[#This Row],[Count]]</f>
        <v>0.15</v>
      </c>
      <c r="J47" s="1">
        <f>COUNTIFS(Table2[Sub-Sector],Table4[[#This Row],[Sub-Sector]],Table2[% Away From Day Low],"&gt;=0.05")/Table4[[#This Row],[Count]]</f>
        <v>0</v>
      </c>
      <c r="K47" s="1">
        <f>COUNTIFS(Table2[Sub-Sector],Table4[[#This Row],[Sub-Sector]],Table2[% Away From Day High],"&lt;=0.05")/Table4[[#This Row],[Count]]</f>
        <v>1</v>
      </c>
      <c r="L47" s="1">
        <f>COUNTIFS(Table2[Sub-Sector],Table4[[#This Row],[Sub-Sector]],Table2[% Away From Current Week Low],"&gt;=0.05")/Table4[[#This Row],[Count]]</f>
        <v>0.05</v>
      </c>
      <c r="M47" s="1">
        <f>COUNTIFS(Table2[Sub-Sector],Table4[[#This Row],[Sub-Sector]],Table2[% Away From Current Week High],"&lt;=0.05")/Table4[[#This Row],[Count]]</f>
        <v>0.95</v>
      </c>
      <c r="N47" s="1">
        <f>COUNTIFS(Table2[Sub-Sector],Table4[[#This Row],[Sub-Sector]],Table2[% Away From Current Month Low],"&gt;=0.05")/Table4[[#This Row],[Count]]</f>
        <v>0.5</v>
      </c>
      <c r="O47" s="1">
        <f>COUNTIFS(Table2[Sub-Sector],Table4[[#This Row],[Sub-Sector]],Table2[% Away From Current Month High],"&lt;=0.05")/Table4[[#This Row],[Count]]</f>
        <v>0.65</v>
      </c>
      <c r="P47" s="1">
        <f>COUNTIFS(Table2[Sub-Sector],Table4[[#This Row],[Sub-Sector]],Table2[% Away From 52W High],"&lt;=10")/Table4[[#This Row],[Count]]</f>
        <v>0.3</v>
      </c>
      <c r="Q47" s="1">
        <f>COUNTIFS(Table2[Sub-Sector],Table4[[#This Row],[Sub-Sector]],Table2[% Away From 52W Low],"&gt;=10")/Table4[[#This Row],[Count]]</f>
        <v>1</v>
      </c>
      <c r="R47" s="1">
        <f>COUNTIFS(Table2[Sub-Sector],Table4[[#This Row],[Sub-Sector]],Table2[% Price above 20 EMA],"&gt;=0")/Table4[[#This Row],[Count]]</f>
        <v>0.55000000000000004</v>
      </c>
      <c r="S47" s="1">
        <f>COUNTIFS(Table2[Sub-Sector],Table4[[#This Row],[Sub-Sector]],Table2[% Price above 50 EMA],"&gt;=0")/Table4[[#This Row],[Count]]</f>
        <v>0.55000000000000004</v>
      </c>
      <c r="T47" s="1">
        <f>COUNTIFS(Table2[Sub-Sector],Table4[[#This Row],[Sub-Sector]],Table2[% Price above 200 EMA],"&gt;=0")/Table4[[#This Row],[Count]]</f>
        <v>0.85</v>
      </c>
      <c r="U47" s="1">
        <f>COUNTIFS(Table2[Sub-Sector],Table4[[#This Row],[Sub-Sector]],Table2[Rate of Change - Zone],"Positive")/Table4[[#This Row],[Count]]</f>
        <v>0.6</v>
      </c>
      <c r="V47" s="1">
        <f>COUNTIFS(Table2[Sub-Sector],Table4[[#This Row],[Sub-Sector]],Table2[Sharpe Ratio],"&gt;=0.10")/Table4[[#This Row],[Count]]</f>
        <v>0.45</v>
      </c>
      <c r="W4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396</v>
      </c>
      <c r="X47">
        <f>_xlfn.RANK.AVG(Table4[[#This Row],[Score]],Table4[Score],1)</f>
        <v>50</v>
      </c>
      <c r="Y4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219</v>
      </c>
      <c r="Z47">
        <f>_xlfn.RANK.AVG(Table4[[#This Row],[Score 2 ]],Table4[[Score 2 ]],1)</f>
        <v>46</v>
      </c>
    </row>
    <row r="48" spans="1:26" x14ac:dyDescent="0.3">
      <c r="A48" t="s">
        <v>762</v>
      </c>
      <c r="B48">
        <f>COUNTIFS(Table2[Sub-Sector],Table4[[#This Row],[Sub-Sector]])</f>
        <v>5</v>
      </c>
      <c r="C48" s="1">
        <f>COUNTIFS(Table2[Sub-Sector],Table4[[#This Row],[Sub-Sector]],Table2[Uptrend],"Uptrend")/Table4[[#This Row],[Count]]</f>
        <v>0.2</v>
      </c>
      <c r="D48" s="1">
        <f>COUNTIFS(Table2[Sub-Sector],Table4[[#This Row],[Sub-Sector]],Table2[1W Return vs Nifty],"&gt;=5")/Table4[[#This Row],[Count]]</f>
        <v>0</v>
      </c>
      <c r="E48" s="1">
        <f>COUNTIFS(Table2[Sub-Sector],Table4[[#This Row],[Sub-Sector]],Table2[1M Return vs Nifty],"&gt;=5")/Table4[[#This Row],[Count]]</f>
        <v>0</v>
      </c>
      <c r="F48" s="1">
        <f>COUNTIFS(Table2[Sub-Sector],Table4[[#This Row],[Sub-Sector]],Table2[6M Return vs Nifty],"&gt;=10")/Table4[[#This Row],[Count]]</f>
        <v>1</v>
      </c>
      <c r="G48" s="1">
        <f>COUNTIFS(Table2[Sub-Sector],Table4[[#This Row],[Sub-Sector]],Table2[1Y Return vs Nifty],"&gt;=10")/Table4[[#This Row],[Count]]</f>
        <v>1</v>
      </c>
      <c r="H48" s="1">
        <f>COUNTIFS(Table2[Sub-Sector],Table4[[#This Row],[Sub-Sector]],Table2[RSI Exponential â€“ 14D],"&gt;=50")/Table4[[#This Row],[Count]]</f>
        <v>0.2</v>
      </c>
      <c r="I48" s="1">
        <f>COUNTIFS(Table2[Sub-Sector],Table4[[#This Row],[Sub-Sector]],Table2[Relative Volume],"&gt;=1")/Table4[[#This Row],[Count]]</f>
        <v>0</v>
      </c>
      <c r="J48" s="1">
        <f>COUNTIFS(Table2[Sub-Sector],Table4[[#This Row],[Sub-Sector]],Table2[% Away From Day Low],"&gt;=0.05")/Table4[[#This Row],[Count]]</f>
        <v>0.2</v>
      </c>
      <c r="K48" s="1">
        <f>COUNTIFS(Table2[Sub-Sector],Table4[[#This Row],[Sub-Sector]],Table2[% Away From Day High],"&lt;=0.05")/Table4[[#This Row],[Count]]</f>
        <v>1</v>
      </c>
      <c r="L48" s="1">
        <f>COUNTIFS(Table2[Sub-Sector],Table4[[#This Row],[Sub-Sector]],Table2[% Away From Current Week Low],"&gt;=0.05")/Table4[[#This Row],[Count]]</f>
        <v>0.2</v>
      </c>
      <c r="M48" s="1">
        <f>COUNTIFS(Table2[Sub-Sector],Table4[[#This Row],[Sub-Sector]],Table2[% Away From Current Week High],"&lt;=0.05")/Table4[[#This Row],[Count]]</f>
        <v>0.4</v>
      </c>
      <c r="N48" s="1">
        <f>COUNTIFS(Table2[Sub-Sector],Table4[[#This Row],[Sub-Sector]],Table2[% Away From Current Month Low],"&gt;=0.05")/Table4[[#This Row],[Count]]</f>
        <v>0.4</v>
      </c>
      <c r="O48" s="1">
        <f>COUNTIFS(Table2[Sub-Sector],Table4[[#This Row],[Sub-Sector]],Table2[% Away From Current Month High],"&lt;=0.05")/Table4[[#This Row],[Count]]</f>
        <v>0.2</v>
      </c>
      <c r="P48" s="1">
        <f>COUNTIFS(Table2[Sub-Sector],Table4[[#This Row],[Sub-Sector]],Table2[% Away From 52W High],"&lt;=10")/Table4[[#This Row],[Count]]</f>
        <v>0.2</v>
      </c>
      <c r="Q48" s="1">
        <f>COUNTIFS(Table2[Sub-Sector],Table4[[#This Row],[Sub-Sector]],Table2[% Away From 52W Low],"&gt;=10")/Table4[[#This Row],[Count]]</f>
        <v>1</v>
      </c>
      <c r="R48" s="1">
        <f>COUNTIFS(Table2[Sub-Sector],Table4[[#This Row],[Sub-Sector]],Table2[% Price above 20 EMA],"&gt;=0")/Table4[[#This Row],[Count]]</f>
        <v>0.2</v>
      </c>
      <c r="S48" s="1">
        <f>COUNTIFS(Table2[Sub-Sector],Table4[[#This Row],[Sub-Sector]],Table2[% Price above 50 EMA],"&gt;=0")/Table4[[#This Row],[Count]]</f>
        <v>0.2</v>
      </c>
      <c r="T48" s="1">
        <f>COUNTIFS(Table2[Sub-Sector],Table4[[#This Row],[Sub-Sector]],Table2[% Price above 200 EMA],"&gt;=0")/Table4[[#This Row],[Count]]</f>
        <v>1</v>
      </c>
      <c r="U48" s="1">
        <f>COUNTIFS(Table2[Sub-Sector],Table4[[#This Row],[Sub-Sector]],Table2[Rate of Change - Zone],"Positive")/Table4[[#This Row],[Count]]</f>
        <v>0.2</v>
      </c>
      <c r="V48" s="1">
        <f>COUNTIFS(Table2[Sub-Sector],Table4[[#This Row],[Sub-Sector]],Table2[Sharpe Ratio],"&gt;=0.10")/Table4[[#This Row],[Count]]</f>
        <v>1</v>
      </c>
      <c r="W4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498</v>
      </c>
      <c r="X48">
        <f>_xlfn.RANK.AVG(Table4[[#This Row],[Score]],Table4[Score],1)</f>
        <v>84</v>
      </c>
      <c r="Y4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220.5</v>
      </c>
      <c r="Z48">
        <f>_xlfn.RANK.AVG(Table4[[#This Row],[Score 2 ]],Table4[[Score 2 ]],1)</f>
        <v>47</v>
      </c>
    </row>
    <row r="49" spans="1:26" x14ac:dyDescent="0.3">
      <c r="A49" t="s">
        <v>468</v>
      </c>
      <c r="B49">
        <f>COUNTIFS(Table2[Sub-Sector],Table4[[#This Row],[Sub-Sector]])</f>
        <v>17</v>
      </c>
      <c r="C49" s="1">
        <f>COUNTIFS(Table2[Sub-Sector],Table4[[#This Row],[Sub-Sector]],Table2[Uptrend],"Uptrend")/Table4[[#This Row],[Count]]</f>
        <v>0.47058823529411764</v>
      </c>
      <c r="D49" s="1">
        <f>COUNTIFS(Table2[Sub-Sector],Table4[[#This Row],[Sub-Sector]],Table2[1W Return vs Nifty],"&gt;=5")/Table4[[#This Row],[Count]]</f>
        <v>0.23529411764705882</v>
      </c>
      <c r="E49" s="1">
        <f>COUNTIFS(Table2[Sub-Sector],Table4[[#This Row],[Sub-Sector]],Table2[1M Return vs Nifty],"&gt;=5")/Table4[[#This Row],[Count]]</f>
        <v>0.47058823529411764</v>
      </c>
      <c r="F49" s="1">
        <f>COUNTIFS(Table2[Sub-Sector],Table4[[#This Row],[Sub-Sector]],Table2[6M Return vs Nifty],"&gt;=10")/Table4[[#This Row],[Count]]</f>
        <v>0.47058823529411764</v>
      </c>
      <c r="G49" s="1">
        <f>COUNTIFS(Table2[Sub-Sector],Table4[[#This Row],[Sub-Sector]],Table2[1Y Return vs Nifty],"&gt;=10")/Table4[[#This Row],[Count]]</f>
        <v>0.23529411764705882</v>
      </c>
      <c r="H49" s="1">
        <f>COUNTIFS(Table2[Sub-Sector],Table4[[#This Row],[Sub-Sector]],Table2[RSI Exponential â€“ 14D],"&gt;=50")/Table4[[#This Row],[Count]]</f>
        <v>0.70588235294117652</v>
      </c>
      <c r="I49" s="1">
        <f>COUNTIFS(Table2[Sub-Sector],Table4[[#This Row],[Sub-Sector]],Table2[Relative Volume],"&gt;=1")/Table4[[#This Row],[Count]]</f>
        <v>0.47058823529411764</v>
      </c>
      <c r="J49" s="1">
        <f>COUNTIFS(Table2[Sub-Sector],Table4[[#This Row],[Sub-Sector]],Table2[% Away From Day Low],"&gt;=0.05")/Table4[[#This Row],[Count]]</f>
        <v>0.11764705882352941</v>
      </c>
      <c r="K49" s="1">
        <f>COUNTIFS(Table2[Sub-Sector],Table4[[#This Row],[Sub-Sector]],Table2[% Away From Day High],"&lt;=0.05")/Table4[[#This Row],[Count]]</f>
        <v>1</v>
      </c>
      <c r="L49" s="1">
        <f>COUNTIFS(Table2[Sub-Sector],Table4[[#This Row],[Sub-Sector]],Table2[% Away From Current Week Low],"&gt;=0.05")/Table4[[#This Row],[Count]]</f>
        <v>0.17647058823529413</v>
      </c>
      <c r="M49" s="1">
        <f>COUNTIFS(Table2[Sub-Sector],Table4[[#This Row],[Sub-Sector]],Table2[% Away From Current Week High],"&lt;=0.05")/Table4[[#This Row],[Count]]</f>
        <v>0.88235294117647056</v>
      </c>
      <c r="N49" s="1">
        <f>COUNTIFS(Table2[Sub-Sector],Table4[[#This Row],[Sub-Sector]],Table2[% Away From Current Month Low],"&gt;=0.05")/Table4[[#This Row],[Count]]</f>
        <v>0.41176470588235292</v>
      </c>
      <c r="O49" s="1">
        <f>COUNTIFS(Table2[Sub-Sector],Table4[[#This Row],[Sub-Sector]],Table2[% Away From Current Month High],"&lt;=0.05")/Table4[[#This Row],[Count]]</f>
        <v>0.58823529411764708</v>
      </c>
      <c r="P49" s="1">
        <f>COUNTIFS(Table2[Sub-Sector],Table4[[#This Row],[Sub-Sector]],Table2[% Away From 52W High],"&lt;=10")/Table4[[#This Row],[Count]]</f>
        <v>0.52941176470588236</v>
      </c>
      <c r="Q49" s="1">
        <f>COUNTIFS(Table2[Sub-Sector],Table4[[#This Row],[Sub-Sector]],Table2[% Away From 52W Low],"&gt;=10")/Table4[[#This Row],[Count]]</f>
        <v>0.94117647058823528</v>
      </c>
      <c r="R49" s="1">
        <f>COUNTIFS(Table2[Sub-Sector],Table4[[#This Row],[Sub-Sector]],Table2[% Price above 20 EMA],"&gt;=0")/Table4[[#This Row],[Count]]</f>
        <v>0.70588235294117652</v>
      </c>
      <c r="S49" s="1">
        <f>COUNTIFS(Table2[Sub-Sector],Table4[[#This Row],[Sub-Sector]],Table2[% Price above 50 EMA],"&gt;=0")/Table4[[#This Row],[Count]]</f>
        <v>0.76470588235294112</v>
      </c>
      <c r="T49" s="1">
        <f>COUNTIFS(Table2[Sub-Sector],Table4[[#This Row],[Sub-Sector]],Table2[% Price above 200 EMA],"&gt;=0")/Table4[[#This Row],[Count]]</f>
        <v>0.76470588235294112</v>
      </c>
      <c r="U49" s="1">
        <f>COUNTIFS(Table2[Sub-Sector],Table4[[#This Row],[Sub-Sector]],Table2[Rate of Change - Zone],"Positive")/Table4[[#This Row],[Count]]</f>
        <v>0.82352941176470584</v>
      </c>
      <c r="V49" s="1">
        <f>COUNTIFS(Table2[Sub-Sector],Table4[[#This Row],[Sub-Sector]],Table2[Sharpe Ratio],"&gt;=0.10")/Table4[[#This Row],[Count]]</f>
        <v>0.11764705882352941</v>
      </c>
      <c r="W4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353.5</v>
      </c>
      <c r="X49">
        <f>_xlfn.RANK.AVG(Table4[[#This Row],[Score]],Table4[Score],1)</f>
        <v>37</v>
      </c>
      <c r="Y4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226</v>
      </c>
      <c r="Z49">
        <f>_xlfn.RANK.AVG(Table4[[#This Row],[Score 2 ]],Table4[[Score 2 ]],1)</f>
        <v>48</v>
      </c>
    </row>
    <row r="50" spans="1:26" x14ac:dyDescent="0.3">
      <c r="A50" t="s">
        <v>119</v>
      </c>
      <c r="B50">
        <f>COUNTIFS(Table2[Sub-Sector],Table4[[#This Row],[Sub-Sector]])</f>
        <v>8</v>
      </c>
      <c r="C50" s="1">
        <f>COUNTIFS(Table2[Sub-Sector],Table4[[#This Row],[Sub-Sector]],Table2[Uptrend],"Uptrend")/Table4[[#This Row],[Count]]</f>
        <v>0.625</v>
      </c>
      <c r="D50" s="1">
        <f>COUNTIFS(Table2[Sub-Sector],Table4[[#This Row],[Sub-Sector]],Table2[1W Return vs Nifty],"&gt;=5")/Table4[[#This Row],[Count]]</f>
        <v>0</v>
      </c>
      <c r="E50" s="1">
        <f>COUNTIFS(Table2[Sub-Sector],Table4[[#This Row],[Sub-Sector]],Table2[1M Return vs Nifty],"&gt;=5")/Table4[[#This Row],[Count]]</f>
        <v>0.375</v>
      </c>
      <c r="F50" s="1">
        <f>COUNTIFS(Table2[Sub-Sector],Table4[[#This Row],[Sub-Sector]],Table2[6M Return vs Nifty],"&gt;=10")/Table4[[#This Row],[Count]]</f>
        <v>0.625</v>
      </c>
      <c r="G50" s="1">
        <f>COUNTIFS(Table2[Sub-Sector],Table4[[#This Row],[Sub-Sector]],Table2[1Y Return vs Nifty],"&gt;=10")/Table4[[#This Row],[Count]]</f>
        <v>0.625</v>
      </c>
      <c r="H50" s="1">
        <f>COUNTIFS(Table2[Sub-Sector],Table4[[#This Row],[Sub-Sector]],Table2[RSI Exponential â€“ 14D],"&gt;=50")/Table4[[#This Row],[Count]]</f>
        <v>0.5</v>
      </c>
      <c r="I50" s="1">
        <f>COUNTIFS(Table2[Sub-Sector],Table4[[#This Row],[Sub-Sector]],Table2[Relative Volume],"&gt;=1")/Table4[[#This Row],[Count]]</f>
        <v>0.125</v>
      </c>
      <c r="J50" s="1">
        <f>COUNTIFS(Table2[Sub-Sector],Table4[[#This Row],[Sub-Sector]],Table2[% Away From Day Low],"&gt;=0.05")/Table4[[#This Row],[Count]]</f>
        <v>0.125</v>
      </c>
      <c r="K50" s="1">
        <f>COUNTIFS(Table2[Sub-Sector],Table4[[#This Row],[Sub-Sector]],Table2[% Away From Day High],"&lt;=0.05")/Table4[[#This Row],[Count]]</f>
        <v>1</v>
      </c>
      <c r="L50" s="1">
        <f>COUNTIFS(Table2[Sub-Sector],Table4[[#This Row],[Sub-Sector]],Table2[% Away From Current Week Low],"&gt;=0.05")/Table4[[#This Row],[Count]]</f>
        <v>0.125</v>
      </c>
      <c r="M50" s="1">
        <f>COUNTIFS(Table2[Sub-Sector],Table4[[#This Row],[Sub-Sector]],Table2[% Away From Current Week High],"&lt;=0.05")/Table4[[#This Row],[Count]]</f>
        <v>0.75</v>
      </c>
      <c r="N50" s="1">
        <f>COUNTIFS(Table2[Sub-Sector],Table4[[#This Row],[Sub-Sector]],Table2[% Away From Current Month Low],"&gt;=0.05")/Table4[[#This Row],[Count]]</f>
        <v>0.5</v>
      </c>
      <c r="O50" s="1">
        <f>COUNTIFS(Table2[Sub-Sector],Table4[[#This Row],[Sub-Sector]],Table2[% Away From Current Month High],"&lt;=0.05")/Table4[[#This Row],[Count]]</f>
        <v>0.5</v>
      </c>
      <c r="P50" s="1">
        <f>COUNTIFS(Table2[Sub-Sector],Table4[[#This Row],[Sub-Sector]],Table2[% Away From 52W High],"&lt;=10")/Table4[[#This Row],[Count]]</f>
        <v>0.625</v>
      </c>
      <c r="Q50" s="1">
        <f>COUNTIFS(Table2[Sub-Sector],Table4[[#This Row],[Sub-Sector]],Table2[% Away From 52W Low],"&gt;=10")/Table4[[#This Row],[Count]]</f>
        <v>1</v>
      </c>
      <c r="R50" s="1">
        <f>COUNTIFS(Table2[Sub-Sector],Table4[[#This Row],[Sub-Sector]],Table2[% Price above 20 EMA],"&gt;=0")/Table4[[#This Row],[Count]]</f>
        <v>0.5</v>
      </c>
      <c r="S50" s="1">
        <f>COUNTIFS(Table2[Sub-Sector],Table4[[#This Row],[Sub-Sector]],Table2[% Price above 50 EMA],"&gt;=0")/Table4[[#This Row],[Count]]</f>
        <v>0.625</v>
      </c>
      <c r="T50" s="1">
        <f>COUNTIFS(Table2[Sub-Sector],Table4[[#This Row],[Sub-Sector]],Table2[% Price above 200 EMA],"&gt;=0")/Table4[[#This Row],[Count]]</f>
        <v>0.75</v>
      </c>
      <c r="U50" s="1">
        <f>COUNTIFS(Table2[Sub-Sector],Table4[[#This Row],[Sub-Sector]],Table2[Rate of Change - Zone],"Positive")/Table4[[#This Row],[Count]]</f>
        <v>0.625</v>
      </c>
      <c r="V50" s="1">
        <f>COUNTIFS(Table2[Sub-Sector],Table4[[#This Row],[Sub-Sector]],Table2[Sharpe Ratio],"&gt;=0.10")/Table4[[#This Row],[Count]]</f>
        <v>0</v>
      </c>
      <c r="W5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400.5</v>
      </c>
      <c r="X50">
        <f>_xlfn.RANK.AVG(Table4[[#This Row],[Score]],Table4[Score],1)</f>
        <v>53</v>
      </c>
      <c r="Y5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227</v>
      </c>
      <c r="Z50">
        <f>_xlfn.RANK.AVG(Table4[[#This Row],[Score 2 ]],Table4[[Score 2 ]],1)</f>
        <v>49</v>
      </c>
    </row>
    <row r="51" spans="1:26" x14ac:dyDescent="0.3">
      <c r="A51" t="s">
        <v>98</v>
      </c>
      <c r="B51">
        <f>COUNTIFS(Table2[Sub-Sector],Table4[[#This Row],[Sub-Sector]])</f>
        <v>3</v>
      </c>
      <c r="C51" s="1">
        <f>COUNTIFS(Table2[Sub-Sector],Table4[[#This Row],[Sub-Sector]],Table2[Uptrend],"Uptrend")/Table4[[#This Row],[Count]]</f>
        <v>0.66666666666666663</v>
      </c>
      <c r="D51" s="1">
        <f>COUNTIFS(Table2[Sub-Sector],Table4[[#This Row],[Sub-Sector]],Table2[1W Return vs Nifty],"&gt;=5")/Table4[[#This Row],[Count]]</f>
        <v>0</v>
      </c>
      <c r="E51" s="1">
        <f>COUNTIFS(Table2[Sub-Sector],Table4[[#This Row],[Sub-Sector]],Table2[1M Return vs Nifty],"&gt;=5")/Table4[[#This Row],[Count]]</f>
        <v>0</v>
      </c>
      <c r="F51" s="1">
        <f>COUNTIFS(Table2[Sub-Sector],Table4[[#This Row],[Sub-Sector]],Table2[6M Return vs Nifty],"&gt;=10")/Table4[[#This Row],[Count]]</f>
        <v>0.33333333333333331</v>
      </c>
      <c r="G51" s="1">
        <f>COUNTIFS(Table2[Sub-Sector],Table4[[#This Row],[Sub-Sector]],Table2[1Y Return vs Nifty],"&gt;=10")/Table4[[#This Row],[Count]]</f>
        <v>1</v>
      </c>
      <c r="H51" s="1">
        <f>COUNTIFS(Table2[Sub-Sector],Table4[[#This Row],[Sub-Sector]],Table2[RSI Exponential â€“ 14D],"&gt;=50")/Table4[[#This Row],[Count]]</f>
        <v>0.33333333333333331</v>
      </c>
      <c r="I51" s="1">
        <f>COUNTIFS(Table2[Sub-Sector],Table4[[#This Row],[Sub-Sector]],Table2[Relative Volume],"&gt;=1")/Table4[[#This Row],[Count]]</f>
        <v>0.33333333333333331</v>
      </c>
      <c r="J51" s="1">
        <f>COUNTIFS(Table2[Sub-Sector],Table4[[#This Row],[Sub-Sector]],Table2[% Away From Day Low],"&gt;=0.05")/Table4[[#This Row],[Count]]</f>
        <v>0</v>
      </c>
      <c r="K51" s="1">
        <f>COUNTIFS(Table2[Sub-Sector],Table4[[#This Row],[Sub-Sector]],Table2[% Away From Day High],"&lt;=0.05")/Table4[[#This Row],[Count]]</f>
        <v>1</v>
      </c>
      <c r="L51" s="1">
        <f>COUNTIFS(Table2[Sub-Sector],Table4[[#This Row],[Sub-Sector]],Table2[% Away From Current Week Low],"&gt;=0.05")/Table4[[#This Row],[Count]]</f>
        <v>0</v>
      </c>
      <c r="M51" s="1">
        <f>COUNTIFS(Table2[Sub-Sector],Table4[[#This Row],[Sub-Sector]],Table2[% Away From Current Week High],"&lt;=0.05")/Table4[[#This Row],[Count]]</f>
        <v>1</v>
      </c>
      <c r="N51" s="1">
        <f>COUNTIFS(Table2[Sub-Sector],Table4[[#This Row],[Sub-Sector]],Table2[% Away From Current Month Low],"&gt;=0.05")/Table4[[#This Row],[Count]]</f>
        <v>0.33333333333333331</v>
      </c>
      <c r="O51" s="1">
        <f>COUNTIFS(Table2[Sub-Sector],Table4[[#This Row],[Sub-Sector]],Table2[% Away From Current Month High],"&lt;=0.05")/Table4[[#This Row],[Count]]</f>
        <v>0.66666666666666663</v>
      </c>
      <c r="P51" s="1">
        <f>COUNTIFS(Table2[Sub-Sector],Table4[[#This Row],[Sub-Sector]],Table2[% Away From 52W High],"&lt;=10")/Table4[[#This Row],[Count]]</f>
        <v>0.33333333333333331</v>
      </c>
      <c r="Q51" s="1">
        <f>COUNTIFS(Table2[Sub-Sector],Table4[[#This Row],[Sub-Sector]],Table2[% Away From 52W Low],"&gt;=10")/Table4[[#This Row],[Count]]</f>
        <v>1</v>
      </c>
      <c r="R51" s="1">
        <f>COUNTIFS(Table2[Sub-Sector],Table4[[#This Row],[Sub-Sector]],Table2[% Price above 20 EMA],"&gt;=0")/Table4[[#This Row],[Count]]</f>
        <v>0.33333333333333331</v>
      </c>
      <c r="S51" s="1">
        <f>COUNTIFS(Table2[Sub-Sector],Table4[[#This Row],[Sub-Sector]],Table2[% Price above 50 EMA],"&gt;=0")/Table4[[#This Row],[Count]]</f>
        <v>0.33333333333333331</v>
      </c>
      <c r="T51" s="1">
        <f>COUNTIFS(Table2[Sub-Sector],Table4[[#This Row],[Sub-Sector]],Table2[% Price above 200 EMA],"&gt;=0")/Table4[[#This Row],[Count]]</f>
        <v>1</v>
      </c>
      <c r="U51" s="1">
        <f>COUNTIFS(Table2[Sub-Sector],Table4[[#This Row],[Sub-Sector]],Table2[Rate of Change - Zone],"Positive")/Table4[[#This Row],[Count]]</f>
        <v>0.33333333333333331</v>
      </c>
      <c r="V51" s="1">
        <f>COUNTIFS(Table2[Sub-Sector],Table4[[#This Row],[Sub-Sector]],Table2[Sharpe Ratio],"&gt;=0.10")/Table4[[#This Row],[Count]]</f>
        <v>0</v>
      </c>
      <c r="W5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454</v>
      </c>
      <c r="X51">
        <f>_xlfn.RANK.AVG(Table4[[#This Row],[Score]],Table4[Score],1)</f>
        <v>69</v>
      </c>
      <c r="Y5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227.5</v>
      </c>
      <c r="Z51">
        <f>_xlfn.RANK.AVG(Table4[[#This Row],[Score 2 ]],Table4[[Score 2 ]],1)</f>
        <v>50</v>
      </c>
    </row>
    <row r="52" spans="1:26" x14ac:dyDescent="0.3">
      <c r="A52" t="s">
        <v>138</v>
      </c>
      <c r="B52">
        <f>COUNTIFS(Table2[Sub-Sector],Table4[[#This Row],[Sub-Sector]])</f>
        <v>7</v>
      </c>
      <c r="C52" s="1">
        <f>COUNTIFS(Table2[Sub-Sector],Table4[[#This Row],[Sub-Sector]],Table2[Uptrend],"Uptrend")/Table4[[#This Row],[Count]]</f>
        <v>0.2857142857142857</v>
      </c>
      <c r="D52" s="1">
        <f>COUNTIFS(Table2[Sub-Sector],Table4[[#This Row],[Sub-Sector]],Table2[1W Return vs Nifty],"&gt;=5")/Table4[[#This Row],[Count]]</f>
        <v>0</v>
      </c>
      <c r="E52" s="1">
        <f>COUNTIFS(Table2[Sub-Sector],Table4[[#This Row],[Sub-Sector]],Table2[1M Return vs Nifty],"&gt;=5")/Table4[[#This Row],[Count]]</f>
        <v>0</v>
      </c>
      <c r="F52" s="1">
        <f>COUNTIFS(Table2[Sub-Sector],Table4[[#This Row],[Sub-Sector]],Table2[6M Return vs Nifty],"&gt;=10")/Table4[[#This Row],[Count]]</f>
        <v>0.7142857142857143</v>
      </c>
      <c r="G52" s="1">
        <f>COUNTIFS(Table2[Sub-Sector],Table4[[#This Row],[Sub-Sector]],Table2[1Y Return vs Nifty],"&gt;=10")/Table4[[#This Row],[Count]]</f>
        <v>0.8571428571428571</v>
      </c>
      <c r="H52" s="1">
        <f>COUNTIFS(Table2[Sub-Sector],Table4[[#This Row],[Sub-Sector]],Table2[RSI Exponential â€“ 14D],"&gt;=50")/Table4[[#This Row],[Count]]</f>
        <v>0.14285714285714285</v>
      </c>
      <c r="I52" s="1">
        <f>COUNTIFS(Table2[Sub-Sector],Table4[[#This Row],[Sub-Sector]],Table2[Relative Volume],"&gt;=1")/Table4[[#This Row],[Count]]</f>
        <v>0.14285714285714285</v>
      </c>
      <c r="J52" s="1">
        <f>COUNTIFS(Table2[Sub-Sector],Table4[[#This Row],[Sub-Sector]],Table2[% Away From Day Low],"&gt;=0.05")/Table4[[#This Row],[Count]]</f>
        <v>0</v>
      </c>
      <c r="K52" s="1">
        <f>COUNTIFS(Table2[Sub-Sector],Table4[[#This Row],[Sub-Sector]],Table2[% Away From Day High],"&lt;=0.05")/Table4[[#This Row],[Count]]</f>
        <v>1</v>
      </c>
      <c r="L52" s="1">
        <f>COUNTIFS(Table2[Sub-Sector],Table4[[#This Row],[Sub-Sector]],Table2[% Away From Current Week Low],"&gt;=0.05")/Table4[[#This Row],[Count]]</f>
        <v>0</v>
      </c>
      <c r="M52" s="1">
        <f>COUNTIFS(Table2[Sub-Sector],Table4[[#This Row],[Sub-Sector]],Table2[% Away From Current Week High],"&lt;=0.05")/Table4[[#This Row],[Count]]</f>
        <v>0.5714285714285714</v>
      </c>
      <c r="N52" s="1">
        <f>COUNTIFS(Table2[Sub-Sector],Table4[[#This Row],[Sub-Sector]],Table2[% Away From Current Month Low],"&gt;=0.05")/Table4[[#This Row],[Count]]</f>
        <v>0.14285714285714285</v>
      </c>
      <c r="O52" s="1">
        <f>COUNTIFS(Table2[Sub-Sector],Table4[[#This Row],[Sub-Sector]],Table2[% Away From Current Month High],"&lt;=0.05")/Table4[[#This Row],[Count]]</f>
        <v>0.14285714285714285</v>
      </c>
      <c r="P52" s="1">
        <f>COUNTIFS(Table2[Sub-Sector],Table4[[#This Row],[Sub-Sector]],Table2[% Away From 52W High],"&lt;=10")/Table4[[#This Row],[Count]]</f>
        <v>0</v>
      </c>
      <c r="Q52" s="1">
        <f>COUNTIFS(Table2[Sub-Sector],Table4[[#This Row],[Sub-Sector]],Table2[% Away From 52W Low],"&gt;=10")/Table4[[#This Row],[Count]]</f>
        <v>1</v>
      </c>
      <c r="R52" s="1">
        <f>COUNTIFS(Table2[Sub-Sector],Table4[[#This Row],[Sub-Sector]],Table2[% Price above 20 EMA],"&gt;=0")/Table4[[#This Row],[Count]]</f>
        <v>0.14285714285714285</v>
      </c>
      <c r="S52" s="1">
        <f>COUNTIFS(Table2[Sub-Sector],Table4[[#This Row],[Sub-Sector]],Table2[% Price above 50 EMA],"&gt;=0")/Table4[[#This Row],[Count]]</f>
        <v>0.2857142857142857</v>
      </c>
      <c r="T52" s="1">
        <f>COUNTIFS(Table2[Sub-Sector],Table4[[#This Row],[Sub-Sector]],Table2[% Price above 200 EMA],"&gt;=0")/Table4[[#This Row],[Count]]</f>
        <v>1</v>
      </c>
      <c r="U52" s="1">
        <f>COUNTIFS(Table2[Sub-Sector],Table4[[#This Row],[Sub-Sector]],Table2[Rate of Change - Zone],"Positive")/Table4[[#This Row],[Count]]</f>
        <v>0.14285714285714285</v>
      </c>
      <c r="V52" s="1">
        <f>COUNTIFS(Table2[Sub-Sector],Table4[[#This Row],[Sub-Sector]],Table2[Sharpe Ratio],"&gt;=0.10")/Table4[[#This Row],[Count]]</f>
        <v>0.8571428571428571</v>
      </c>
      <c r="W5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503</v>
      </c>
      <c r="X52">
        <f>_xlfn.RANK.AVG(Table4[[#This Row],[Score]],Table4[Score],1)</f>
        <v>85.5</v>
      </c>
      <c r="Y5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229.5</v>
      </c>
      <c r="Z52">
        <f>_xlfn.RANK.AVG(Table4[[#This Row],[Score 2 ]],Table4[[Score 2 ]],1)</f>
        <v>51</v>
      </c>
    </row>
    <row r="53" spans="1:26" x14ac:dyDescent="0.3">
      <c r="A53" t="s">
        <v>180</v>
      </c>
      <c r="B53">
        <f>COUNTIFS(Table2[Sub-Sector],Table4[[#This Row],[Sub-Sector]])</f>
        <v>9</v>
      </c>
      <c r="C53" s="1">
        <f>COUNTIFS(Table2[Sub-Sector],Table4[[#This Row],[Sub-Sector]],Table2[Uptrend],"Uptrend")/Table4[[#This Row],[Count]]</f>
        <v>0.77777777777777779</v>
      </c>
      <c r="D53" s="1">
        <f>COUNTIFS(Table2[Sub-Sector],Table4[[#This Row],[Sub-Sector]],Table2[1W Return vs Nifty],"&gt;=5")/Table4[[#This Row],[Count]]</f>
        <v>0</v>
      </c>
      <c r="E53" s="1">
        <f>COUNTIFS(Table2[Sub-Sector],Table4[[#This Row],[Sub-Sector]],Table2[1M Return vs Nifty],"&gt;=5")/Table4[[#This Row],[Count]]</f>
        <v>0.1111111111111111</v>
      </c>
      <c r="F53" s="1">
        <f>COUNTIFS(Table2[Sub-Sector],Table4[[#This Row],[Sub-Sector]],Table2[6M Return vs Nifty],"&gt;=10")/Table4[[#This Row],[Count]]</f>
        <v>0.44444444444444442</v>
      </c>
      <c r="G53" s="1">
        <f>COUNTIFS(Table2[Sub-Sector],Table4[[#This Row],[Sub-Sector]],Table2[1Y Return vs Nifty],"&gt;=10")/Table4[[#This Row],[Count]]</f>
        <v>0.44444444444444442</v>
      </c>
      <c r="H53" s="1">
        <f>COUNTIFS(Table2[Sub-Sector],Table4[[#This Row],[Sub-Sector]],Table2[RSI Exponential â€“ 14D],"&gt;=50")/Table4[[#This Row],[Count]]</f>
        <v>0.44444444444444442</v>
      </c>
      <c r="I53" s="1">
        <f>COUNTIFS(Table2[Sub-Sector],Table4[[#This Row],[Sub-Sector]],Table2[Relative Volume],"&gt;=1")/Table4[[#This Row],[Count]]</f>
        <v>0.44444444444444442</v>
      </c>
      <c r="J53" s="1">
        <f>COUNTIFS(Table2[Sub-Sector],Table4[[#This Row],[Sub-Sector]],Table2[% Away From Day Low],"&gt;=0.05")/Table4[[#This Row],[Count]]</f>
        <v>0</v>
      </c>
      <c r="K53" s="1">
        <f>COUNTIFS(Table2[Sub-Sector],Table4[[#This Row],[Sub-Sector]],Table2[% Away From Day High],"&lt;=0.05")/Table4[[#This Row],[Count]]</f>
        <v>1</v>
      </c>
      <c r="L53" s="1">
        <f>COUNTIFS(Table2[Sub-Sector],Table4[[#This Row],[Sub-Sector]],Table2[% Away From Current Week Low],"&gt;=0.05")/Table4[[#This Row],[Count]]</f>
        <v>0</v>
      </c>
      <c r="M53" s="1">
        <f>COUNTIFS(Table2[Sub-Sector],Table4[[#This Row],[Sub-Sector]],Table2[% Away From Current Week High],"&lt;=0.05")/Table4[[#This Row],[Count]]</f>
        <v>0.77777777777777779</v>
      </c>
      <c r="N53" s="1">
        <f>COUNTIFS(Table2[Sub-Sector],Table4[[#This Row],[Sub-Sector]],Table2[% Away From Current Month Low],"&gt;=0.05")/Table4[[#This Row],[Count]]</f>
        <v>0.1111111111111111</v>
      </c>
      <c r="O53" s="1">
        <f>COUNTIFS(Table2[Sub-Sector],Table4[[#This Row],[Sub-Sector]],Table2[% Away From Current Month High],"&lt;=0.05")/Table4[[#This Row],[Count]]</f>
        <v>0.55555555555555558</v>
      </c>
      <c r="P53" s="1">
        <f>COUNTIFS(Table2[Sub-Sector],Table4[[#This Row],[Sub-Sector]],Table2[% Away From 52W High],"&lt;=10")/Table4[[#This Row],[Count]]</f>
        <v>0.55555555555555558</v>
      </c>
      <c r="Q53" s="1">
        <f>COUNTIFS(Table2[Sub-Sector],Table4[[#This Row],[Sub-Sector]],Table2[% Away From 52W Low],"&gt;=10")/Table4[[#This Row],[Count]]</f>
        <v>0.88888888888888884</v>
      </c>
      <c r="R53" s="1">
        <f>COUNTIFS(Table2[Sub-Sector],Table4[[#This Row],[Sub-Sector]],Table2[% Price above 20 EMA],"&gt;=0")/Table4[[#This Row],[Count]]</f>
        <v>0.55555555555555558</v>
      </c>
      <c r="S53" s="1">
        <f>COUNTIFS(Table2[Sub-Sector],Table4[[#This Row],[Sub-Sector]],Table2[% Price above 50 EMA],"&gt;=0")/Table4[[#This Row],[Count]]</f>
        <v>0.44444444444444442</v>
      </c>
      <c r="T53" s="1">
        <f>COUNTIFS(Table2[Sub-Sector],Table4[[#This Row],[Sub-Sector]],Table2[% Price above 200 EMA],"&gt;=0")/Table4[[#This Row],[Count]]</f>
        <v>1</v>
      </c>
      <c r="U53" s="1">
        <f>COUNTIFS(Table2[Sub-Sector],Table4[[#This Row],[Sub-Sector]],Table2[Rate of Change - Zone],"Positive")/Table4[[#This Row],[Count]]</f>
        <v>0.55555555555555558</v>
      </c>
      <c r="V53" s="1">
        <f>COUNTIFS(Table2[Sub-Sector],Table4[[#This Row],[Sub-Sector]],Table2[Sharpe Ratio],"&gt;=0.10")/Table4[[#This Row],[Count]]</f>
        <v>0.1111111111111111</v>
      </c>
      <c r="W5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416.5</v>
      </c>
      <c r="X53">
        <f>_xlfn.RANK.AVG(Table4[[#This Row],[Score]],Table4[Score],1)</f>
        <v>57</v>
      </c>
      <c r="Y5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230</v>
      </c>
      <c r="Z53">
        <f>_xlfn.RANK.AVG(Table4[[#This Row],[Score 2 ]],Table4[[Score 2 ]],1)</f>
        <v>52</v>
      </c>
    </row>
    <row r="54" spans="1:26" x14ac:dyDescent="0.3">
      <c r="A54" t="s">
        <v>536</v>
      </c>
      <c r="B54">
        <f>COUNTIFS(Table2[Sub-Sector],Table4[[#This Row],[Sub-Sector]])</f>
        <v>4</v>
      </c>
      <c r="C54" s="1">
        <f>COUNTIFS(Table2[Sub-Sector],Table4[[#This Row],[Sub-Sector]],Table2[Uptrend],"Uptrend")/Table4[[#This Row],[Count]]</f>
        <v>0.25</v>
      </c>
      <c r="D54" s="1">
        <f>COUNTIFS(Table2[Sub-Sector],Table4[[#This Row],[Sub-Sector]],Table2[1W Return vs Nifty],"&gt;=5")/Table4[[#This Row],[Count]]</f>
        <v>0</v>
      </c>
      <c r="E54" s="1">
        <f>COUNTIFS(Table2[Sub-Sector],Table4[[#This Row],[Sub-Sector]],Table2[1M Return vs Nifty],"&gt;=5")/Table4[[#This Row],[Count]]</f>
        <v>0</v>
      </c>
      <c r="F54" s="1">
        <f>COUNTIFS(Table2[Sub-Sector],Table4[[#This Row],[Sub-Sector]],Table2[6M Return vs Nifty],"&gt;=10")/Table4[[#This Row],[Count]]</f>
        <v>1</v>
      </c>
      <c r="G54" s="1">
        <f>COUNTIFS(Table2[Sub-Sector],Table4[[#This Row],[Sub-Sector]],Table2[1Y Return vs Nifty],"&gt;=10")/Table4[[#This Row],[Count]]</f>
        <v>0.75</v>
      </c>
      <c r="H54" s="1">
        <f>COUNTIFS(Table2[Sub-Sector],Table4[[#This Row],[Sub-Sector]],Table2[RSI Exponential â€“ 14D],"&gt;=50")/Table4[[#This Row],[Count]]</f>
        <v>0</v>
      </c>
      <c r="I54" s="1">
        <f>COUNTIFS(Table2[Sub-Sector],Table4[[#This Row],[Sub-Sector]],Table2[Relative Volume],"&gt;=1")/Table4[[#This Row],[Count]]</f>
        <v>0</v>
      </c>
      <c r="J54" s="1">
        <f>COUNTIFS(Table2[Sub-Sector],Table4[[#This Row],[Sub-Sector]],Table2[% Away From Day Low],"&gt;=0.05")/Table4[[#This Row],[Count]]</f>
        <v>0</v>
      </c>
      <c r="K54" s="1">
        <f>COUNTIFS(Table2[Sub-Sector],Table4[[#This Row],[Sub-Sector]],Table2[% Away From Day High],"&lt;=0.05")/Table4[[#This Row],[Count]]</f>
        <v>1</v>
      </c>
      <c r="L54" s="1">
        <f>COUNTIFS(Table2[Sub-Sector],Table4[[#This Row],[Sub-Sector]],Table2[% Away From Current Week Low],"&gt;=0.05")/Table4[[#This Row],[Count]]</f>
        <v>0</v>
      </c>
      <c r="M54" s="1">
        <f>COUNTIFS(Table2[Sub-Sector],Table4[[#This Row],[Sub-Sector]],Table2[% Away From Current Week High],"&lt;=0.05")/Table4[[#This Row],[Count]]</f>
        <v>1</v>
      </c>
      <c r="N54" s="1">
        <f>COUNTIFS(Table2[Sub-Sector],Table4[[#This Row],[Sub-Sector]],Table2[% Away From Current Month Low],"&gt;=0.05")/Table4[[#This Row],[Count]]</f>
        <v>0</v>
      </c>
      <c r="O54" s="1">
        <f>COUNTIFS(Table2[Sub-Sector],Table4[[#This Row],[Sub-Sector]],Table2[% Away From Current Month High],"&lt;=0.05")/Table4[[#This Row],[Count]]</f>
        <v>0.25</v>
      </c>
      <c r="P54" s="1">
        <f>COUNTIFS(Table2[Sub-Sector],Table4[[#This Row],[Sub-Sector]],Table2[% Away From 52W High],"&lt;=10")/Table4[[#This Row],[Count]]</f>
        <v>0</v>
      </c>
      <c r="Q54" s="1">
        <f>COUNTIFS(Table2[Sub-Sector],Table4[[#This Row],[Sub-Sector]],Table2[% Away From 52W Low],"&gt;=10")/Table4[[#This Row],[Count]]</f>
        <v>1</v>
      </c>
      <c r="R54" s="1">
        <f>COUNTIFS(Table2[Sub-Sector],Table4[[#This Row],[Sub-Sector]],Table2[% Price above 20 EMA],"&gt;=0")/Table4[[#This Row],[Count]]</f>
        <v>0.25</v>
      </c>
      <c r="S54" s="1">
        <f>COUNTIFS(Table2[Sub-Sector],Table4[[#This Row],[Sub-Sector]],Table2[% Price above 50 EMA],"&gt;=0")/Table4[[#This Row],[Count]]</f>
        <v>0.5</v>
      </c>
      <c r="T54" s="1">
        <f>COUNTIFS(Table2[Sub-Sector],Table4[[#This Row],[Sub-Sector]],Table2[% Price above 200 EMA],"&gt;=0")/Table4[[#This Row],[Count]]</f>
        <v>1</v>
      </c>
      <c r="U54" s="1">
        <f>COUNTIFS(Table2[Sub-Sector],Table4[[#This Row],[Sub-Sector]],Table2[Rate of Change - Zone],"Positive")/Table4[[#This Row],[Count]]</f>
        <v>0.25</v>
      </c>
      <c r="V54" s="1">
        <f>COUNTIFS(Table2[Sub-Sector],Table4[[#This Row],[Sub-Sector]],Table2[Sharpe Ratio],"&gt;=0.10")/Table4[[#This Row],[Count]]</f>
        <v>0.5</v>
      </c>
      <c r="W5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510.5</v>
      </c>
      <c r="X54">
        <f>_xlfn.RANK.AVG(Table4[[#This Row],[Score]],Table4[Score],1)</f>
        <v>90</v>
      </c>
      <c r="Y5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235</v>
      </c>
      <c r="Z54">
        <f>_xlfn.RANK.AVG(Table4[[#This Row],[Score 2 ]],Table4[[Score 2 ]],1)</f>
        <v>53</v>
      </c>
    </row>
    <row r="55" spans="1:26" x14ac:dyDescent="0.3">
      <c r="A55" t="s">
        <v>522</v>
      </c>
      <c r="B55">
        <f>COUNTIFS(Table2[Sub-Sector],Table4[[#This Row],[Sub-Sector]])</f>
        <v>2</v>
      </c>
      <c r="C55" s="1">
        <f>COUNTIFS(Table2[Sub-Sector],Table4[[#This Row],[Sub-Sector]],Table2[Uptrend],"Uptrend")/Table4[[#This Row],[Count]]</f>
        <v>0</v>
      </c>
      <c r="D55" s="1">
        <f>COUNTIFS(Table2[Sub-Sector],Table4[[#This Row],[Sub-Sector]],Table2[1W Return vs Nifty],"&gt;=5")/Table4[[#This Row],[Count]]</f>
        <v>0</v>
      </c>
      <c r="E55" s="1">
        <f>COUNTIFS(Table2[Sub-Sector],Table4[[#This Row],[Sub-Sector]],Table2[1M Return vs Nifty],"&gt;=5")/Table4[[#This Row],[Count]]</f>
        <v>0.5</v>
      </c>
      <c r="F55" s="1">
        <f>COUNTIFS(Table2[Sub-Sector],Table4[[#This Row],[Sub-Sector]],Table2[6M Return vs Nifty],"&gt;=10")/Table4[[#This Row],[Count]]</f>
        <v>1</v>
      </c>
      <c r="G55" s="1">
        <f>COUNTIFS(Table2[Sub-Sector],Table4[[#This Row],[Sub-Sector]],Table2[1Y Return vs Nifty],"&gt;=10")/Table4[[#This Row],[Count]]</f>
        <v>0</v>
      </c>
      <c r="H55" s="1">
        <f>COUNTIFS(Table2[Sub-Sector],Table4[[#This Row],[Sub-Sector]],Table2[RSI Exponential â€“ 14D],"&gt;=50")/Table4[[#This Row],[Count]]</f>
        <v>0.5</v>
      </c>
      <c r="I55" s="1">
        <f>COUNTIFS(Table2[Sub-Sector],Table4[[#This Row],[Sub-Sector]],Table2[Relative Volume],"&gt;=1")/Table4[[#This Row],[Count]]</f>
        <v>0</v>
      </c>
      <c r="J55" s="1">
        <f>COUNTIFS(Table2[Sub-Sector],Table4[[#This Row],[Sub-Sector]],Table2[% Away From Day Low],"&gt;=0.05")/Table4[[#This Row],[Count]]</f>
        <v>0</v>
      </c>
      <c r="K55" s="1">
        <f>COUNTIFS(Table2[Sub-Sector],Table4[[#This Row],[Sub-Sector]],Table2[% Away From Day High],"&lt;=0.05")/Table4[[#This Row],[Count]]</f>
        <v>1</v>
      </c>
      <c r="L55" s="1">
        <f>COUNTIFS(Table2[Sub-Sector],Table4[[#This Row],[Sub-Sector]],Table2[% Away From Current Week Low],"&gt;=0.05")/Table4[[#This Row],[Count]]</f>
        <v>0</v>
      </c>
      <c r="M55" s="1">
        <f>COUNTIFS(Table2[Sub-Sector],Table4[[#This Row],[Sub-Sector]],Table2[% Away From Current Week High],"&lt;=0.05")/Table4[[#This Row],[Count]]</f>
        <v>1</v>
      </c>
      <c r="N55" s="1">
        <f>COUNTIFS(Table2[Sub-Sector],Table4[[#This Row],[Sub-Sector]],Table2[% Away From Current Month Low],"&gt;=0.05")/Table4[[#This Row],[Count]]</f>
        <v>0</v>
      </c>
      <c r="O55" s="1">
        <f>COUNTIFS(Table2[Sub-Sector],Table4[[#This Row],[Sub-Sector]],Table2[% Away From Current Month High],"&lt;=0.05")/Table4[[#This Row],[Count]]</f>
        <v>1</v>
      </c>
      <c r="P55" s="1">
        <f>COUNTIFS(Table2[Sub-Sector],Table4[[#This Row],[Sub-Sector]],Table2[% Away From 52W High],"&lt;=10")/Table4[[#This Row],[Count]]</f>
        <v>0.5</v>
      </c>
      <c r="Q55" s="1">
        <f>COUNTIFS(Table2[Sub-Sector],Table4[[#This Row],[Sub-Sector]],Table2[% Away From 52W Low],"&gt;=10")/Table4[[#This Row],[Count]]</f>
        <v>1</v>
      </c>
      <c r="R55" s="1">
        <f>COUNTIFS(Table2[Sub-Sector],Table4[[#This Row],[Sub-Sector]],Table2[% Price above 20 EMA],"&gt;=0")/Table4[[#This Row],[Count]]</f>
        <v>0.5</v>
      </c>
      <c r="S55" s="1">
        <f>COUNTIFS(Table2[Sub-Sector],Table4[[#This Row],[Sub-Sector]],Table2[% Price above 50 EMA],"&gt;=0")/Table4[[#This Row],[Count]]</f>
        <v>0.5</v>
      </c>
      <c r="T55" s="1">
        <f>COUNTIFS(Table2[Sub-Sector],Table4[[#This Row],[Sub-Sector]],Table2[% Price above 200 EMA],"&gt;=0")/Table4[[#This Row],[Count]]</f>
        <v>1</v>
      </c>
      <c r="U55" s="1">
        <f>COUNTIFS(Table2[Sub-Sector],Table4[[#This Row],[Sub-Sector]],Table2[Rate of Change - Zone],"Positive")/Table4[[#This Row],[Count]]</f>
        <v>1</v>
      </c>
      <c r="V55" s="1">
        <f>COUNTIFS(Table2[Sub-Sector],Table4[[#This Row],[Sub-Sector]],Table2[Sharpe Ratio],"&gt;=0.10")/Table4[[#This Row],[Count]]</f>
        <v>0.5</v>
      </c>
      <c r="W5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451.5</v>
      </c>
      <c r="X55">
        <f>_xlfn.RANK.AVG(Table4[[#This Row],[Score]],Table4[Score],1)</f>
        <v>68</v>
      </c>
      <c r="Y5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235.5</v>
      </c>
      <c r="Z55">
        <f>_xlfn.RANK.AVG(Table4[[#This Row],[Score 2 ]],Table4[[Score 2 ]],1)</f>
        <v>54</v>
      </c>
    </row>
    <row r="56" spans="1:26" x14ac:dyDescent="0.3">
      <c r="A56" t="s">
        <v>324</v>
      </c>
      <c r="B56">
        <f>COUNTIFS(Table2[Sub-Sector],Table4[[#This Row],[Sub-Sector]])</f>
        <v>3</v>
      </c>
      <c r="C56" s="1">
        <f>COUNTIFS(Table2[Sub-Sector],Table4[[#This Row],[Sub-Sector]],Table2[Uptrend],"Uptrend")/Table4[[#This Row],[Count]]</f>
        <v>0</v>
      </c>
      <c r="D56" s="1">
        <f>COUNTIFS(Table2[Sub-Sector],Table4[[#This Row],[Sub-Sector]],Table2[1W Return vs Nifty],"&gt;=5")/Table4[[#This Row],[Count]]</f>
        <v>0</v>
      </c>
      <c r="E56" s="1">
        <f>COUNTIFS(Table2[Sub-Sector],Table4[[#This Row],[Sub-Sector]],Table2[1M Return vs Nifty],"&gt;=5")/Table4[[#This Row],[Count]]</f>
        <v>0</v>
      </c>
      <c r="F56" s="1">
        <f>COUNTIFS(Table2[Sub-Sector],Table4[[#This Row],[Sub-Sector]],Table2[6M Return vs Nifty],"&gt;=10")/Table4[[#This Row],[Count]]</f>
        <v>1</v>
      </c>
      <c r="G56" s="1">
        <f>COUNTIFS(Table2[Sub-Sector],Table4[[#This Row],[Sub-Sector]],Table2[1Y Return vs Nifty],"&gt;=10")/Table4[[#This Row],[Count]]</f>
        <v>1</v>
      </c>
      <c r="H56" s="1">
        <f>COUNTIFS(Table2[Sub-Sector],Table4[[#This Row],[Sub-Sector]],Table2[RSI Exponential â€“ 14D],"&gt;=50")/Table4[[#This Row],[Count]]</f>
        <v>0</v>
      </c>
      <c r="I56" s="1">
        <f>COUNTIFS(Table2[Sub-Sector],Table4[[#This Row],[Sub-Sector]],Table2[Relative Volume],"&gt;=1")/Table4[[#This Row],[Count]]</f>
        <v>0</v>
      </c>
      <c r="J56" s="1">
        <f>COUNTIFS(Table2[Sub-Sector],Table4[[#This Row],[Sub-Sector]],Table2[% Away From Day Low],"&gt;=0.05")/Table4[[#This Row],[Count]]</f>
        <v>0</v>
      </c>
      <c r="K56" s="1">
        <f>COUNTIFS(Table2[Sub-Sector],Table4[[#This Row],[Sub-Sector]],Table2[% Away From Day High],"&lt;=0.05")/Table4[[#This Row],[Count]]</f>
        <v>1</v>
      </c>
      <c r="L56" s="1">
        <f>COUNTIFS(Table2[Sub-Sector],Table4[[#This Row],[Sub-Sector]],Table2[% Away From Current Week Low],"&gt;=0.05")/Table4[[#This Row],[Count]]</f>
        <v>0</v>
      </c>
      <c r="M56" s="1">
        <f>COUNTIFS(Table2[Sub-Sector],Table4[[#This Row],[Sub-Sector]],Table2[% Away From Current Week High],"&lt;=0.05")/Table4[[#This Row],[Count]]</f>
        <v>0.66666666666666663</v>
      </c>
      <c r="N56" s="1">
        <f>COUNTIFS(Table2[Sub-Sector],Table4[[#This Row],[Sub-Sector]],Table2[% Away From Current Month Low],"&gt;=0.05")/Table4[[#This Row],[Count]]</f>
        <v>0</v>
      </c>
      <c r="O56" s="1">
        <f>COUNTIFS(Table2[Sub-Sector],Table4[[#This Row],[Sub-Sector]],Table2[% Away From Current Month High],"&lt;=0.05")/Table4[[#This Row],[Count]]</f>
        <v>0</v>
      </c>
      <c r="P56" s="1">
        <f>COUNTIFS(Table2[Sub-Sector],Table4[[#This Row],[Sub-Sector]],Table2[% Away From 52W High],"&lt;=10")/Table4[[#This Row],[Count]]</f>
        <v>0</v>
      </c>
      <c r="Q56" s="1">
        <f>COUNTIFS(Table2[Sub-Sector],Table4[[#This Row],[Sub-Sector]],Table2[% Away From 52W Low],"&gt;=10")/Table4[[#This Row],[Count]]</f>
        <v>1</v>
      </c>
      <c r="R56" s="1">
        <f>COUNTIFS(Table2[Sub-Sector],Table4[[#This Row],[Sub-Sector]],Table2[% Price above 20 EMA],"&gt;=0")/Table4[[#This Row],[Count]]</f>
        <v>0</v>
      </c>
      <c r="S56" s="1">
        <f>COUNTIFS(Table2[Sub-Sector],Table4[[#This Row],[Sub-Sector]],Table2[% Price above 50 EMA],"&gt;=0")/Table4[[#This Row],[Count]]</f>
        <v>0</v>
      </c>
      <c r="T56" s="1">
        <f>COUNTIFS(Table2[Sub-Sector],Table4[[#This Row],[Sub-Sector]],Table2[% Price above 200 EMA],"&gt;=0")/Table4[[#This Row],[Count]]</f>
        <v>1</v>
      </c>
      <c r="U56" s="1">
        <f>COUNTIFS(Table2[Sub-Sector],Table4[[#This Row],[Sub-Sector]],Table2[Rate of Change - Zone],"Positive")/Table4[[#This Row],[Count]]</f>
        <v>0</v>
      </c>
      <c r="V56" s="1">
        <f>COUNTIFS(Table2[Sub-Sector],Table4[[#This Row],[Sub-Sector]],Table2[Sharpe Ratio],"&gt;=0.10")/Table4[[#This Row],[Count]]</f>
        <v>1</v>
      </c>
      <c r="W5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527.5</v>
      </c>
      <c r="X56">
        <f>_xlfn.RANK.AVG(Table4[[#This Row],[Score]],Table4[Score],1)</f>
        <v>96</v>
      </c>
      <c r="Y5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237</v>
      </c>
      <c r="Z56">
        <f>_xlfn.RANK.AVG(Table4[[#This Row],[Score 2 ]],Table4[[Score 2 ]],1)</f>
        <v>56</v>
      </c>
    </row>
    <row r="57" spans="1:26" x14ac:dyDescent="0.3">
      <c r="A57" t="s">
        <v>241</v>
      </c>
      <c r="B57">
        <f>COUNTIFS(Table2[Sub-Sector],Table4[[#This Row],[Sub-Sector]])</f>
        <v>1</v>
      </c>
      <c r="C57" s="1">
        <f>COUNTIFS(Table2[Sub-Sector],Table4[[#This Row],[Sub-Sector]],Table2[Uptrend],"Uptrend")/Table4[[#This Row],[Count]]</f>
        <v>1</v>
      </c>
      <c r="D57" s="1">
        <f>COUNTIFS(Table2[Sub-Sector],Table4[[#This Row],[Sub-Sector]],Table2[1W Return vs Nifty],"&gt;=5")/Table4[[#This Row],[Count]]</f>
        <v>0</v>
      </c>
      <c r="E57" s="1">
        <f>COUNTIFS(Table2[Sub-Sector],Table4[[#This Row],[Sub-Sector]],Table2[1M Return vs Nifty],"&gt;=5")/Table4[[#This Row],[Count]]</f>
        <v>0</v>
      </c>
      <c r="F57" s="1">
        <f>COUNTIFS(Table2[Sub-Sector],Table4[[#This Row],[Sub-Sector]],Table2[6M Return vs Nifty],"&gt;=10")/Table4[[#This Row],[Count]]</f>
        <v>1</v>
      </c>
      <c r="G57" s="1">
        <f>COUNTIFS(Table2[Sub-Sector],Table4[[#This Row],[Sub-Sector]],Table2[1Y Return vs Nifty],"&gt;=10")/Table4[[#This Row],[Count]]</f>
        <v>1</v>
      </c>
      <c r="H57" s="1">
        <f>COUNTIFS(Table2[Sub-Sector],Table4[[#This Row],[Sub-Sector]],Table2[RSI Exponential â€“ 14D],"&gt;=50")/Table4[[#This Row],[Count]]</f>
        <v>0</v>
      </c>
      <c r="I57" s="1">
        <f>COUNTIFS(Table2[Sub-Sector],Table4[[#This Row],[Sub-Sector]],Table2[Relative Volume],"&gt;=1")/Table4[[#This Row],[Count]]</f>
        <v>0</v>
      </c>
      <c r="J57" s="1">
        <f>COUNTIFS(Table2[Sub-Sector],Table4[[#This Row],[Sub-Sector]],Table2[% Away From Day Low],"&gt;=0.05")/Table4[[#This Row],[Count]]</f>
        <v>0</v>
      </c>
      <c r="K57" s="1">
        <f>COUNTIFS(Table2[Sub-Sector],Table4[[#This Row],[Sub-Sector]],Table2[% Away From Day High],"&lt;=0.05")/Table4[[#This Row],[Count]]</f>
        <v>1</v>
      </c>
      <c r="L57" s="1">
        <f>COUNTIFS(Table2[Sub-Sector],Table4[[#This Row],[Sub-Sector]],Table2[% Away From Current Week Low],"&gt;=0.05")/Table4[[#This Row],[Count]]</f>
        <v>0</v>
      </c>
      <c r="M57" s="1">
        <f>COUNTIFS(Table2[Sub-Sector],Table4[[#This Row],[Sub-Sector]],Table2[% Away From Current Week High],"&lt;=0.05")/Table4[[#This Row],[Count]]</f>
        <v>1</v>
      </c>
      <c r="N57" s="1">
        <f>COUNTIFS(Table2[Sub-Sector],Table4[[#This Row],[Sub-Sector]],Table2[% Away From Current Month Low],"&gt;=0.05")/Table4[[#This Row],[Count]]</f>
        <v>0</v>
      </c>
      <c r="O57" s="1">
        <f>COUNTIFS(Table2[Sub-Sector],Table4[[#This Row],[Sub-Sector]],Table2[% Away From Current Month High],"&lt;=0.05")/Table4[[#This Row],[Count]]</f>
        <v>0</v>
      </c>
      <c r="P57" s="1">
        <f>COUNTIFS(Table2[Sub-Sector],Table4[[#This Row],[Sub-Sector]],Table2[% Away From 52W High],"&lt;=10")/Table4[[#This Row],[Count]]</f>
        <v>1</v>
      </c>
      <c r="Q57" s="1">
        <f>COUNTIFS(Table2[Sub-Sector],Table4[[#This Row],[Sub-Sector]],Table2[% Away From 52W Low],"&gt;=10")/Table4[[#This Row],[Count]]</f>
        <v>1</v>
      </c>
      <c r="R57" s="1">
        <f>COUNTIFS(Table2[Sub-Sector],Table4[[#This Row],[Sub-Sector]],Table2[% Price above 20 EMA],"&gt;=0")/Table4[[#This Row],[Count]]</f>
        <v>0</v>
      </c>
      <c r="S57" s="1">
        <f>COUNTIFS(Table2[Sub-Sector],Table4[[#This Row],[Sub-Sector]],Table2[% Price above 50 EMA],"&gt;=0")/Table4[[#This Row],[Count]]</f>
        <v>1</v>
      </c>
      <c r="T57" s="1">
        <f>COUNTIFS(Table2[Sub-Sector],Table4[[#This Row],[Sub-Sector]],Table2[% Price above 200 EMA],"&gt;=0")/Table4[[#This Row],[Count]]</f>
        <v>1</v>
      </c>
      <c r="U57" s="1">
        <f>COUNTIFS(Table2[Sub-Sector],Table4[[#This Row],[Sub-Sector]],Table2[Rate of Change - Zone],"Positive")/Table4[[#This Row],[Count]]</f>
        <v>0</v>
      </c>
      <c r="V57" s="1">
        <f>COUNTIFS(Table2[Sub-Sector],Table4[[#This Row],[Sub-Sector]],Table2[Sharpe Ratio],"&gt;=0.10")/Table4[[#This Row],[Count]]</f>
        <v>0</v>
      </c>
      <c r="W5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429.5</v>
      </c>
      <c r="X57">
        <f>_xlfn.RANK.AVG(Table4[[#This Row],[Score]],Table4[Score],1)</f>
        <v>60.5</v>
      </c>
      <c r="Y5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237</v>
      </c>
      <c r="Z57">
        <f>_xlfn.RANK.AVG(Table4[[#This Row],[Score 2 ]],Table4[[Score 2 ]],1)</f>
        <v>56</v>
      </c>
    </row>
    <row r="58" spans="1:26" x14ac:dyDescent="0.3">
      <c r="A58" t="s">
        <v>785</v>
      </c>
      <c r="B58">
        <f>COUNTIFS(Table2[Sub-Sector],Table4[[#This Row],[Sub-Sector]])</f>
        <v>1</v>
      </c>
      <c r="C58" s="1">
        <f>COUNTIFS(Table2[Sub-Sector],Table4[[#This Row],[Sub-Sector]],Table2[Uptrend],"Uptrend")/Table4[[#This Row],[Count]]</f>
        <v>1</v>
      </c>
      <c r="D58" s="1">
        <f>COUNTIFS(Table2[Sub-Sector],Table4[[#This Row],[Sub-Sector]],Table2[1W Return vs Nifty],"&gt;=5")/Table4[[#This Row],[Count]]</f>
        <v>0</v>
      </c>
      <c r="E58" s="1">
        <f>COUNTIFS(Table2[Sub-Sector],Table4[[#This Row],[Sub-Sector]],Table2[1M Return vs Nifty],"&gt;=5")/Table4[[#This Row],[Count]]</f>
        <v>0</v>
      </c>
      <c r="F58" s="1">
        <f>COUNTIFS(Table2[Sub-Sector],Table4[[#This Row],[Sub-Sector]],Table2[6M Return vs Nifty],"&gt;=10")/Table4[[#This Row],[Count]]</f>
        <v>1</v>
      </c>
      <c r="G58" s="1">
        <f>COUNTIFS(Table2[Sub-Sector],Table4[[#This Row],[Sub-Sector]],Table2[1Y Return vs Nifty],"&gt;=10")/Table4[[#This Row],[Count]]</f>
        <v>1</v>
      </c>
      <c r="H58" s="1">
        <f>COUNTIFS(Table2[Sub-Sector],Table4[[#This Row],[Sub-Sector]],Table2[RSI Exponential â€“ 14D],"&gt;=50")/Table4[[#This Row],[Count]]</f>
        <v>0</v>
      </c>
      <c r="I58" s="1">
        <f>COUNTIFS(Table2[Sub-Sector],Table4[[#This Row],[Sub-Sector]],Table2[Relative Volume],"&gt;=1")/Table4[[#This Row],[Count]]</f>
        <v>0</v>
      </c>
      <c r="J58" s="1">
        <f>COUNTIFS(Table2[Sub-Sector],Table4[[#This Row],[Sub-Sector]],Table2[% Away From Day Low],"&gt;=0.05")/Table4[[#This Row],[Count]]</f>
        <v>0</v>
      </c>
      <c r="K58" s="1">
        <f>COUNTIFS(Table2[Sub-Sector],Table4[[#This Row],[Sub-Sector]],Table2[% Away From Day High],"&lt;=0.05")/Table4[[#This Row],[Count]]</f>
        <v>1</v>
      </c>
      <c r="L58" s="1">
        <f>COUNTIFS(Table2[Sub-Sector],Table4[[#This Row],[Sub-Sector]],Table2[% Away From Current Week Low],"&gt;=0.05")/Table4[[#This Row],[Count]]</f>
        <v>0</v>
      </c>
      <c r="M58" s="1">
        <f>COUNTIFS(Table2[Sub-Sector],Table4[[#This Row],[Sub-Sector]],Table2[% Away From Current Week High],"&lt;=0.05")/Table4[[#This Row],[Count]]</f>
        <v>1</v>
      </c>
      <c r="N58" s="1">
        <f>COUNTIFS(Table2[Sub-Sector],Table4[[#This Row],[Sub-Sector]],Table2[% Away From Current Month Low],"&gt;=0.05")/Table4[[#This Row],[Count]]</f>
        <v>0</v>
      </c>
      <c r="O58" s="1">
        <f>COUNTIFS(Table2[Sub-Sector],Table4[[#This Row],[Sub-Sector]],Table2[% Away From Current Month High],"&lt;=0.05")/Table4[[#This Row],[Count]]</f>
        <v>0</v>
      </c>
      <c r="P58" s="1">
        <f>COUNTIFS(Table2[Sub-Sector],Table4[[#This Row],[Sub-Sector]],Table2[% Away From 52W High],"&lt;=10")/Table4[[#This Row],[Count]]</f>
        <v>0</v>
      </c>
      <c r="Q58" s="1">
        <f>COUNTIFS(Table2[Sub-Sector],Table4[[#This Row],[Sub-Sector]],Table2[% Away From 52W Low],"&gt;=10")/Table4[[#This Row],[Count]]</f>
        <v>1</v>
      </c>
      <c r="R58" s="1">
        <f>COUNTIFS(Table2[Sub-Sector],Table4[[#This Row],[Sub-Sector]],Table2[% Price above 20 EMA],"&gt;=0")/Table4[[#This Row],[Count]]</f>
        <v>0</v>
      </c>
      <c r="S58" s="1">
        <f>COUNTIFS(Table2[Sub-Sector],Table4[[#This Row],[Sub-Sector]],Table2[% Price above 50 EMA],"&gt;=0")/Table4[[#This Row],[Count]]</f>
        <v>1</v>
      </c>
      <c r="T58" s="1">
        <f>COUNTIFS(Table2[Sub-Sector],Table4[[#This Row],[Sub-Sector]],Table2[% Price above 200 EMA],"&gt;=0")/Table4[[#This Row],[Count]]</f>
        <v>1</v>
      </c>
      <c r="U58" s="1">
        <f>COUNTIFS(Table2[Sub-Sector],Table4[[#This Row],[Sub-Sector]],Table2[Rate of Change - Zone],"Positive")/Table4[[#This Row],[Count]]</f>
        <v>0</v>
      </c>
      <c r="V58" s="1">
        <f>COUNTIFS(Table2[Sub-Sector],Table4[[#This Row],[Sub-Sector]],Table2[Sharpe Ratio],"&gt;=0.10")/Table4[[#This Row],[Count]]</f>
        <v>0</v>
      </c>
      <c r="W5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429.5</v>
      </c>
      <c r="X58">
        <f>_xlfn.RANK.AVG(Table4[[#This Row],[Score]],Table4[Score],1)</f>
        <v>60.5</v>
      </c>
      <c r="Y5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237</v>
      </c>
      <c r="Z58">
        <f>_xlfn.RANK.AVG(Table4[[#This Row],[Score 2 ]],Table4[[Score 2 ]],1)</f>
        <v>56</v>
      </c>
    </row>
    <row r="59" spans="1:26" x14ac:dyDescent="0.3">
      <c r="A59" t="s">
        <v>197</v>
      </c>
      <c r="B59">
        <f>COUNTIFS(Table2[Sub-Sector],Table4[[#This Row],[Sub-Sector]])</f>
        <v>26</v>
      </c>
      <c r="C59" s="1">
        <f>COUNTIFS(Table2[Sub-Sector],Table4[[#This Row],[Sub-Sector]],Table2[Uptrend],"Uptrend")/Table4[[#This Row],[Count]]</f>
        <v>0.57692307692307687</v>
      </c>
      <c r="D59" s="1">
        <f>COUNTIFS(Table2[Sub-Sector],Table4[[#This Row],[Sub-Sector]],Table2[1W Return vs Nifty],"&gt;=5")/Table4[[#This Row],[Count]]</f>
        <v>3.8461538461538464E-2</v>
      </c>
      <c r="E59" s="1">
        <f>COUNTIFS(Table2[Sub-Sector],Table4[[#This Row],[Sub-Sector]],Table2[1M Return vs Nifty],"&gt;=5")/Table4[[#This Row],[Count]]</f>
        <v>0.11538461538461539</v>
      </c>
      <c r="F59" s="1">
        <f>COUNTIFS(Table2[Sub-Sector],Table4[[#This Row],[Sub-Sector]],Table2[6M Return vs Nifty],"&gt;=10")/Table4[[#This Row],[Count]]</f>
        <v>0.65384615384615385</v>
      </c>
      <c r="G59" s="1">
        <f>COUNTIFS(Table2[Sub-Sector],Table4[[#This Row],[Sub-Sector]],Table2[1Y Return vs Nifty],"&gt;=10")/Table4[[#This Row],[Count]]</f>
        <v>0.53846153846153844</v>
      </c>
      <c r="H59" s="1">
        <f>COUNTIFS(Table2[Sub-Sector],Table4[[#This Row],[Sub-Sector]],Table2[RSI Exponential â€“ 14D],"&gt;=50")/Table4[[#This Row],[Count]]</f>
        <v>0.38461538461538464</v>
      </c>
      <c r="I59" s="1">
        <f>COUNTIFS(Table2[Sub-Sector],Table4[[#This Row],[Sub-Sector]],Table2[Relative Volume],"&gt;=1")/Table4[[#This Row],[Count]]</f>
        <v>0.19230769230769232</v>
      </c>
      <c r="J59" s="1">
        <f>COUNTIFS(Table2[Sub-Sector],Table4[[#This Row],[Sub-Sector]],Table2[% Away From Day Low],"&gt;=0.05")/Table4[[#This Row],[Count]]</f>
        <v>0</v>
      </c>
      <c r="K59" s="1">
        <f>COUNTIFS(Table2[Sub-Sector],Table4[[#This Row],[Sub-Sector]],Table2[% Away From Day High],"&lt;=0.05")/Table4[[#This Row],[Count]]</f>
        <v>1</v>
      </c>
      <c r="L59" s="1">
        <f>COUNTIFS(Table2[Sub-Sector],Table4[[#This Row],[Sub-Sector]],Table2[% Away From Current Week Low],"&gt;=0.05")/Table4[[#This Row],[Count]]</f>
        <v>3.8461538461538464E-2</v>
      </c>
      <c r="M59" s="1">
        <f>COUNTIFS(Table2[Sub-Sector],Table4[[#This Row],[Sub-Sector]],Table2[% Away From Current Week High],"&lt;=0.05")/Table4[[#This Row],[Count]]</f>
        <v>0.84615384615384615</v>
      </c>
      <c r="N59" s="1">
        <f>COUNTIFS(Table2[Sub-Sector],Table4[[#This Row],[Sub-Sector]],Table2[% Away From Current Month Low],"&gt;=0.05")/Table4[[#This Row],[Count]]</f>
        <v>0.30769230769230771</v>
      </c>
      <c r="O59" s="1">
        <f>COUNTIFS(Table2[Sub-Sector],Table4[[#This Row],[Sub-Sector]],Table2[% Away From Current Month High],"&lt;=0.05")/Table4[[#This Row],[Count]]</f>
        <v>0.5</v>
      </c>
      <c r="P59" s="1">
        <f>COUNTIFS(Table2[Sub-Sector],Table4[[#This Row],[Sub-Sector]],Table2[% Away From 52W High],"&lt;=10")/Table4[[#This Row],[Count]]</f>
        <v>0.42307692307692307</v>
      </c>
      <c r="Q59" s="1">
        <f>COUNTIFS(Table2[Sub-Sector],Table4[[#This Row],[Sub-Sector]],Table2[% Away From 52W Low],"&gt;=10")/Table4[[#This Row],[Count]]</f>
        <v>1</v>
      </c>
      <c r="R59" s="1">
        <f>COUNTIFS(Table2[Sub-Sector],Table4[[#This Row],[Sub-Sector]],Table2[% Price above 20 EMA],"&gt;=0")/Table4[[#This Row],[Count]]</f>
        <v>0.57692307692307687</v>
      </c>
      <c r="S59" s="1">
        <f>COUNTIFS(Table2[Sub-Sector],Table4[[#This Row],[Sub-Sector]],Table2[% Price above 50 EMA],"&gt;=0")/Table4[[#This Row],[Count]]</f>
        <v>0.61538461538461542</v>
      </c>
      <c r="T59" s="1">
        <f>COUNTIFS(Table2[Sub-Sector],Table4[[#This Row],[Sub-Sector]],Table2[% Price above 200 EMA],"&gt;=0")/Table4[[#This Row],[Count]]</f>
        <v>0.88461538461538458</v>
      </c>
      <c r="U59" s="1">
        <f>COUNTIFS(Table2[Sub-Sector],Table4[[#This Row],[Sub-Sector]],Table2[Rate of Change - Zone],"Positive")/Table4[[#This Row],[Count]]</f>
        <v>0.5</v>
      </c>
      <c r="V59" s="1">
        <f>COUNTIFS(Table2[Sub-Sector],Table4[[#This Row],[Sub-Sector]],Table2[Sharpe Ratio],"&gt;=0.10")/Table4[[#This Row],[Count]]</f>
        <v>0.46153846153846156</v>
      </c>
      <c r="W5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408</v>
      </c>
      <c r="X59">
        <f>_xlfn.RANK.AVG(Table4[[#This Row],[Score]],Table4[Score],1)</f>
        <v>54</v>
      </c>
      <c r="Y5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238</v>
      </c>
      <c r="Z59">
        <f>_xlfn.RANK.AVG(Table4[[#This Row],[Score 2 ]],Table4[[Score 2 ]],1)</f>
        <v>58</v>
      </c>
    </row>
    <row r="60" spans="1:26" x14ac:dyDescent="0.3">
      <c r="A60" t="s">
        <v>89</v>
      </c>
      <c r="B60">
        <f>COUNTIFS(Table2[Sub-Sector],Table4[[#This Row],[Sub-Sector]])</f>
        <v>4</v>
      </c>
      <c r="C60" s="1">
        <f>COUNTIFS(Table2[Sub-Sector],Table4[[#This Row],[Sub-Sector]],Table2[Uptrend],"Uptrend")/Table4[[#This Row],[Count]]</f>
        <v>0.75</v>
      </c>
      <c r="D60" s="1">
        <f>COUNTIFS(Table2[Sub-Sector],Table4[[#This Row],[Sub-Sector]],Table2[1W Return vs Nifty],"&gt;=5")/Table4[[#This Row],[Count]]</f>
        <v>0</v>
      </c>
      <c r="E60" s="1">
        <f>COUNTIFS(Table2[Sub-Sector],Table4[[#This Row],[Sub-Sector]],Table2[1M Return vs Nifty],"&gt;=5")/Table4[[#This Row],[Count]]</f>
        <v>0.5</v>
      </c>
      <c r="F60" s="1">
        <f>COUNTIFS(Table2[Sub-Sector],Table4[[#This Row],[Sub-Sector]],Table2[6M Return vs Nifty],"&gt;=10")/Table4[[#This Row],[Count]]</f>
        <v>0</v>
      </c>
      <c r="G60" s="1">
        <f>COUNTIFS(Table2[Sub-Sector],Table4[[#This Row],[Sub-Sector]],Table2[1Y Return vs Nifty],"&gt;=10")/Table4[[#This Row],[Count]]</f>
        <v>0</v>
      </c>
      <c r="H60" s="1">
        <f>COUNTIFS(Table2[Sub-Sector],Table4[[#This Row],[Sub-Sector]],Table2[RSI Exponential â€“ 14D],"&gt;=50")/Table4[[#This Row],[Count]]</f>
        <v>0.5</v>
      </c>
      <c r="I60" s="1">
        <f>COUNTIFS(Table2[Sub-Sector],Table4[[#This Row],[Sub-Sector]],Table2[Relative Volume],"&gt;=1")/Table4[[#This Row],[Count]]</f>
        <v>1</v>
      </c>
      <c r="J60" s="1">
        <f>COUNTIFS(Table2[Sub-Sector],Table4[[#This Row],[Sub-Sector]],Table2[% Away From Day Low],"&gt;=0.05")/Table4[[#This Row],[Count]]</f>
        <v>0</v>
      </c>
      <c r="K60" s="1">
        <f>COUNTIFS(Table2[Sub-Sector],Table4[[#This Row],[Sub-Sector]],Table2[% Away From Day High],"&lt;=0.05")/Table4[[#This Row],[Count]]</f>
        <v>1</v>
      </c>
      <c r="L60" s="1">
        <f>COUNTIFS(Table2[Sub-Sector],Table4[[#This Row],[Sub-Sector]],Table2[% Away From Current Week Low],"&gt;=0.05")/Table4[[#This Row],[Count]]</f>
        <v>0</v>
      </c>
      <c r="M60" s="1">
        <f>COUNTIFS(Table2[Sub-Sector],Table4[[#This Row],[Sub-Sector]],Table2[% Away From Current Week High],"&lt;=0.05")/Table4[[#This Row],[Count]]</f>
        <v>1</v>
      </c>
      <c r="N60" s="1">
        <f>COUNTIFS(Table2[Sub-Sector],Table4[[#This Row],[Sub-Sector]],Table2[% Away From Current Month Low],"&gt;=0.05")/Table4[[#This Row],[Count]]</f>
        <v>0.25</v>
      </c>
      <c r="O60" s="1">
        <f>COUNTIFS(Table2[Sub-Sector],Table4[[#This Row],[Sub-Sector]],Table2[% Away From Current Month High],"&lt;=0.05")/Table4[[#This Row],[Count]]</f>
        <v>1</v>
      </c>
      <c r="P60" s="1">
        <f>COUNTIFS(Table2[Sub-Sector],Table4[[#This Row],[Sub-Sector]],Table2[% Away From 52W High],"&lt;=10")/Table4[[#This Row],[Count]]</f>
        <v>0.75</v>
      </c>
      <c r="Q60" s="1">
        <f>COUNTIFS(Table2[Sub-Sector],Table4[[#This Row],[Sub-Sector]],Table2[% Away From 52W Low],"&gt;=10")/Table4[[#This Row],[Count]]</f>
        <v>1</v>
      </c>
      <c r="R60" s="1">
        <f>COUNTIFS(Table2[Sub-Sector],Table4[[#This Row],[Sub-Sector]],Table2[% Price above 20 EMA],"&gt;=0")/Table4[[#This Row],[Count]]</f>
        <v>1</v>
      </c>
      <c r="S60" s="1">
        <f>COUNTIFS(Table2[Sub-Sector],Table4[[#This Row],[Sub-Sector]],Table2[% Price above 50 EMA],"&gt;=0")/Table4[[#This Row],[Count]]</f>
        <v>1</v>
      </c>
      <c r="T60" s="1">
        <f>COUNTIFS(Table2[Sub-Sector],Table4[[#This Row],[Sub-Sector]],Table2[% Price above 200 EMA],"&gt;=0")/Table4[[#This Row],[Count]]</f>
        <v>1</v>
      </c>
      <c r="U60" s="1">
        <f>COUNTIFS(Table2[Sub-Sector],Table4[[#This Row],[Sub-Sector]],Table2[Rate of Change - Zone],"Positive")/Table4[[#This Row],[Count]]</f>
        <v>1</v>
      </c>
      <c r="V60" s="1">
        <f>COUNTIFS(Table2[Sub-Sector],Table4[[#This Row],[Sub-Sector]],Table2[Sharpe Ratio],"&gt;=0.10")/Table4[[#This Row],[Count]]</f>
        <v>0</v>
      </c>
      <c r="W6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380</v>
      </c>
      <c r="X60">
        <f>_xlfn.RANK.AVG(Table4[[#This Row],[Score]],Table4[Score],1)</f>
        <v>46</v>
      </c>
      <c r="Y6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240.5</v>
      </c>
      <c r="Z60">
        <f>_xlfn.RANK.AVG(Table4[[#This Row],[Score 2 ]],Table4[[Score 2 ]],1)</f>
        <v>59.5</v>
      </c>
    </row>
    <row r="61" spans="1:26" x14ac:dyDescent="0.3">
      <c r="A61" t="s">
        <v>343</v>
      </c>
      <c r="B61">
        <f>COUNTIFS(Table2[Sub-Sector],Table4[[#This Row],[Sub-Sector]])</f>
        <v>1</v>
      </c>
      <c r="C61" s="1">
        <f>COUNTIFS(Table2[Sub-Sector],Table4[[#This Row],[Sub-Sector]],Table2[Uptrend],"Uptrend")/Table4[[#This Row],[Count]]</f>
        <v>1</v>
      </c>
      <c r="D61" s="1">
        <f>COUNTIFS(Table2[Sub-Sector],Table4[[#This Row],[Sub-Sector]],Table2[1W Return vs Nifty],"&gt;=5")/Table4[[#This Row],[Count]]</f>
        <v>0</v>
      </c>
      <c r="E61" s="1">
        <f>COUNTIFS(Table2[Sub-Sector],Table4[[#This Row],[Sub-Sector]],Table2[1M Return vs Nifty],"&gt;=5")/Table4[[#This Row],[Count]]</f>
        <v>1</v>
      </c>
      <c r="F61" s="1">
        <f>COUNTIFS(Table2[Sub-Sector],Table4[[#This Row],[Sub-Sector]],Table2[6M Return vs Nifty],"&gt;=10")/Table4[[#This Row],[Count]]</f>
        <v>0</v>
      </c>
      <c r="G61" s="1">
        <f>COUNTIFS(Table2[Sub-Sector],Table4[[#This Row],[Sub-Sector]],Table2[1Y Return vs Nifty],"&gt;=10")/Table4[[#This Row],[Count]]</f>
        <v>0</v>
      </c>
      <c r="H61" s="1">
        <f>COUNTIFS(Table2[Sub-Sector],Table4[[#This Row],[Sub-Sector]],Table2[RSI Exponential â€“ 14D],"&gt;=50")/Table4[[#This Row],[Count]]</f>
        <v>1</v>
      </c>
      <c r="I61" s="1">
        <f>COUNTIFS(Table2[Sub-Sector],Table4[[#This Row],[Sub-Sector]],Table2[Relative Volume],"&gt;=1")/Table4[[#This Row],[Count]]</f>
        <v>1</v>
      </c>
      <c r="J61" s="1">
        <f>COUNTIFS(Table2[Sub-Sector],Table4[[#This Row],[Sub-Sector]],Table2[% Away From Day Low],"&gt;=0.05")/Table4[[#This Row],[Count]]</f>
        <v>0</v>
      </c>
      <c r="K61" s="1">
        <f>COUNTIFS(Table2[Sub-Sector],Table4[[#This Row],[Sub-Sector]],Table2[% Away From Day High],"&lt;=0.05")/Table4[[#This Row],[Count]]</f>
        <v>1</v>
      </c>
      <c r="L61" s="1">
        <f>COUNTIFS(Table2[Sub-Sector],Table4[[#This Row],[Sub-Sector]],Table2[% Away From Current Week Low],"&gt;=0.05")/Table4[[#This Row],[Count]]</f>
        <v>0</v>
      </c>
      <c r="M61" s="1">
        <f>COUNTIFS(Table2[Sub-Sector],Table4[[#This Row],[Sub-Sector]],Table2[% Away From Current Week High],"&lt;=0.05")/Table4[[#This Row],[Count]]</f>
        <v>1</v>
      </c>
      <c r="N61" s="1">
        <f>COUNTIFS(Table2[Sub-Sector],Table4[[#This Row],[Sub-Sector]],Table2[% Away From Current Month Low],"&gt;=0.05")/Table4[[#This Row],[Count]]</f>
        <v>1</v>
      </c>
      <c r="O61" s="1">
        <f>COUNTIFS(Table2[Sub-Sector],Table4[[#This Row],[Sub-Sector]],Table2[% Away From Current Month High],"&lt;=0.05")/Table4[[#This Row],[Count]]</f>
        <v>1</v>
      </c>
      <c r="P61" s="1">
        <f>COUNTIFS(Table2[Sub-Sector],Table4[[#This Row],[Sub-Sector]],Table2[% Away From 52W High],"&lt;=10")/Table4[[#This Row],[Count]]</f>
        <v>1</v>
      </c>
      <c r="Q61" s="1">
        <f>COUNTIFS(Table2[Sub-Sector],Table4[[#This Row],[Sub-Sector]],Table2[% Away From 52W Low],"&gt;=10")/Table4[[#This Row],[Count]]</f>
        <v>1</v>
      </c>
      <c r="R61" s="1">
        <f>COUNTIFS(Table2[Sub-Sector],Table4[[#This Row],[Sub-Sector]],Table2[% Price above 20 EMA],"&gt;=0")/Table4[[#This Row],[Count]]</f>
        <v>1</v>
      </c>
      <c r="S61" s="1">
        <f>COUNTIFS(Table2[Sub-Sector],Table4[[#This Row],[Sub-Sector]],Table2[% Price above 50 EMA],"&gt;=0")/Table4[[#This Row],[Count]]</f>
        <v>1</v>
      </c>
      <c r="T61" s="1">
        <f>COUNTIFS(Table2[Sub-Sector],Table4[[#This Row],[Sub-Sector]],Table2[% Price above 200 EMA],"&gt;=0")/Table4[[#This Row],[Count]]</f>
        <v>1</v>
      </c>
      <c r="U61" s="1">
        <f>COUNTIFS(Table2[Sub-Sector],Table4[[#This Row],[Sub-Sector]],Table2[Rate of Change - Zone],"Positive")/Table4[[#This Row],[Count]]</f>
        <v>1</v>
      </c>
      <c r="V61" s="1">
        <f>COUNTIFS(Table2[Sub-Sector],Table4[[#This Row],[Sub-Sector]],Table2[Sharpe Ratio],"&gt;=0.10")/Table4[[#This Row],[Count]]</f>
        <v>0</v>
      </c>
      <c r="W6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338</v>
      </c>
      <c r="X61">
        <f>_xlfn.RANK.AVG(Table4[[#This Row],[Score]],Table4[Score],1)</f>
        <v>32</v>
      </c>
      <c r="Y6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240.5</v>
      </c>
      <c r="Z61">
        <f>_xlfn.RANK.AVG(Table4[[#This Row],[Score 2 ]],Table4[[Score 2 ]],1)</f>
        <v>59.5</v>
      </c>
    </row>
    <row r="62" spans="1:26" x14ac:dyDescent="0.3">
      <c r="A62" t="s">
        <v>407</v>
      </c>
      <c r="B62">
        <f>COUNTIFS(Table2[Sub-Sector],Table4[[#This Row],[Sub-Sector]])</f>
        <v>6</v>
      </c>
      <c r="C62" s="1">
        <f>COUNTIFS(Table2[Sub-Sector],Table4[[#This Row],[Sub-Sector]],Table2[Uptrend],"Uptrend")/Table4[[#This Row],[Count]]</f>
        <v>0.83333333333333337</v>
      </c>
      <c r="D62" s="1">
        <f>COUNTIFS(Table2[Sub-Sector],Table4[[#This Row],[Sub-Sector]],Table2[1W Return vs Nifty],"&gt;=5")/Table4[[#This Row],[Count]]</f>
        <v>0</v>
      </c>
      <c r="E62" s="1">
        <f>COUNTIFS(Table2[Sub-Sector],Table4[[#This Row],[Sub-Sector]],Table2[1M Return vs Nifty],"&gt;=5")/Table4[[#This Row],[Count]]</f>
        <v>0.16666666666666666</v>
      </c>
      <c r="F62" s="1">
        <f>COUNTIFS(Table2[Sub-Sector],Table4[[#This Row],[Sub-Sector]],Table2[6M Return vs Nifty],"&gt;=10")/Table4[[#This Row],[Count]]</f>
        <v>0.33333333333333331</v>
      </c>
      <c r="G62" s="1">
        <f>COUNTIFS(Table2[Sub-Sector],Table4[[#This Row],[Sub-Sector]],Table2[1Y Return vs Nifty],"&gt;=10")/Table4[[#This Row],[Count]]</f>
        <v>0.66666666666666663</v>
      </c>
      <c r="H62" s="1">
        <f>COUNTIFS(Table2[Sub-Sector],Table4[[#This Row],[Sub-Sector]],Table2[RSI Exponential â€“ 14D],"&gt;=50")/Table4[[#This Row],[Count]]</f>
        <v>0.66666666666666663</v>
      </c>
      <c r="I62" s="1">
        <f>COUNTIFS(Table2[Sub-Sector],Table4[[#This Row],[Sub-Sector]],Table2[Relative Volume],"&gt;=1")/Table4[[#This Row],[Count]]</f>
        <v>0</v>
      </c>
      <c r="J62" s="1">
        <f>COUNTIFS(Table2[Sub-Sector],Table4[[#This Row],[Sub-Sector]],Table2[% Away From Day Low],"&gt;=0.05")/Table4[[#This Row],[Count]]</f>
        <v>0</v>
      </c>
      <c r="K62" s="1">
        <f>COUNTIFS(Table2[Sub-Sector],Table4[[#This Row],[Sub-Sector]],Table2[% Away From Day High],"&lt;=0.05")/Table4[[#This Row],[Count]]</f>
        <v>1</v>
      </c>
      <c r="L62" s="1">
        <f>COUNTIFS(Table2[Sub-Sector],Table4[[#This Row],[Sub-Sector]],Table2[% Away From Current Week Low],"&gt;=0.05")/Table4[[#This Row],[Count]]</f>
        <v>0</v>
      </c>
      <c r="M62" s="1">
        <f>COUNTIFS(Table2[Sub-Sector],Table4[[#This Row],[Sub-Sector]],Table2[% Away From Current Week High],"&lt;=0.05")/Table4[[#This Row],[Count]]</f>
        <v>0.83333333333333337</v>
      </c>
      <c r="N62" s="1">
        <f>COUNTIFS(Table2[Sub-Sector],Table4[[#This Row],[Sub-Sector]],Table2[% Away From Current Month Low],"&gt;=0.05")/Table4[[#This Row],[Count]]</f>
        <v>0.5</v>
      </c>
      <c r="O62" s="1">
        <f>COUNTIFS(Table2[Sub-Sector],Table4[[#This Row],[Sub-Sector]],Table2[% Away From Current Month High],"&lt;=0.05")/Table4[[#This Row],[Count]]</f>
        <v>0.83333333333333337</v>
      </c>
      <c r="P62" s="1">
        <f>COUNTIFS(Table2[Sub-Sector],Table4[[#This Row],[Sub-Sector]],Table2[% Away From 52W High],"&lt;=10")/Table4[[#This Row],[Count]]</f>
        <v>0.33333333333333331</v>
      </c>
      <c r="Q62" s="1">
        <f>COUNTIFS(Table2[Sub-Sector],Table4[[#This Row],[Sub-Sector]],Table2[% Away From 52W Low],"&gt;=10")/Table4[[#This Row],[Count]]</f>
        <v>1</v>
      </c>
      <c r="R62" s="1">
        <f>COUNTIFS(Table2[Sub-Sector],Table4[[#This Row],[Sub-Sector]],Table2[% Price above 20 EMA],"&gt;=0")/Table4[[#This Row],[Count]]</f>
        <v>0.66666666666666663</v>
      </c>
      <c r="S62" s="1">
        <f>COUNTIFS(Table2[Sub-Sector],Table4[[#This Row],[Sub-Sector]],Table2[% Price above 50 EMA],"&gt;=0")/Table4[[#This Row],[Count]]</f>
        <v>0.66666666666666663</v>
      </c>
      <c r="T62" s="1">
        <f>COUNTIFS(Table2[Sub-Sector],Table4[[#This Row],[Sub-Sector]],Table2[% Price above 200 EMA],"&gt;=0")/Table4[[#This Row],[Count]]</f>
        <v>1</v>
      </c>
      <c r="U62" s="1">
        <f>COUNTIFS(Table2[Sub-Sector],Table4[[#This Row],[Sub-Sector]],Table2[Rate of Change - Zone],"Positive")/Table4[[#This Row],[Count]]</f>
        <v>1</v>
      </c>
      <c r="V62" s="1">
        <f>COUNTIFS(Table2[Sub-Sector],Table4[[#This Row],[Sub-Sector]],Table2[Sharpe Ratio],"&gt;=0.10")/Table4[[#This Row],[Count]]</f>
        <v>0.5</v>
      </c>
      <c r="W6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418</v>
      </c>
      <c r="X62">
        <f>_xlfn.RANK.AVG(Table4[[#This Row],[Score]],Table4[Score],1)</f>
        <v>58</v>
      </c>
      <c r="Y6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243</v>
      </c>
      <c r="Z62">
        <f>_xlfn.RANK.AVG(Table4[[#This Row],[Score 2 ]],Table4[[Score 2 ]],1)</f>
        <v>61</v>
      </c>
    </row>
    <row r="63" spans="1:26" x14ac:dyDescent="0.3">
      <c r="A63" t="s">
        <v>719</v>
      </c>
      <c r="B63">
        <f>COUNTIFS(Table2[Sub-Sector],Table4[[#This Row],[Sub-Sector]])</f>
        <v>2</v>
      </c>
      <c r="C63" s="1">
        <f>COUNTIFS(Table2[Sub-Sector],Table4[[#This Row],[Sub-Sector]],Table2[Uptrend],"Uptrend")/Table4[[#This Row],[Count]]</f>
        <v>0.5</v>
      </c>
      <c r="D63" s="1">
        <f>COUNTIFS(Table2[Sub-Sector],Table4[[#This Row],[Sub-Sector]],Table2[1W Return vs Nifty],"&gt;=5")/Table4[[#This Row],[Count]]</f>
        <v>0</v>
      </c>
      <c r="E63" s="1">
        <f>COUNTIFS(Table2[Sub-Sector],Table4[[#This Row],[Sub-Sector]],Table2[1M Return vs Nifty],"&gt;=5")/Table4[[#This Row],[Count]]</f>
        <v>1</v>
      </c>
      <c r="F63" s="1">
        <f>COUNTIFS(Table2[Sub-Sector],Table4[[#This Row],[Sub-Sector]],Table2[6M Return vs Nifty],"&gt;=10")/Table4[[#This Row],[Count]]</f>
        <v>0.5</v>
      </c>
      <c r="G63" s="1">
        <f>COUNTIFS(Table2[Sub-Sector],Table4[[#This Row],[Sub-Sector]],Table2[1Y Return vs Nifty],"&gt;=10")/Table4[[#This Row],[Count]]</f>
        <v>0.5</v>
      </c>
      <c r="H63" s="1">
        <f>COUNTIFS(Table2[Sub-Sector],Table4[[#This Row],[Sub-Sector]],Table2[RSI Exponential â€“ 14D],"&gt;=50")/Table4[[#This Row],[Count]]</f>
        <v>1</v>
      </c>
      <c r="I63" s="1">
        <f>COUNTIFS(Table2[Sub-Sector],Table4[[#This Row],[Sub-Sector]],Table2[Relative Volume],"&gt;=1")/Table4[[#This Row],[Count]]</f>
        <v>0</v>
      </c>
      <c r="J63" s="1">
        <f>COUNTIFS(Table2[Sub-Sector],Table4[[#This Row],[Sub-Sector]],Table2[% Away From Day Low],"&gt;=0.05")/Table4[[#This Row],[Count]]</f>
        <v>0</v>
      </c>
      <c r="K63" s="1">
        <f>COUNTIFS(Table2[Sub-Sector],Table4[[#This Row],[Sub-Sector]],Table2[% Away From Day High],"&lt;=0.05")/Table4[[#This Row],[Count]]</f>
        <v>1</v>
      </c>
      <c r="L63" s="1">
        <f>COUNTIFS(Table2[Sub-Sector],Table4[[#This Row],[Sub-Sector]],Table2[% Away From Current Week Low],"&gt;=0.05")/Table4[[#This Row],[Count]]</f>
        <v>0.5</v>
      </c>
      <c r="M63" s="1">
        <f>COUNTIFS(Table2[Sub-Sector],Table4[[#This Row],[Sub-Sector]],Table2[% Away From Current Week High],"&lt;=0.05")/Table4[[#This Row],[Count]]</f>
        <v>1</v>
      </c>
      <c r="N63" s="1">
        <f>COUNTIFS(Table2[Sub-Sector],Table4[[#This Row],[Sub-Sector]],Table2[% Away From Current Month Low],"&gt;=0.05")/Table4[[#This Row],[Count]]</f>
        <v>1</v>
      </c>
      <c r="O63" s="1">
        <f>COUNTIFS(Table2[Sub-Sector],Table4[[#This Row],[Sub-Sector]],Table2[% Away From Current Month High],"&lt;=0.05")/Table4[[#This Row],[Count]]</f>
        <v>0.5</v>
      </c>
      <c r="P63" s="1">
        <f>COUNTIFS(Table2[Sub-Sector],Table4[[#This Row],[Sub-Sector]],Table2[% Away From 52W High],"&lt;=10")/Table4[[#This Row],[Count]]</f>
        <v>0.5</v>
      </c>
      <c r="Q63" s="1">
        <f>COUNTIFS(Table2[Sub-Sector],Table4[[#This Row],[Sub-Sector]],Table2[% Away From 52W Low],"&gt;=10")/Table4[[#This Row],[Count]]</f>
        <v>1</v>
      </c>
      <c r="R63" s="1">
        <f>COUNTIFS(Table2[Sub-Sector],Table4[[#This Row],[Sub-Sector]],Table2[% Price above 20 EMA],"&gt;=0")/Table4[[#This Row],[Count]]</f>
        <v>1</v>
      </c>
      <c r="S63" s="1">
        <f>COUNTIFS(Table2[Sub-Sector],Table4[[#This Row],[Sub-Sector]],Table2[% Price above 50 EMA],"&gt;=0")/Table4[[#This Row],[Count]]</f>
        <v>1</v>
      </c>
      <c r="T63" s="1">
        <f>COUNTIFS(Table2[Sub-Sector],Table4[[#This Row],[Sub-Sector]],Table2[% Price above 200 EMA],"&gt;=0")/Table4[[#This Row],[Count]]</f>
        <v>1</v>
      </c>
      <c r="U63" s="1">
        <f>COUNTIFS(Table2[Sub-Sector],Table4[[#This Row],[Sub-Sector]],Table2[Rate of Change - Zone],"Positive")/Table4[[#This Row],[Count]]</f>
        <v>1</v>
      </c>
      <c r="V63" s="1">
        <f>COUNTIFS(Table2[Sub-Sector],Table4[[#This Row],[Sub-Sector]],Table2[Sharpe Ratio],"&gt;=0.10")/Table4[[#This Row],[Count]]</f>
        <v>0.5</v>
      </c>
      <c r="W6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397.5</v>
      </c>
      <c r="X63">
        <f>_xlfn.RANK.AVG(Table4[[#This Row],[Score]],Table4[Score],1)</f>
        <v>51</v>
      </c>
      <c r="Y6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244</v>
      </c>
      <c r="Z63">
        <f>_xlfn.RANK.AVG(Table4[[#This Row],[Score 2 ]],Table4[[Score 2 ]],1)</f>
        <v>62</v>
      </c>
    </row>
    <row r="64" spans="1:26" x14ac:dyDescent="0.3">
      <c r="A64" t="s">
        <v>46</v>
      </c>
      <c r="B64">
        <f>COUNTIFS(Table2[Sub-Sector],Table4[[#This Row],[Sub-Sector]])</f>
        <v>27</v>
      </c>
      <c r="C64" s="1">
        <f>COUNTIFS(Table2[Sub-Sector],Table4[[#This Row],[Sub-Sector]],Table2[Uptrend],"Uptrend")/Table4[[#This Row],[Count]]</f>
        <v>0.44444444444444442</v>
      </c>
      <c r="D64" s="1">
        <f>COUNTIFS(Table2[Sub-Sector],Table4[[#This Row],[Sub-Sector]],Table2[1W Return vs Nifty],"&gt;=5")/Table4[[#This Row],[Count]]</f>
        <v>0</v>
      </c>
      <c r="E64" s="1">
        <f>COUNTIFS(Table2[Sub-Sector],Table4[[#This Row],[Sub-Sector]],Table2[1M Return vs Nifty],"&gt;=5")/Table4[[#This Row],[Count]]</f>
        <v>0.14814814814814814</v>
      </c>
      <c r="F64" s="1">
        <f>COUNTIFS(Table2[Sub-Sector],Table4[[#This Row],[Sub-Sector]],Table2[6M Return vs Nifty],"&gt;=10")/Table4[[#This Row],[Count]]</f>
        <v>0.62962962962962965</v>
      </c>
      <c r="G64" s="1">
        <f>COUNTIFS(Table2[Sub-Sector],Table4[[#This Row],[Sub-Sector]],Table2[1Y Return vs Nifty],"&gt;=10")/Table4[[#This Row],[Count]]</f>
        <v>0.62962962962962965</v>
      </c>
      <c r="H64" s="1">
        <f>COUNTIFS(Table2[Sub-Sector],Table4[[#This Row],[Sub-Sector]],Table2[RSI Exponential â€“ 14D],"&gt;=50")/Table4[[#This Row],[Count]]</f>
        <v>0.18518518518518517</v>
      </c>
      <c r="I64" s="1">
        <f>COUNTIFS(Table2[Sub-Sector],Table4[[#This Row],[Sub-Sector]],Table2[Relative Volume],"&gt;=1")/Table4[[#This Row],[Count]]</f>
        <v>0.22222222222222221</v>
      </c>
      <c r="J64" s="1">
        <f>COUNTIFS(Table2[Sub-Sector],Table4[[#This Row],[Sub-Sector]],Table2[% Away From Day Low],"&gt;=0.05")/Table4[[#This Row],[Count]]</f>
        <v>0</v>
      </c>
      <c r="K64" s="1">
        <f>COUNTIFS(Table2[Sub-Sector],Table4[[#This Row],[Sub-Sector]],Table2[% Away From Day High],"&lt;=0.05")/Table4[[#This Row],[Count]]</f>
        <v>1</v>
      </c>
      <c r="L64" s="1">
        <f>COUNTIFS(Table2[Sub-Sector],Table4[[#This Row],[Sub-Sector]],Table2[% Away From Current Week Low],"&gt;=0.05")/Table4[[#This Row],[Count]]</f>
        <v>3.7037037037037035E-2</v>
      </c>
      <c r="M64" s="1">
        <f>COUNTIFS(Table2[Sub-Sector],Table4[[#This Row],[Sub-Sector]],Table2[% Away From Current Week High],"&lt;=0.05")/Table4[[#This Row],[Count]]</f>
        <v>0.85185185185185186</v>
      </c>
      <c r="N64" s="1">
        <f>COUNTIFS(Table2[Sub-Sector],Table4[[#This Row],[Sub-Sector]],Table2[% Away From Current Month Low],"&gt;=0.05")/Table4[[#This Row],[Count]]</f>
        <v>0.25925925925925924</v>
      </c>
      <c r="O64" s="1">
        <f>COUNTIFS(Table2[Sub-Sector],Table4[[#This Row],[Sub-Sector]],Table2[% Away From Current Month High],"&lt;=0.05")/Table4[[#This Row],[Count]]</f>
        <v>0.37037037037037035</v>
      </c>
      <c r="P64" s="1">
        <f>COUNTIFS(Table2[Sub-Sector],Table4[[#This Row],[Sub-Sector]],Table2[% Away From 52W High],"&lt;=10")/Table4[[#This Row],[Count]]</f>
        <v>0.18518518518518517</v>
      </c>
      <c r="Q64" s="1">
        <f>COUNTIFS(Table2[Sub-Sector],Table4[[#This Row],[Sub-Sector]],Table2[% Away From 52W Low],"&gt;=10")/Table4[[#This Row],[Count]]</f>
        <v>1</v>
      </c>
      <c r="R64" s="1">
        <f>COUNTIFS(Table2[Sub-Sector],Table4[[#This Row],[Sub-Sector]],Table2[% Price above 20 EMA],"&gt;=0")/Table4[[#This Row],[Count]]</f>
        <v>0.37037037037037035</v>
      </c>
      <c r="S64" s="1">
        <f>COUNTIFS(Table2[Sub-Sector],Table4[[#This Row],[Sub-Sector]],Table2[% Price above 50 EMA],"&gt;=0")/Table4[[#This Row],[Count]]</f>
        <v>0.48148148148148145</v>
      </c>
      <c r="T64" s="1">
        <f>COUNTIFS(Table2[Sub-Sector],Table4[[#This Row],[Sub-Sector]],Table2[% Price above 200 EMA],"&gt;=0")/Table4[[#This Row],[Count]]</f>
        <v>0.85185185185185186</v>
      </c>
      <c r="U64" s="1">
        <f>COUNTIFS(Table2[Sub-Sector],Table4[[#This Row],[Sub-Sector]],Table2[Rate of Change - Zone],"Positive")/Table4[[#This Row],[Count]]</f>
        <v>0.33333333333333331</v>
      </c>
      <c r="V64" s="1">
        <f>COUNTIFS(Table2[Sub-Sector],Table4[[#This Row],[Sub-Sector]],Table2[Sharpe Ratio],"&gt;=0.10")/Table4[[#This Row],[Count]]</f>
        <v>0.66666666666666663</v>
      </c>
      <c r="W6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474.5</v>
      </c>
      <c r="X64">
        <f>_xlfn.RANK.AVG(Table4[[#This Row],[Score]],Table4[Score],1)</f>
        <v>76</v>
      </c>
      <c r="Y6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245</v>
      </c>
      <c r="Z64">
        <f>_xlfn.RANK.AVG(Table4[[#This Row],[Score 2 ]],Table4[[Score 2 ]],1)</f>
        <v>63</v>
      </c>
    </row>
    <row r="65" spans="1:26" x14ac:dyDescent="0.3">
      <c r="A65" t="s">
        <v>458</v>
      </c>
      <c r="B65">
        <f>COUNTIFS(Table2[Sub-Sector],Table4[[#This Row],[Sub-Sector]])</f>
        <v>4</v>
      </c>
      <c r="C65" s="1">
        <f>COUNTIFS(Table2[Sub-Sector],Table4[[#This Row],[Sub-Sector]],Table2[Uptrend],"Uptrend")/Table4[[#This Row],[Count]]</f>
        <v>0.75</v>
      </c>
      <c r="D65" s="1">
        <f>COUNTIFS(Table2[Sub-Sector],Table4[[#This Row],[Sub-Sector]],Table2[1W Return vs Nifty],"&gt;=5")/Table4[[#This Row],[Count]]</f>
        <v>0.25</v>
      </c>
      <c r="E65" s="1">
        <f>COUNTIFS(Table2[Sub-Sector],Table4[[#This Row],[Sub-Sector]],Table2[1M Return vs Nifty],"&gt;=5")/Table4[[#This Row],[Count]]</f>
        <v>0.25</v>
      </c>
      <c r="F65" s="1">
        <f>COUNTIFS(Table2[Sub-Sector],Table4[[#This Row],[Sub-Sector]],Table2[6M Return vs Nifty],"&gt;=10")/Table4[[#This Row],[Count]]</f>
        <v>0.5</v>
      </c>
      <c r="G65" s="1">
        <f>COUNTIFS(Table2[Sub-Sector],Table4[[#This Row],[Sub-Sector]],Table2[1Y Return vs Nifty],"&gt;=10")/Table4[[#This Row],[Count]]</f>
        <v>0.75</v>
      </c>
      <c r="H65" s="1">
        <f>COUNTIFS(Table2[Sub-Sector],Table4[[#This Row],[Sub-Sector]],Table2[RSI Exponential â€“ 14D],"&gt;=50")/Table4[[#This Row],[Count]]</f>
        <v>0.25</v>
      </c>
      <c r="I65" s="1">
        <f>COUNTIFS(Table2[Sub-Sector],Table4[[#This Row],[Sub-Sector]],Table2[Relative Volume],"&gt;=1")/Table4[[#This Row],[Count]]</f>
        <v>0.25</v>
      </c>
      <c r="J65" s="1">
        <f>COUNTIFS(Table2[Sub-Sector],Table4[[#This Row],[Sub-Sector]],Table2[% Away From Day Low],"&gt;=0.05")/Table4[[#This Row],[Count]]</f>
        <v>0.25</v>
      </c>
      <c r="K65" s="1">
        <f>COUNTIFS(Table2[Sub-Sector],Table4[[#This Row],[Sub-Sector]],Table2[% Away From Day High],"&lt;=0.05")/Table4[[#This Row],[Count]]</f>
        <v>1</v>
      </c>
      <c r="L65" s="1">
        <f>COUNTIFS(Table2[Sub-Sector],Table4[[#This Row],[Sub-Sector]],Table2[% Away From Current Week Low],"&gt;=0.05")/Table4[[#This Row],[Count]]</f>
        <v>0</v>
      </c>
      <c r="M65" s="1">
        <f>COUNTIFS(Table2[Sub-Sector],Table4[[#This Row],[Sub-Sector]],Table2[% Away From Current Week High],"&lt;=0.05")/Table4[[#This Row],[Count]]</f>
        <v>0.75</v>
      </c>
      <c r="N65" s="1">
        <f>COUNTIFS(Table2[Sub-Sector],Table4[[#This Row],[Sub-Sector]],Table2[% Away From Current Month Low],"&gt;=0.05")/Table4[[#This Row],[Count]]</f>
        <v>0.25</v>
      </c>
      <c r="O65" s="1">
        <f>COUNTIFS(Table2[Sub-Sector],Table4[[#This Row],[Sub-Sector]],Table2[% Away From Current Month High],"&lt;=0.05")/Table4[[#This Row],[Count]]</f>
        <v>0.25</v>
      </c>
      <c r="P65" s="1">
        <f>COUNTIFS(Table2[Sub-Sector],Table4[[#This Row],[Sub-Sector]],Table2[% Away From 52W High],"&lt;=10")/Table4[[#This Row],[Count]]</f>
        <v>0</v>
      </c>
      <c r="Q65" s="1">
        <f>COUNTIFS(Table2[Sub-Sector],Table4[[#This Row],[Sub-Sector]],Table2[% Away From 52W Low],"&gt;=10")/Table4[[#This Row],[Count]]</f>
        <v>1</v>
      </c>
      <c r="R65" s="1">
        <f>COUNTIFS(Table2[Sub-Sector],Table4[[#This Row],[Sub-Sector]],Table2[% Price above 20 EMA],"&gt;=0")/Table4[[#This Row],[Count]]</f>
        <v>0.25</v>
      </c>
      <c r="S65" s="1">
        <f>COUNTIFS(Table2[Sub-Sector],Table4[[#This Row],[Sub-Sector]],Table2[% Price above 50 EMA],"&gt;=0")/Table4[[#This Row],[Count]]</f>
        <v>0.25</v>
      </c>
      <c r="T65" s="1">
        <f>COUNTIFS(Table2[Sub-Sector],Table4[[#This Row],[Sub-Sector]],Table2[% Price above 200 EMA],"&gt;=0")/Table4[[#This Row],[Count]]</f>
        <v>1</v>
      </c>
      <c r="U65" s="1">
        <f>COUNTIFS(Table2[Sub-Sector],Table4[[#This Row],[Sub-Sector]],Table2[Rate of Change - Zone],"Positive")/Table4[[#This Row],[Count]]</f>
        <v>0.25</v>
      </c>
      <c r="V65" s="1">
        <f>COUNTIFS(Table2[Sub-Sector],Table4[[#This Row],[Sub-Sector]],Table2[Sharpe Ratio],"&gt;=0.10")/Table4[[#This Row],[Count]]</f>
        <v>0.5</v>
      </c>
      <c r="W6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356.5</v>
      </c>
      <c r="X65">
        <f>_xlfn.RANK.AVG(Table4[[#This Row],[Score]],Table4[Score],1)</f>
        <v>38</v>
      </c>
      <c r="Y6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246</v>
      </c>
      <c r="Z65">
        <f>_xlfn.RANK.AVG(Table4[[#This Row],[Score 2 ]],Table4[[Score 2 ]],1)</f>
        <v>64.5</v>
      </c>
    </row>
    <row r="66" spans="1:26" x14ac:dyDescent="0.3">
      <c r="A66" t="s">
        <v>51</v>
      </c>
      <c r="B66">
        <f>COUNTIFS(Table2[Sub-Sector],Table4[[#This Row],[Sub-Sector]])</f>
        <v>17</v>
      </c>
      <c r="C66" s="1">
        <f>COUNTIFS(Table2[Sub-Sector],Table4[[#This Row],[Sub-Sector]],Table2[Uptrend],"Uptrend")/Table4[[#This Row],[Count]]</f>
        <v>0.6470588235294118</v>
      </c>
      <c r="D66" s="1">
        <f>COUNTIFS(Table2[Sub-Sector],Table4[[#This Row],[Sub-Sector]],Table2[1W Return vs Nifty],"&gt;=5")/Table4[[#This Row],[Count]]</f>
        <v>0</v>
      </c>
      <c r="E66" s="1">
        <f>COUNTIFS(Table2[Sub-Sector],Table4[[#This Row],[Sub-Sector]],Table2[1M Return vs Nifty],"&gt;=5")/Table4[[#This Row],[Count]]</f>
        <v>0.47058823529411764</v>
      </c>
      <c r="F66" s="1">
        <f>COUNTIFS(Table2[Sub-Sector],Table4[[#This Row],[Sub-Sector]],Table2[6M Return vs Nifty],"&gt;=10")/Table4[[#This Row],[Count]]</f>
        <v>0.41176470588235292</v>
      </c>
      <c r="G66" s="1">
        <f>COUNTIFS(Table2[Sub-Sector],Table4[[#This Row],[Sub-Sector]],Table2[1Y Return vs Nifty],"&gt;=10")/Table4[[#This Row],[Count]]</f>
        <v>0.41176470588235292</v>
      </c>
      <c r="H66" s="1">
        <f>COUNTIFS(Table2[Sub-Sector],Table4[[#This Row],[Sub-Sector]],Table2[RSI Exponential â€“ 14D],"&gt;=50")/Table4[[#This Row],[Count]]</f>
        <v>0.76470588235294112</v>
      </c>
      <c r="I66" s="1">
        <f>COUNTIFS(Table2[Sub-Sector],Table4[[#This Row],[Sub-Sector]],Table2[Relative Volume],"&gt;=1")/Table4[[#This Row],[Count]]</f>
        <v>0.29411764705882354</v>
      </c>
      <c r="J66" s="1">
        <f>COUNTIFS(Table2[Sub-Sector],Table4[[#This Row],[Sub-Sector]],Table2[% Away From Day Low],"&gt;=0.05")/Table4[[#This Row],[Count]]</f>
        <v>0</v>
      </c>
      <c r="K66" s="1">
        <f>COUNTIFS(Table2[Sub-Sector],Table4[[#This Row],[Sub-Sector]],Table2[% Away From Day High],"&lt;=0.05")/Table4[[#This Row],[Count]]</f>
        <v>1</v>
      </c>
      <c r="L66" s="1">
        <f>COUNTIFS(Table2[Sub-Sector],Table4[[#This Row],[Sub-Sector]],Table2[% Away From Current Week Low],"&gt;=0.05")/Table4[[#This Row],[Count]]</f>
        <v>5.8823529411764705E-2</v>
      </c>
      <c r="M66" s="1">
        <f>COUNTIFS(Table2[Sub-Sector],Table4[[#This Row],[Sub-Sector]],Table2[% Away From Current Week High],"&lt;=0.05")/Table4[[#This Row],[Count]]</f>
        <v>1</v>
      </c>
      <c r="N66" s="1">
        <f>COUNTIFS(Table2[Sub-Sector],Table4[[#This Row],[Sub-Sector]],Table2[% Away From Current Month Low],"&gt;=0.05")/Table4[[#This Row],[Count]]</f>
        <v>0.58823529411764708</v>
      </c>
      <c r="O66" s="1">
        <f>COUNTIFS(Table2[Sub-Sector],Table4[[#This Row],[Sub-Sector]],Table2[% Away From Current Month High],"&lt;=0.05")/Table4[[#This Row],[Count]]</f>
        <v>0.94117647058823528</v>
      </c>
      <c r="P66" s="1">
        <f>COUNTIFS(Table2[Sub-Sector],Table4[[#This Row],[Sub-Sector]],Table2[% Away From 52W High],"&lt;=10")/Table4[[#This Row],[Count]]</f>
        <v>0.47058823529411764</v>
      </c>
      <c r="Q66" s="1">
        <f>COUNTIFS(Table2[Sub-Sector],Table4[[#This Row],[Sub-Sector]],Table2[% Away From 52W Low],"&gt;=10")/Table4[[#This Row],[Count]]</f>
        <v>0.82352941176470584</v>
      </c>
      <c r="R66" s="1">
        <f>COUNTIFS(Table2[Sub-Sector],Table4[[#This Row],[Sub-Sector]],Table2[% Price above 20 EMA],"&gt;=0")/Table4[[#This Row],[Count]]</f>
        <v>0.76470588235294112</v>
      </c>
      <c r="S66" s="1">
        <f>COUNTIFS(Table2[Sub-Sector],Table4[[#This Row],[Sub-Sector]],Table2[% Price above 50 EMA],"&gt;=0")/Table4[[#This Row],[Count]]</f>
        <v>0.70588235294117652</v>
      </c>
      <c r="T66" s="1">
        <f>COUNTIFS(Table2[Sub-Sector],Table4[[#This Row],[Sub-Sector]],Table2[% Price above 200 EMA],"&gt;=0")/Table4[[#This Row],[Count]]</f>
        <v>0.6470588235294118</v>
      </c>
      <c r="U66" s="1">
        <f>COUNTIFS(Table2[Sub-Sector],Table4[[#This Row],[Sub-Sector]],Table2[Rate of Change - Zone],"Positive")/Table4[[#This Row],[Count]]</f>
        <v>0.70588235294117652</v>
      </c>
      <c r="V66" s="1">
        <f>COUNTIFS(Table2[Sub-Sector],Table4[[#This Row],[Sub-Sector]],Table2[Sharpe Ratio],"&gt;=0.10")/Table4[[#This Row],[Count]]</f>
        <v>0.11764705882352941</v>
      </c>
      <c r="W6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413</v>
      </c>
      <c r="X66">
        <f>_xlfn.RANK.AVG(Table4[[#This Row],[Score]],Table4[Score],1)</f>
        <v>56</v>
      </c>
      <c r="Y6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246</v>
      </c>
      <c r="Z66">
        <f>_xlfn.RANK.AVG(Table4[[#This Row],[Score 2 ]],Table4[[Score 2 ]],1)</f>
        <v>64.5</v>
      </c>
    </row>
    <row r="67" spans="1:26" x14ac:dyDescent="0.3">
      <c r="A67" t="s">
        <v>127</v>
      </c>
      <c r="B67">
        <f>COUNTIFS(Table2[Sub-Sector],Table4[[#This Row],[Sub-Sector]])</f>
        <v>22</v>
      </c>
      <c r="C67" s="1">
        <f>COUNTIFS(Table2[Sub-Sector],Table4[[#This Row],[Sub-Sector]],Table2[Uptrend],"Uptrend")/Table4[[#This Row],[Count]]</f>
        <v>0.5</v>
      </c>
      <c r="D67" s="1">
        <f>COUNTIFS(Table2[Sub-Sector],Table4[[#This Row],[Sub-Sector]],Table2[1W Return vs Nifty],"&gt;=5")/Table4[[#This Row],[Count]]</f>
        <v>0.27272727272727271</v>
      </c>
      <c r="E67" s="1">
        <f>COUNTIFS(Table2[Sub-Sector],Table4[[#This Row],[Sub-Sector]],Table2[1M Return vs Nifty],"&gt;=5")/Table4[[#This Row],[Count]]</f>
        <v>0.36363636363636365</v>
      </c>
      <c r="F67" s="1">
        <f>COUNTIFS(Table2[Sub-Sector],Table4[[#This Row],[Sub-Sector]],Table2[6M Return vs Nifty],"&gt;=10")/Table4[[#This Row],[Count]]</f>
        <v>0.40909090909090912</v>
      </c>
      <c r="G67" s="1">
        <f>COUNTIFS(Table2[Sub-Sector],Table4[[#This Row],[Sub-Sector]],Table2[1Y Return vs Nifty],"&gt;=10")/Table4[[#This Row],[Count]]</f>
        <v>0.54545454545454541</v>
      </c>
      <c r="H67" s="1">
        <f>COUNTIFS(Table2[Sub-Sector],Table4[[#This Row],[Sub-Sector]],Table2[RSI Exponential â€“ 14D],"&gt;=50")/Table4[[#This Row],[Count]]</f>
        <v>0.59090909090909094</v>
      </c>
      <c r="I67" s="1">
        <f>COUNTIFS(Table2[Sub-Sector],Table4[[#This Row],[Sub-Sector]],Table2[Relative Volume],"&gt;=1")/Table4[[#This Row],[Count]]</f>
        <v>0.13636363636363635</v>
      </c>
      <c r="J67" s="1">
        <f>COUNTIFS(Table2[Sub-Sector],Table4[[#This Row],[Sub-Sector]],Table2[% Away From Day Low],"&gt;=0.05")/Table4[[#This Row],[Count]]</f>
        <v>4.5454545454545456E-2</v>
      </c>
      <c r="K67" s="1">
        <f>COUNTIFS(Table2[Sub-Sector],Table4[[#This Row],[Sub-Sector]],Table2[% Away From Day High],"&lt;=0.05")/Table4[[#This Row],[Count]]</f>
        <v>1</v>
      </c>
      <c r="L67" s="1">
        <f>COUNTIFS(Table2[Sub-Sector],Table4[[#This Row],[Sub-Sector]],Table2[% Away From Current Week Low],"&gt;=0.05")/Table4[[#This Row],[Count]]</f>
        <v>0.13636363636363635</v>
      </c>
      <c r="M67" s="1">
        <f>COUNTIFS(Table2[Sub-Sector],Table4[[#This Row],[Sub-Sector]],Table2[% Away From Current Week High],"&lt;=0.05")/Table4[[#This Row],[Count]]</f>
        <v>0.90909090909090906</v>
      </c>
      <c r="N67" s="1">
        <f>COUNTIFS(Table2[Sub-Sector],Table4[[#This Row],[Sub-Sector]],Table2[% Away From Current Month Low],"&gt;=0.05")/Table4[[#This Row],[Count]]</f>
        <v>0.40909090909090912</v>
      </c>
      <c r="O67" s="1">
        <f>COUNTIFS(Table2[Sub-Sector],Table4[[#This Row],[Sub-Sector]],Table2[% Away From Current Month High],"&lt;=0.05")/Table4[[#This Row],[Count]]</f>
        <v>0.77272727272727271</v>
      </c>
      <c r="P67" s="1">
        <f>COUNTIFS(Table2[Sub-Sector],Table4[[#This Row],[Sub-Sector]],Table2[% Away From 52W High],"&lt;=10")/Table4[[#This Row],[Count]]</f>
        <v>0.27272727272727271</v>
      </c>
      <c r="Q67" s="1">
        <f>COUNTIFS(Table2[Sub-Sector],Table4[[#This Row],[Sub-Sector]],Table2[% Away From 52W Low],"&gt;=10")/Table4[[#This Row],[Count]]</f>
        <v>1</v>
      </c>
      <c r="R67" s="1">
        <f>COUNTIFS(Table2[Sub-Sector],Table4[[#This Row],[Sub-Sector]],Table2[% Price above 20 EMA],"&gt;=0")/Table4[[#This Row],[Count]]</f>
        <v>0.54545454545454541</v>
      </c>
      <c r="S67" s="1">
        <f>COUNTIFS(Table2[Sub-Sector],Table4[[#This Row],[Sub-Sector]],Table2[% Price above 50 EMA],"&gt;=0")/Table4[[#This Row],[Count]]</f>
        <v>0.63636363636363635</v>
      </c>
      <c r="T67" s="1">
        <f>COUNTIFS(Table2[Sub-Sector],Table4[[#This Row],[Sub-Sector]],Table2[% Price above 200 EMA],"&gt;=0")/Table4[[#This Row],[Count]]</f>
        <v>0.81818181818181823</v>
      </c>
      <c r="U67" s="1">
        <f>COUNTIFS(Table2[Sub-Sector],Table4[[#This Row],[Sub-Sector]],Table2[Rate of Change - Zone],"Positive")/Table4[[#This Row],[Count]]</f>
        <v>0.68181818181818177</v>
      </c>
      <c r="V67" s="1">
        <f>COUNTIFS(Table2[Sub-Sector],Table4[[#This Row],[Sub-Sector]],Table2[Sharpe Ratio],"&gt;=0.10")/Table4[[#This Row],[Count]]</f>
        <v>0.45454545454545453</v>
      </c>
      <c r="W6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371</v>
      </c>
      <c r="X67">
        <f>_xlfn.RANK.AVG(Table4[[#This Row],[Score]],Table4[Score],1)</f>
        <v>44</v>
      </c>
      <c r="Y6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248</v>
      </c>
      <c r="Z67">
        <f>_xlfn.RANK.AVG(Table4[[#This Row],[Score 2 ]],Table4[[Score 2 ]],1)</f>
        <v>66</v>
      </c>
    </row>
    <row r="68" spans="1:26" x14ac:dyDescent="0.3">
      <c r="A68" t="s">
        <v>513</v>
      </c>
      <c r="B68">
        <f>COUNTIFS(Table2[Sub-Sector],Table4[[#This Row],[Sub-Sector]])</f>
        <v>4</v>
      </c>
      <c r="C68" s="1">
        <f>COUNTIFS(Table2[Sub-Sector],Table4[[#This Row],[Sub-Sector]],Table2[Uptrend],"Uptrend")/Table4[[#This Row],[Count]]</f>
        <v>0.5</v>
      </c>
      <c r="D68" s="1">
        <f>COUNTIFS(Table2[Sub-Sector],Table4[[#This Row],[Sub-Sector]],Table2[1W Return vs Nifty],"&gt;=5")/Table4[[#This Row],[Count]]</f>
        <v>0</v>
      </c>
      <c r="E68" s="1">
        <f>COUNTIFS(Table2[Sub-Sector],Table4[[#This Row],[Sub-Sector]],Table2[1M Return vs Nifty],"&gt;=5")/Table4[[#This Row],[Count]]</f>
        <v>0.25</v>
      </c>
      <c r="F68" s="1">
        <f>COUNTIFS(Table2[Sub-Sector],Table4[[#This Row],[Sub-Sector]],Table2[6M Return vs Nifty],"&gt;=10")/Table4[[#This Row],[Count]]</f>
        <v>0.5</v>
      </c>
      <c r="G68" s="1">
        <f>COUNTIFS(Table2[Sub-Sector],Table4[[#This Row],[Sub-Sector]],Table2[1Y Return vs Nifty],"&gt;=10")/Table4[[#This Row],[Count]]</f>
        <v>0.25</v>
      </c>
      <c r="H68" s="1">
        <f>COUNTIFS(Table2[Sub-Sector],Table4[[#This Row],[Sub-Sector]],Table2[RSI Exponential â€“ 14D],"&gt;=50")/Table4[[#This Row],[Count]]</f>
        <v>0.5</v>
      </c>
      <c r="I68" s="1">
        <f>COUNTIFS(Table2[Sub-Sector],Table4[[#This Row],[Sub-Sector]],Table2[Relative Volume],"&gt;=1")/Table4[[#This Row],[Count]]</f>
        <v>0.25</v>
      </c>
      <c r="J68" s="1">
        <f>COUNTIFS(Table2[Sub-Sector],Table4[[#This Row],[Sub-Sector]],Table2[% Away From Day Low],"&gt;=0.05")/Table4[[#This Row],[Count]]</f>
        <v>0.25</v>
      </c>
      <c r="K68" s="1">
        <f>COUNTIFS(Table2[Sub-Sector],Table4[[#This Row],[Sub-Sector]],Table2[% Away From Day High],"&lt;=0.05")/Table4[[#This Row],[Count]]</f>
        <v>1</v>
      </c>
      <c r="L68" s="1">
        <f>COUNTIFS(Table2[Sub-Sector],Table4[[#This Row],[Sub-Sector]],Table2[% Away From Current Week Low],"&gt;=0.05")/Table4[[#This Row],[Count]]</f>
        <v>0.25</v>
      </c>
      <c r="M68" s="1">
        <f>COUNTIFS(Table2[Sub-Sector],Table4[[#This Row],[Sub-Sector]],Table2[% Away From Current Week High],"&lt;=0.05")/Table4[[#This Row],[Count]]</f>
        <v>0.75</v>
      </c>
      <c r="N68" s="1">
        <f>COUNTIFS(Table2[Sub-Sector],Table4[[#This Row],[Sub-Sector]],Table2[% Away From Current Month Low],"&gt;=0.05")/Table4[[#This Row],[Count]]</f>
        <v>0.75</v>
      </c>
      <c r="O68" s="1">
        <f>COUNTIFS(Table2[Sub-Sector],Table4[[#This Row],[Sub-Sector]],Table2[% Away From Current Month High],"&lt;=0.05")/Table4[[#This Row],[Count]]</f>
        <v>0.5</v>
      </c>
      <c r="P68" s="1">
        <f>COUNTIFS(Table2[Sub-Sector],Table4[[#This Row],[Sub-Sector]],Table2[% Away From 52W High],"&lt;=10")/Table4[[#This Row],[Count]]</f>
        <v>0</v>
      </c>
      <c r="Q68" s="1">
        <f>COUNTIFS(Table2[Sub-Sector],Table4[[#This Row],[Sub-Sector]],Table2[% Away From 52W Low],"&gt;=10")/Table4[[#This Row],[Count]]</f>
        <v>1</v>
      </c>
      <c r="R68" s="1">
        <f>COUNTIFS(Table2[Sub-Sector],Table4[[#This Row],[Sub-Sector]],Table2[% Price above 20 EMA],"&gt;=0")/Table4[[#This Row],[Count]]</f>
        <v>0.75</v>
      </c>
      <c r="S68" s="1">
        <f>COUNTIFS(Table2[Sub-Sector],Table4[[#This Row],[Sub-Sector]],Table2[% Price above 50 EMA],"&gt;=0")/Table4[[#This Row],[Count]]</f>
        <v>0.5</v>
      </c>
      <c r="T68" s="1">
        <f>COUNTIFS(Table2[Sub-Sector],Table4[[#This Row],[Sub-Sector]],Table2[% Price above 200 EMA],"&gt;=0")/Table4[[#This Row],[Count]]</f>
        <v>0.75</v>
      </c>
      <c r="U68" s="1">
        <f>COUNTIFS(Table2[Sub-Sector],Table4[[#This Row],[Sub-Sector]],Table2[Rate of Change - Zone],"Positive")/Table4[[#This Row],[Count]]</f>
        <v>0.75</v>
      </c>
      <c r="V68" s="1">
        <f>COUNTIFS(Table2[Sub-Sector],Table4[[#This Row],[Sub-Sector]],Table2[Sharpe Ratio],"&gt;=0.10")/Table4[[#This Row],[Count]]</f>
        <v>0.25</v>
      </c>
      <c r="W6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458</v>
      </c>
      <c r="X68">
        <f>_xlfn.RANK.AVG(Table4[[#This Row],[Score]],Table4[Score],1)</f>
        <v>72</v>
      </c>
      <c r="Y6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250</v>
      </c>
      <c r="Z68">
        <f>_xlfn.RANK.AVG(Table4[[#This Row],[Score 2 ]],Table4[[Score 2 ]],1)</f>
        <v>67</v>
      </c>
    </row>
    <row r="69" spans="1:26" x14ac:dyDescent="0.3">
      <c r="A69" t="s">
        <v>1420</v>
      </c>
      <c r="B69">
        <f>COUNTIFS(Table2[Sub-Sector],Table4[[#This Row],[Sub-Sector]])</f>
        <v>3</v>
      </c>
      <c r="C69" s="1">
        <f>COUNTIFS(Table2[Sub-Sector],Table4[[#This Row],[Sub-Sector]],Table2[Uptrend],"Uptrend")/Table4[[#This Row],[Count]]</f>
        <v>0.33333333333333331</v>
      </c>
      <c r="D69" s="1">
        <f>COUNTIFS(Table2[Sub-Sector],Table4[[#This Row],[Sub-Sector]],Table2[1W Return vs Nifty],"&gt;=5")/Table4[[#This Row],[Count]]</f>
        <v>0</v>
      </c>
      <c r="E69" s="1">
        <f>COUNTIFS(Table2[Sub-Sector],Table4[[#This Row],[Sub-Sector]],Table2[1M Return vs Nifty],"&gt;=5")/Table4[[#This Row],[Count]]</f>
        <v>0.33333333333333331</v>
      </c>
      <c r="F69" s="1">
        <f>COUNTIFS(Table2[Sub-Sector],Table4[[#This Row],[Sub-Sector]],Table2[6M Return vs Nifty],"&gt;=10")/Table4[[#This Row],[Count]]</f>
        <v>0.66666666666666663</v>
      </c>
      <c r="G69" s="1">
        <f>COUNTIFS(Table2[Sub-Sector],Table4[[#This Row],[Sub-Sector]],Table2[1Y Return vs Nifty],"&gt;=10")/Table4[[#This Row],[Count]]</f>
        <v>0.33333333333333331</v>
      </c>
      <c r="H69" s="1">
        <f>COUNTIFS(Table2[Sub-Sector],Table4[[#This Row],[Sub-Sector]],Table2[RSI Exponential â€“ 14D],"&gt;=50")/Table4[[#This Row],[Count]]</f>
        <v>0</v>
      </c>
      <c r="I69" s="1">
        <f>COUNTIFS(Table2[Sub-Sector],Table4[[#This Row],[Sub-Sector]],Table2[Relative Volume],"&gt;=1")/Table4[[#This Row],[Count]]</f>
        <v>0.33333333333333331</v>
      </c>
      <c r="J69" s="1">
        <f>COUNTIFS(Table2[Sub-Sector],Table4[[#This Row],[Sub-Sector]],Table2[% Away From Day Low],"&gt;=0.05")/Table4[[#This Row],[Count]]</f>
        <v>0</v>
      </c>
      <c r="K69" s="1">
        <f>COUNTIFS(Table2[Sub-Sector],Table4[[#This Row],[Sub-Sector]],Table2[% Away From Day High],"&lt;=0.05")/Table4[[#This Row],[Count]]</f>
        <v>1</v>
      </c>
      <c r="L69" s="1">
        <f>COUNTIFS(Table2[Sub-Sector],Table4[[#This Row],[Sub-Sector]],Table2[% Away From Current Week Low],"&gt;=0.05")/Table4[[#This Row],[Count]]</f>
        <v>0</v>
      </c>
      <c r="M69" s="1">
        <f>COUNTIFS(Table2[Sub-Sector],Table4[[#This Row],[Sub-Sector]],Table2[% Away From Current Week High],"&lt;=0.05")/Table4[[#This Row],[Count]]</f>
        <v>1</v>
      </c>
      <c r="N69" s="1">
        <f>COUNTIFS(Table2[Sub-Sector],Table4[[#This Row],[Sub-Sector]],Table2[% Away From Current Month Low],"&gt;=0.05")/Table4[[#This Row],[Count]]</f>
        <v>0</v>
      </c>
      <c r="O69" s="1">
        <f>COUNTIFS(Table2[Sub-Sector],Table4[[#This Row],[Sub-Sector]],Table2[% Away From Current Month High],"&lt;=0.05")/Table4[[#This Row],[Count]]</f>
        <v>0.33333333333333331</v>
      </c>
      <c r="P69" s="1">
        <f>COUNTIFS(Table2[Sub-Sector],Table4[[#This Row],[Sub-Sector]],Table2[% Away From 52W High],"&lt;=10")/Table4[[#This Row],[Count]]</f>
        <v>0.33333333333333331</v>
      </c>
      <c r="Q69" s="1">
        <f>COUNTIFS(Table2[Sub-Sector],Table4[[#This Row],[Sub-Sector]],Table2[% Away From 52W Low],"&gt;=10")/Table4[[#This Row],[Count]]</f>
        <v>1</v>
      </c>
      <c r="R69" s="1">
        <f>COUNTIFS(Table2[Sub-Sector],Table4[[#This Row],[Sub-Sector]],Table2[% Price above 20 EMA],"&gt;=0")/Table4[[#This Row],[Count]]</f>
        <v>0.66666666666666663</v>
      </c>
      <c r="S69" s="1">
        <f>COUNTIFS(Table2[Sub-Sector],Table4[[#This Row],[Sub-Sector]],Table2[% Price above 50 EMA],"&gt;=0")/Table4[[#This Row],[Count]]</f>
        <v>1</v>
      </c>
      <c r="T69" s="1">
        <f>COUNTIFS(Table2[Sub-Sector],Table4[[#This Row],[Sub-Sector]],Table2[% Price above 200 EMA],"&gt;=0")/Table4[[#This Row],[Count]]</f>
        <v>1</v>
      </c>
      <c r="U69" s="1">
        <f>COUNTIFS(Table2[Sub-Sector],Table4[[#This Row],[Sub-Sector]],Table2[Rate of Change - Zone],"Positive")/Table4[[#This Row],[Count]]</f>
        <v>0.33333333333333331</v>
      </c>
      <c r="V69" s="1">
        <f>COUNTIFS(Table2[Sub-Sector],Table4[[#This Row],[Sub-Sector]],Table2[Sharpe Ratio],"&gt;=0.10")/Table4[[#This Row],[Count]]</f>
        <v>0.33333333333333331</v>
      </c>
      <c r="W6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470.5</v>
      </c>
      <c r="X69">
        <f>_xlfn.RANK.AVG(Table4[[#This Row],[Score]],Table4[Score],1)</f>
        <v>75</v>
      </c>
      <c r="Y6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254</v>
      </c>
      <c r="Z69">
        <f>_xlfn.RANK.AVG(Table4[[#This Row],[Score 2 ]],Table4[[Score 2 ]],1)</f>
        <v>68</v>
      </c>
    </row>
    <row r="70" spans="1:26" x14ac:dyDescent="0.3">
      <c r="A70" t="s">
        <v>804</v>
      </c>
      <c r="B70">
        <f>COUNTIFS(Table2[Sub-Sector],Table4[[#This Row],[Sub-Sector]])</f>
        <v>3</v>
      </c>
      <c r="C70" s="1">
        <f>COUNTIFS(Table2[Sub-Sector],Table4[[#This Row],[Sub-Sector]],Table2[Uptrend],"Uptrend")/Table4[[#This Row],[Count]]</f>
        <v>1</v>
      </c>
      <c r="D70" s="1">
        <f>COUNTIFS(Table2[Sub-Sector],Table4[[#This Row],[Sub-Sector]],Table2[1W Return vs Nifty],"&gt;=5")/Table4[[#This Row],[Count]]</f>
        <v>0</v>
      </c>
      <c r="E70" s="1">
        <f>COUNTIFS(Table2[Sub-Sector],Table4[[#This Row],[Sub-Sector]],Table2[1M Return vs Nifty],"&gt;=5")/Table4[[#This Row],[Count]]</f>
        <v>0.33333333333333331</v>
      </c>
      <c r="F70" s="1">
        <f>COUNTIFS(Table2[Sub-Sector],Table4[[#This Row],[Sub-Sector]],Table2[6M Return vs Nifty],"&gt;=10")/Table4[[#This Row],[Count]]</f>
        <v>0.33333333333333331</v>
      </c>
      <c r="G70" s="1">
        <f>COUNTIFS(Table2[Sub-Sector],Table4[[#This Row],[Sub-Sector]],Table2[1Y Return vs Nifty],"&gt;=10")/Table4[[#This Row],[Count]]</f>
        <v>1</v>
      </c>
      <c r="H70" s="1">
        <f>COUNTIFS(Table2[Sub-Sector],Table4[[#This Row],[Sub-Sector]],Table2[RSI Exponential â€“ 14D],"&gt;=50")/Table4[[#This Row],[Count]]</f>
        <v>0</v>
      </c>
      <c r="I70" s="1">
        <f>COUNTIFS(Table2[Sub-Sector],Table4[[#This Row],[Sub-Sector]],Table2[Relative Volume],"&gt;=1")/Table4[[#This Row],[Count]]</f>
        <v>0.33333333333333331</v>
      </c>
      <c r="J70" s="1">
        <f>COUNTIFS(Table2[Sub-Sector],Table4[[#This Row],[Sub-Sector]],Table2[% Away From Day Low],"&gt;=0.05")/Table4[[#This Row],[Count]]</f>
        <v>0</v>
      </c>
      <c r="K70" s="1">
        <f>COUNTIFS(Table2[Sub-Sector],Table4[[#This Row],[Sub-Sector]],Table2[% Away From Day High],"&lt;=0.05")/Table4[[#This Row],[Count]]</f>
        <v>1</v>
      </c>
      <c r="L70" s="1">
        <f>COUNTIFS(Table2[Sub-Sector],Table4[[#This Row],[Sub-Sector]],Table2[% Away From Current Week Low],"&gt;=0.05")/Table4[[#This Row],[Count]]</f>
        <v>0</v>
      </c>
      <c r="M70" s="1">
        <f>COUNTIFS(Table2[Sub-Sector],Table4[[#This Row],[Sub-Sector]],Table2[% Away From Current Week High],"&lt;=0.05")/Table4[[#This Row],[Count]]</f>
        <v>0</v>
      </c>
      <c r="N70" s="1">
        <f>COUNTIFS(Table2[Sub-Sector],Table4[[#This Row],[Sub-Sector]],Table2[% Away From Current Month Low],"&gt;=0.05")/Table4[[#This Row],[Count]]</f>
        <v>0</v>
      </c>
      <c r="O70" s="1">
        <f>COUNTIFS(Table2[Sub-Sector],Table4[[#This Row],[Sub-Sector]],Table2[% Away From Current Month High],"&lt;=0.05")/Table4[[#This Row],[Count]]</f>
        <v>0</v>
      </c>
      <c r="P70" s="1">
        <f>COUNTIFS(Table2[Sub-Sector],Table4[[#This Row],[Sub-Sector]],Table2[% Away From 52W High],"&lt;=10")/Table4[[#This Row],[Count]]</f>
        <v>0</v>
      </c>
      <c r="Q70" s="1">
        <f>COUNTIFS(Table2[Sub-Sector],Table4[[#This Row],[Sub-Sector]],Table2[% Away From 52W Low],"&gt;=10")/Table4[[#This Row],[Count]]</f>
        <v>1</v>
      </c>
      <c r="R70" s="1">
        <f>COUNTIFS(Table2[Sub-Sector],Table4[[#This Row],[Sub-Sector]],Table2[% Price above 20 EMA],"&gt;=0")/Table4[[#This Row],[Count]]</f>
        <v>0</v>
      </c>
      <c r="S70" s="1">
        <f>COUNTIFS(Table2[Sub-Sector],Table4[[#This Row],[Sub-Sector]],Table2[% Price above 50 EMA],"&gt;=0")/Table4[[#This Row],[Count]]</f>
        <v>1</v>
      </c>
      <c r="T70" s="1">
        <f>COUNTIFS(Table2[Sub-Sector],Table4[[#This Row],[Sub-Sector]],Table2[% Price above 200 EMA],"&gt;=0")/Table4[[#This Row],[Count]]</f>
        <v>1</v>
      </c>
      <c r="U70" s="1">
        <f>COUNTIFS(Table2[Sub-Sector],Table4[[#This Row],[Sub-Sector]],Table2[Rate of Change - Zone],"Positive")/Table4[[#This Row],[Count]]</f>
        <v>0</v>
      </c>
      <c r="V70" s="1">
        <f>COUNTIFS(Table2[Sub-Sector],Table4[[#This Row],[Sub-Sector]],Table2[Sharpe Ratio],"&gt;=0.10")/Table4[[#This Row],[Count]]</f>
        <v>0.33333333333333331</v>
      </c>
      <c r="W7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395.5</v>
      </c>
      <c r="X70">
        <f>_xlfn.RANK.AVG(Table4[[#This Row],[Score]],Table4[Score],1)</f>
        <v>49</v>
      </c>
      <c r="Y7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255</v>
      </c>
      <c r="Z70">
        <f>_xlfn.RANK.AVG(Table4[[#This Row],[Score 2 ]],Table4[[Score 2 ]],1)</f>
        <v>69</v>
      </c>
    </row>
    <row r="71" spans="1:26" x14ac:dyDescent="0.3">
      <c r="A71" t="s">
        <v>60</v>
      </c>
      <c r="B71">
        <f>COUNTIFS(Table2[Sub-Sector],Table4[[#This Row],[Sub-Sector]])</f>
        <v>3</v>
      </c>
      <c r="C71" s="1">
        <f>COUNTIFS(Table2[Sub-Sector],Table4[[#This Row],[Sub-Sector]],Table2[Uptrend],"Uptrend")/Table4[[#This Row],[Count]]</f>
        <v>0.33333333333333331</v>
      </c>
      <c r="D71" s="1">
        <f>COUNTIFS(Table2[Sub-Sector],Table4[[#This Row],[Sub-Sector]],Table2[1W Return vs Nifty],"&gt;=5")/Table4[[#This Row],[Count]]</f>
        <v>0</v>
      </c>
      <c r="E71" s="1">
        <f>COUNTIFS(Table2[Sub-Sector],Table4[[#This Row],[Sub-Sector]],Table2[1M Return vs Nifty],"&gt;=5")/Table4[[#This Row],[Count]]</f>
        <v>0</v>
      </c>
      <c r="F71" s="1">
        <f>COUNTIFS(Table2[Sub-Sector],Table4[[#This Row],[Sub-Sector]],Table2[6M Return vs Nifty],"&gt;=10")/Table4[[#This Row],[Count]]</f>
        <v>0.33333333333333331</v>
      </c>
      <c r="G71" s="1">
        <f>COUNTIFS(Table2[Sub-Sector],Table4[[#This Row],[Sub-Sector]],Table2[1Y Return vs Nifty],"&gt;=10")/Table4[[#This Row],[Count]]</f>
        <v>0.66666666666666663</v>
      </c>
      <c r="H71" s="1">
        <f>COUNTIFS(Table2[Sub-Sector],Table4[[#This Row],[Sub-Sector]],Table2[RSI Exponential â€“ 14D],"&gt;=50")/Table4[[#This Row],[Count]]</f>
        <v>0.33333333333333331</v>
      </c>
      <c r="I71" s="1">
        <f>COUNTIFS(Table2[Sub-Sector],Table4[[#This Row],[Sub-Sector]],Table2[Relative Volume],"&gt;=1")/Table4[[#This Row],[Count]]</f>
        <v>0.33333333333333331</v>
      </c>
      <c r="J71" s="1">
        <f>COUNTIFS(Table2[Sub-Sector],Table4[[#This Row],[Sub-Sector]],Table2[% Away From Day Low],"&gt;=0.05")/Table4[[#This Row],[Count]]</f>
        <v>0</v>
      </c>
      <c r="K71" s="1">
        <f>COUNTIFS(Table2[Sub-Sector],Table4[[#This Row],[Sub-Sector]],Table2[% Away From Day High],"&lt;=0.05")/Table4[[#This Row],[Count]]</f>
        <v>1</v>
      </c>
      <c r="L71" s="1">
        <f>COUNTIFS(Table2[Sub-Sector],Table4[[#This Row],[Sub-Sector]],Table2[% Away From Current Week Low],"&gt;=0.05")/Table4[[#This Row],[Count]]</f>
        <v>0</v>
      </c>
      <c r="M71" s="1">
        <f>COUNTIFS(Table2[Sub-Sector],Table4[[#This Row],[Sub-Sector]],Table2[% Away From Current Week High],"&lt;=0.05")/Table4[[#This Row],[Count]]</f>
        <v>1</v>
      </c>
      <c r="N71" s="1">
        <f>COUNTIFS(Table2[Sub-Sector],Table4[[#This Row],[Sub-Sector]],Table2[% Away From Current Month Low],"&gt;=0.05")/Table4[[#This Row],[Count]]</f>
        <v>0.33333333333333331</v>
      </c>
      <c r="O71" s="1">
        <f>COUNTIFS(Table2[Sub-Sector],Table4[[#This Row],[Sub-Sector]],Table2[% Away From Current Month High],"&lt;=0.05")/Table4[[#This Row],[Count]]</f>
        <v>0.66666666666666663</v>
      </c>
      <c r="P71" s="1">
        <f>COUNTIFS(Table2[Sub-Sector],Table4[[#This Row],[Sub-Sector]],Table2[% Away From 52W High],"&lt;=10")/Table4[[#This Row],[Count]]</f>
        <v>0.33333333333333331</v>
      </c>
      <c r="Q71" s="1">
        <f>COUNTIFS(Table2[Sub-Sector],Table4[[#This Row],[Sub-Sector]],Table2[% Away From 52W Low],"&gt;=10")/Table4[[#This Row],[Count]]</f>
        <v>1</v>
      </c>
      <c r="R71" s="1">
        <f>COUNTIFS(Table2[Sub-Sector],Table4[[#This Row],[Sub-Sector]],Table2[% Price above 20 EMA],"&gt;=0")/Table4[[#This Row],[Count]]</f>
        <v>0.33333333333333331</v>
      </c>
      <c r="S71" s="1">
        <f>COUNTIFS(Table2[Sub-Sector],Table4[[#This Row],[Sub-Sector]],Table2[% Price above 50 EMA],"&gt;=0")/Table4[[#This Row],[Count]]</f>
        <v>0.33333333333333331</v>
      </c>
      <c r="T71" s="1">
        <f>COUNTIFS(Table2[Sub-Sector],Table4[[#This Row],[Sub-Sector]],Table2[% Price above 200 EMA],"&gt;=0")/Table4[[#This Row],[Count]]</f>
        <v>1</v>
      </c>
      <c r="U71" s="1">
        <f>COUNTIFS(Table2[Sub-Sector],Table4[[#This Row],[Sub-Sector]],Table2[Rate of Change - Zone],"Positive")/Table4[[#This Row],[Count]]</f>
        <v>0.33333333333333331</v>
      </c>
      <c r="V71" s="1">
        <f>COUNTIFS(Table2[Sub-Sector],Table4[[#This Row],[Sub-Sector]],Table2[Sharpe Ratio],"&gt;=0.10")/Table4[[#This Row],[Count]]</f>
        <v>0.66666666666666663</v>
      </c>
      <c r="W7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524</v>
      </c>
      <c r="X71">
        <f>_xlfn.RANK.AVG(Table4[[#This Row],[Score]],Table4[Score],1)</f>
        <v>93</v>
      </c>
      <c r="Y7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255.5</v>
      </c>
      <c r="Z71">
        <f>_xlfn.RANK.AVG(Table4[[#This Row],[Score 2 ]],Table4[[Score 2 ]],1)</f>
        <v>70.5</v>
      </c>
    </row>
    <row r="72" spans="1:26" x14ac:dyDescent="0.3">
      <c r="A72" t="s">
        <v>230</v>
      </c>
      <c r="B72">
        <f>COUNTIFS(Table2[Sub-Sector],Table4[[#This Row],[Sub-Sector]])</f>
        <v>3</v>
      </c>
      <c r="C72" s="1">
        <f>COUNTIFS(Table2[Sub-Sector],Table4[[#This Row],[Sub-Sector]],Table2[Uptrend],"Uptrend")/Table4[[#This Row],[Count]]</f>
        <v>0.66666666666666663</v>
      </c>
      <c r="D72" s="1">
        <f>COUNTIFS(Table2[Sub-Sector],Table4[[#This Row],[Sub-Sector]],Table2[1W Return vs Nifty],"&gt;=5")/Table4[[#This Row],[Count]]</f>
        <v>0.33333333333333331</v>
      </c>
      <c r="E72" s="1">
        <f>COUNTIFS(Table2[Sub-Sector],Table4[[#This Row],[Sub-Sector]],Table2[1M Return vs Nifty],"&gt;=5")/Table4[[#This Row],[Count]]</f>
        <v>0.33333333333333331</v>
      </c>
      <c r="F72" s="1">
        <f>COUNTIFS(Table2[Sub-Sector],Table4[[#This Row],[Sub-Sector]],Table2[6M Return vs Nifty],"&gt;=10")/Table4[[#This Row],[Count]]</f>
        <v>0.33333333333333331</v>
      </c>
      <c r="G72" s="1">
        <f>COUNTIFS(Table2[Sub-Sector],Table4[[#This Row],[Sub-Sector]],Table2[1Y Return vs Nifty],"&gt;=10")/Table4[[#This Row],[Count]]</f>
        <v>0.66666666666666663</v>
      </c>
      <c r="H72" s="1">
        <f>COUNTIFS(Table2[Sub-Sector],Table4[[#This Row],[Sub-Sector]],Table2[RSI Exponential â€“ 14D],"&gt;=50")/Table4[[#This Row],[Count]]</f>
        <v>0.66666666666666663</v>
      </c>
      <c r="I72" s="1">
        <f>COUNTIFS(Table2[Sub-Sector],Table4[[#This Row],[Sub-Sector]],Table2[Relative Volume],"&gt;=1")/Table4[[#This Row],[Count]]</f>
        <v>0.33333333333333331</v>
      </c>
      <c r="J72" s="1">
        <f>COUNTIFS(Table2[Sub-Sector],Table4[[#This Row],[Sub-Sector]],Table2[% Away From Day Low],"&gt;=0.05")/Table4[[#This Row],[Count]]</f>
        <v>0.33333333333333331</v>
      </c>
      <c r="K72" s="1">
        <f>COUNTIFS(Table2[Sub-Sector],Table4[[#This Row],[Sub-Sector]],Table2[% Away From Day High],"&lt;=0.05")/Table4[[#This Row],[Count]]</f>
        <v>1</v>
      </c>
      <c r="L72" s="1">
        <f>COUNTIFS(Table2[Sub-Sector],Table4[[#This Row],[Sub-Sector]],Table2[% Away From Current Week Low],"&gt;=0.05")/Table4[[#This Row],[Count]]</f>
        <v>0.33333333333333331</v>
      </c>
      <c r="M72" s="1">
        <f>COUNTIFS(Table2[Sub-Sector],Table4[[#This Row],[Sub-Sector]],Table2[% Away From Current Week High],"&lt;=0.05")/Table4[[#This Row],[Count]]</f>
        <v>1</v>
      </c>
      <c r="N72" s="1">
        <f>COUNTIFS(Table2[Sub-Sector],Table4[[#This Row],[Sub-Sector]],Table2[% Away From Current Month Low],"&gt;=0.05")/Table4[[#This Row],[Count]]</f>
        <v>0.33333333333333331</v>
      </c>
      <c r="O72" s="1">
        <f>COUNTIFS(Table2[Sub-Sector],Table4[[#This Row],[Sub-Sector]],Table2[% Away From Current Month High],"&lt;=0.05")/Table4[[#This Row],[Count]]</f>
        <v>0.33333333333333331</v>
      </c>
      <c r="P72" s="1">
        <f>COUNTIFS(Table2[Sub-Sector],Table4[[#This Row],[Sub-Sector]],Table2[% Away From 52W High],"&lt;=10")/Table4[[#This Row],[Count]]</f>
        <v>0.66666666666666663</v>
      </c>
      <c r="Q72" s="1">
        <f>COUNTIFS(Table2[Sub-Sector],Table4[[#This Row],[Sub-Sector]],Table2[% Away From 52W Low],"&gt;=10")/Table4[[#This Row],[Count]]</f>
        <v>1</v>
      </c>
      <c r="R72" s="1">
        <f>COUNTIFS(Table2[Sub-Sector],Table4[[#This Row],[Sub-Sector]],Table2[% Price above 20 EMA],"&gt;=0")/Table4[[#This Row],[Count]]</f>
        <v>0.66666666666666663</v>
      </c>
      <c r="S72" s="1">
        <f>COUNTIFS(Table2[Sub-Sector],Table4[[#This Row],[Sub-Sector]],Table2[% Price above 50 EMA],"&gt;=0")/Table4[[#This Row],[Count]]</f>
        <v>0.66666666666666663</v>
      </c>
      <c r="T72" s="1">
        <f>COUNTIFS(Table2[Sub-Sector],Table4[[#This Row],[Sub-Sector]],Table2[% Price above 200 EMA],"&gt;=0")/Table4[[#This Row],[Count]]</f>
        <v>0.66666666666666663</v>
      </c>
      <c r="U72" s="1">
        <f>COUNTIFS(Table2[Sub-Sector],Table4[[#This Row],[Sub-Sector]],Table2[Rate of Change - Zone],"Positive")/Table4[[#This Row],[Count]]</f>
        <v>0.33333333333333331</v>
      </c>
      <c r="V72" s="1">
        <f>COUNTIFS(Table2[Sub-Sector],Table4[[#This Row],[Sub-Sector]],Table2[Sharpe Ratio],"&gt;=0.10")/Table4[[#This Row],[Count]]</f>
        <v>0.33333333333333331</v>
      </c>
      <c r="W7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361</v>
      </c>
      <c r="X72">
        <f>_xlfn.RANK.AVG(Table4[[#This Row],[Score]],Table4[Score],1)</f>
        <v>40</v>
      </c>
      <c r="Y7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255.5</v>
      </c>
      <c r="Z72">
        <f>_xlfn.RANK.AVG(Table4[[#This Row],[Score 2 ]],Table4[[Score 2 ]],1)</f>
        <v>70.5</v>
      </c>
    </row>
    <row r="73" spans="1:26" x14ac:dyDescent="0.3">
      <c r="A73" t="s">
        <v>451</v>
      </c>
      <c r="B73">
        <f>COUNTIFS(Table2[Sub-Sector],Table4[[#This Row],[Sub-Sector]])</f>
        <v>9</v>
      </c>
      <c r="C73" s="1">
        <f>COUNTIFS(Table2[Sub-Sector],Table4[[#This Row],[Sub-Sector]],Table2[Uptrend],"Uptrend")/Table4[[#This Row],[Count]]</f>
        <v>0.33333333333333331</v>
      </c>
      <c r="D73" s="1">
        <f>COUNTIFS(Table2[Sub-Sector],Table4[[#This Row],[Sub-Sector]],Table2[1W Return vs Nifty],"&gt;=5")/Table4[[#This Row],[Count]]</f>
        <v>0</v>
      </c>
      <c r="E73" s="1">
        <f>COUNTIFS(Table2[Sub-Sector],Table4[[#This Row],[Sub-Sector]],Table2[1M Return vs Nifty],"&gt;=5")/Table4[[#This Row],[Count]]</f>
        <v>0.22222222222222221</v>
      </c>
      <c r="F73" s="1">
        <f>COUNTIFS(Table2[Sub-Sector],Table4[[#This Row],[Sub-Sector]],Table2[6M Return vs Nifty],"&gt;=10")/Table4[[#This Row],[Count]]</f>
        <v>0.44444444444444442</v>
      </c>
      <c r="G73" s="1">
        <f>COUNTIFS(Table2[Sub-Sector],Table4[[#This Row],[Sub-Sector]],Table2[1Y Return vs Nifty],"&gt;=10")/Table4[[#This Row],[Count]]</f>
        <v>0.33333333333333331</v>
      </c>
      <c r="H73" s="1">
        <f>COUNTIFS(Table2[Sub-Sector],Table4[[#This Row],[Sub-Sector]],Table2[RSI Exponential â€“ 14D],"&gt;=50")/Table4[[#This Row],[Count]]</f>
        <v>0.33333333333333331</v>
      </c>
      <c r="I73" s="1">
        <f>COUNTIFS(Table2[Sub-Sector],Table4[[#This Row],[Sub-Sector]],Table2[Relative Volume],"&gt;=1")/Table4[[#This Row],[Count]]</f>
        <v>0.33333333333333331</v>
      </c>
      <c r="J73" s="1">
        <f>COUNTIFS(Table2[Sub-Sector],Table4[[#This Row],[Sub-Sector]],Table2[% Away From Day Low],"&gt;=0.05")/Table4[[#This Row],[Count]]</f>
        <v>0</v>
      </c>
      <c r="K73" s="1">
        <f>COUNTIFS(Table2[Sub-Sector],Table4[[#This Row],[Sub-Sector]],Table2[% Away From Day High],"&lt;=0.05")/Table4[[#This Row],[Count]]</f>
        <v>1</v>
      </c>
      <c r="L73" s="1">
        <f>COUNTIFS(Table2[Sub-Sector],Table4[[#This Row],[Sub-Sector]],Table2[% Away From Current Week Low],"&gt;=0.05")/Table4[[#This Row],[Count]]</f>
        <v>0.1111111111111111</v>
      </c>
      <c r="M73" s="1">
        <f>COUNTIFS(Table2[Sub-Sector],Table4[[#This Row],[Sub-Sector]],Table2[% Away From Current Week High],"&lt;=0.05")/Table4[[#This Row],[Count]]</f>
        <v>0.88888888888888884</v>
      </c>
      <c r="N73" s="1">
        <f>COUNTIFS(Table2[Sub-Sector],Table4[[#This Row],[Sub-Sector]],Table2[% Away From Current Month Low],"&gt;=0.05")/Table4[[#This Row],[Count]]</f>
        <v>0.33333333333333331</v>
      </c>
      <c r="O73" s="1">
        <f>COUNTIFS(Table2[Sub-Sector],Table4[[#This Row],[Sub-Sector]],Table2[% Away From Current Month High],"&lt;=0.05")/Table4[[#This Row],[Count]]</f>
        <v>0.66666666666666663</v>
      </c>
      <c r="P73" s="1">
        <f>COUNTIFS(Table2[Sub-Sector],Table4[[#This Row],[Sub-Sector]],Table2[% Away From 52W High],"&lt;=10")/Table4[[#This Row],[Count]]</f>
        <v>0.33333333333333331</v>
      </c>
      <c r="Q73" s="1">
        <f>COUNTIFS(Table2[Sub-Sector],Table4[[#This Row],[Sub-Sector]],Table2[% Away From 52W Low],"&gt;=10")/Table4[[#This Row],[Count]]</f>
        <v>0.77777777777777779</v>
      </c>
      <c r="R73" s="1">
        <f>COUNTIFS(Table2[Sub-Sector],Table4[[#This Row],[Sub-Sector]],Table2[% Price above 20 EMA],"&gt;=0")/Table4[[#This Row],[Count]]</f>
        <v>0.44444444444444442</v>
      </c>
      <c r="S73" s="1">
        <f>COUNTIFS(Table2[Sub-Sector],Table4[[#This Row],[Sub-Sector]],Table2[% Price above 50 EMA],"&gt;=0")/Table4[[#This Row],[Count]]</f>
        <v>0.44444444444444442</v>
      </c>
      <c r="T73" s="1">
        <f>COUNTIFS(Table2[Sub-Sector],Table4[[#This Row],[Sub-Sector]],Table2[% Price above 200 EMA],"&gt;=0")/Table4[[#This Row],[Count]]</f>
        <v>0.55555555555555558</v>
      </c>
      <c r="U73" s="1">
        <f>COUNTIFS(Table2[Sub-Sector],Table4[[#This Row],[Sub-Sector]],Table2[Rate of Change - Zone],"Positive")/Table4[[#This Row],[Count]]</f>
        <v>0.55555555555555558</v>
      </c>
      <c r="V73" s="1">
        <f>COUNTIFS(Table2[Sub-Sector],Table4[[#This Row],[Sub-Sector]],Table2[Sharpe Ratio],"&gt;=0.10")/Table4[[#This Row],[Count]]</f>
        <v>0.44444444444444442</v>
      </c>
      <c r="W7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489</v>
      </c>
      <c r="X73">
        <f>_xlfn.RANK.AVG(Table4[[#This Row],[Score]],Table4[Score],1)</f>
        <v>82</v>
      </c>
      <c r="Y7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258.5</v>
      </c>
      <c r="Z73">
        <f>_xlfn.RANK.AVG(Table4[[#This Row],[Score 2 ]],Table4[[Score 2 ]],1)</f>
        <v>72</v>
      </c>
    </row>
    <row r="74" spans="1:26" x14ac:dyDescent="0.3">
      <c r="A74" t="s">
        <v>1555</v>
      </c>
      <c r="B74">
        <f>COUNTIFS(Table2[Sub-Sector],Table4[[#This Row],[Sub-Sector]])</f>
        <v>2</v>
      </c>
      <c r="C74" s="1">
        <f>COUNTIFS(Table2[Sub-Sector],Table4[[#This Row],[Sub-Sector]],Table2[Uptrend],"Uptrend")/Table4[[#This Row],[Count]]</f>
        <v>0.5</v>
      </c>
      <c r="D74" s="1">
        <f>COUNTIFS(Table2[Sub-Sector],Table4[[#This Row],[Sub-Sector]],Table2[1W Return vs Nifty],"&gt;=5")/Table4[[#This Row],[Count]]</f>
        <v>0</v>
      </c>
      <c r="E74" s="1">
        <f>COUNTIFS(Table2[Sub-Sector],Table4[[#This Row],[Sub-Sector]],Table2[1M Return vs Nifty],"&gt;=5")/Table4[[#This Row],[Count]]</f>
        <v>0.5</v>
      </c>
      <c r="F74" s="1">
        <f>COUNTIFS(Table2[Sub-Sector],Table4[[#This Row],[Sub-Sector]],Table2[6M Return vs Nifty],"&gt;=10")/Table4[[#This Row],[Count]]</f>
        <v>0.5</v>
      </c>
      <c r="G74" s="1">
        <f>COUNTIFS(Table2[Sub-Sector],Table4[[#This Row],[Sub-Sector]],Table2[1Y Return vs Nifty],"&gt;=10")/Table4[[#This Row],[Count]]</f>
        <v>0</v>
      </c>
      <c r="H74" s="1">
        <f>COUNTIFS(Table2[Sub-Sector],Table4[[#This Row],[Sub-Sector]],Table2[RSI Exponential â€“ 14D],"&gt;=50")/Table4[[#This Row],[Count]]</f>
        <v>0.5</v>
      </c>
      <c r="I74" s="1">
        <f>COUNTIFS(Table2[Sub-Sector],Table4[[#This Row],[Sub-Sector]],Table2[Relative Volume],"&gt;=1")/Table4[[#This Row],[Count]]</f>
        <v>0.5</v>
      </c>
      <c r="J74" s="1">
        <f>COUNTIFS(Table2[Sub-Sector],Table4[[#This Row],[Sub-Sector]],Table2[% Away From Day Low],"&gt;=0.05")/Table4[[#This Row],[Count]]</f>
        <v>0</v>
      </c>
      <c r="K74" s="1">
        <f>COUNTIFS(Table2[Sub-Sector],Table4[[#This Row],[Sub-Sector]],Table2[% Away From Day High],"&lt;=0.05")/Table4[[#This Row],[Count]]</f>
        <v>1</v>
      </c>
      <c r="L74" s="1">
        <f>COUNTIFS(Table2[Sub-Sector],Table4[[#This Row],[Sub-Sector]],Table2[% Away From Current Week Low],"&gt;=0.05")/Table4[[#This Row],[Count]]</f>
        <v>0</v>
      </c>
      <c r="M74" s="1">
        <f>COUNTIFS(Table2[Sub-Sector],Table4[[#This Row],[Sub-Sector]],Table2[% Away From Current Week High],"&lt;=0.05")/Table4[[#This Row],[Count]]</f>
        <v>1</v>
      </c>
      <c r="N74" s="1">
        <f>COUNTIFS(Table2[Sub-Sector],Table4[[#This Row],[Sub-Sector]],Table2[% Away From Current Month Low],"&gt;=0.05")/Table4[[#This Row],[Count]]</f>
        <v>0</v>
      </c>
      <c r="O74" s="1">
        <f>COUNTIFS(Table2[Sub-Sector],Table4[[#This Row],[Sub-Sector]],Table2[% Away From Current Month High],"&lt;=0.05")/Table4[[#This Row],[Count]]</f>
        <v>1</v>
      </c>
      <c r="P74" s="1">
        <f>COUNTIFS(Table2[Sub-Sector],Table4[[#This Row],[Sub-Sector]],Table2[% Away From 52W High],"&lt;=10")/Table4[[#This Row],[Count]]</f>
        <v>0</v>
      </c>
      <c r="Q74" s="1">
        <f>COUNTIFS(Table2[Sub-Sector],Table4[[#This Row],[Sub-Sector]],Table2[% Away From 52W Low],"&gt;=10")/Table4[[#This Row],[Count]]</f>
        <v>1</v>
      </c>
      <c r="R74" s="1">
        <f>COUNTIFS(Table2[Sub-Sector],Table4[[#This Row],[Sub-Sector]],Table2[% Price above 20 EMA],"&gt;=0")/Table4[[#This Row],[Count]]</f>
        <v>0.5</v>
      </c>
      <c r="S74" s="1">
        <f>COUNTIFS(Table2[Sub-Sector],Table4[[#This Row],[Sub-Sector]],Table2[% Price above 50 EMA],"&gt;=0")/Table4[[#This Row],[Count]]</f>
        <v>0.5</v>
      </c>
      <c r="T74" s="1">
        <f>COUNTIFS(Table2[Sub-Sector],Table4[[#This Row],[Sub-Sector]],Table2[% Price above 200 EMA],"&gt;=0")/Table4[[#This Row],[Count]]</f>
        <v>0.5</v>
      </c>
      <c r="U74" s="1">
        <f>COUNTIFS(Table2[Sub-Sector],Table4[[#This Row],[Sub-Sector]],Table2[Rate of Change - Zone],"Positive")/Table4[[#This Row],[Count]]</f>
        <v>0.5</v>
      </c>
      <c r="V74" s="1">
        <f>COUNTIFS(Table2[Sub-Sector],Table4[[#This Row],[Sub-Sector]],Table2[Sharpe Ratio],"&gt;=0.10")/Table4[[#This Row],[Count]]</f>
        <v>0</v>
      </c>
      <c r="W7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433.5</v>
      </c>
      <c r="X74">
        <f>_xlfn.RANK.AVG(Table4[[#This Row],[Score]],Table4[Score],1)</f>
        <v>64</v>
      </c>
      <c r="Y7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259.5</v>
      </c>
      <c r="Z74">
        <f>_xlfn.RANK.AVG(Table4[[#This Row],[Score 2 ]],Table4[[Score 2 ]],1)</f>
        <v>73</v>
      </c>
    </row>
    <row r="75" spans="1:26" x14ac:dyDescent="0.3">
      <c r="A75" t="s">
        <v>1376</v>
      </c>
      <c r="B75">
        <f>COUNTIFS(Table2[Sub-Sector],Table4[[#This Row],[Sub-Sector]])</f>
        <v>3</v>
      </c>
      <c r="C75" s="1">
        <f>COUNTIFS(Table2[Sub-Sector],Table4[[#This Row],[Sub-Sector]],Table2[Uptrend],"Uptrend")/Table4[[#This Row],[Count]]</f>
        <v>0.66666666666666663</v>
      </c>
      <c r="D75" s="1">
        <f>COUNTIFS(Table2[Sub-Sector],Table4[[#This Row],[Sub-Sector]],Table2[1W Return vs Nifty],"&gt;=5")/Table4[[#This Row],[Count]]</f>
        <v>0.33333333333333331</v>
      </c>
      <c r="E75" s="1">
        <f>COUNTIFS(Table2[Sub-Sector],Table4[[#This Row],[Sub-Sector]],Table2[1M Return vs Nifty],"&gt;=5")/Table4[[#This Row],[Count]]</f>
        <v>0.33333333333333331</v>
      </c>
      <c r="F75" s="1">
        <f>COUNTIFS(Table2[Sub-Sector],Table4[[#This Row],[Sub-Sector]],Table2[6M Return vs Nifty],"&gt;=10")/Table4[[#This Row],[Count]]</f>
        <v>0.33333333333333331</v>
      </c>
      <c r="G75" s="1">
        <f>COUNTIFS(Table2[Sub-Sector],Table4[[#This Row],[Sub-Sector]],Table2[1Y Return vs Nifty],"&gt;=10")/Table4[[#This Row],[Count]]</f>
        <v>0.33333333333333331</v>
      </c>
      <c r="H75" s="1">
        <f>COUNTIFS(Table2[Sub-Sector],Table4[[#This Row],[Sub-Sector]],Table2[RSI Exponential â€“ 14D],"&gt;=50")/Table4[[#This Row],[Count]]</f>
        <v>1</v>
      </c>
      <c r="I75" s="1">
        <f>COUNTIFS(Table2[Sub-Sector],Table4[[#This Row],[Sub-Sector]],Table2[Relative Volume],"&gt;=1")/Table4[[#This Row],[Count]]</f>
        <v>0.33333333333333331</v>
      </c>
      <c r="J75" s="1">
        <f>COUNTIFS(Table2[Sub-Sector],Table4[[#This Row],[Sub-Sector]],Table2[% Away From Day Low],"&gt;=0.05")/Table4[[#This Row],[Count]]</f>
        <v>0</v>
      </c>
      <c r="K75" s="1">
        <f>COUNTIFS(Table2[Sub-Sector],Table4[[#This Row],[Sub-Sector]],Table2[% Away From Day High],"&lt;=0.05")/Table4[[#This Row],[Count]]</f>
        <v>1</v>
      </c>
      <c r="L75" s="1">
        <f>COUNTIFS(Table2[Sub-Sector],Table4[[#This Row],[Sub-Sector]],Table2[% Away From Current Week Low],"&gt;=0.05")/Table4[[#This Row],[Count]]</f>
        <v>0</v>
      </c>
      <c r="M75" s="1">
        <f>COUNTIFS(Table2[Sub-Sector],Table4[[#This Row],[Sub-Sector]],Table2[% Away From Current Week High],"&lt;=0.05")/Table4[[#This Row],[Count]]</f>
        <v>1</v>
      </c>
      <c r="N75" s="1">
        <f>COUNTIFS(Table2[Sub-Sector],Table4[[#This Row],[Sub-Sector]],Table2[% Away From Current Month Low],"&gt;=0.05")/Table4[[#This Row],[Count]]</f>
        <v>0.33333333333333331</v>
      </c>
      <c r="O75" s="1">
        <f>COUNTIFS(Table2[Sub-Sector],Table4[[#This Row],[Sub-Sector]],Table2[% Away From Current Month High],"&lt;=0.05")/Table4[[#This Row],[Count]]</f>
        <v>1</v>
      </c>
      <c r="P75" s="1">
        <f>COUNTIFS(Table2[Sub-Sector],Table4[[#This Row],[Sub-Sector]],Table2[% Away From 52W High],"&lt;=10")/Table4[[#This Row],[Count]]</f>
        <v>0.33333333333333331</v>
      </c>
      <c r="Q75" s="1">
        <f>COUNTIFS(Table2[Sub-Sector],Table4[[#This Row],[Sub-Sector]],Table2[% Away From 52W Low],"&gt;=10")/Table4[[#This Row],[Count]]</f>
        <v>1</v>
      </c>
      <c r="R75" s="1">
        <f>COUNTIFS(Table2[Sub-Sector],Table4[[#This Row],[Sub-Sector]],Table2[% Price above 20 EMA],"&gt;=0")/Table4[[#This Row],[Count]]</f>
        <v>0.33333333333333331</v>
      </c>
      <c r="S75" s="1">
        <f>COUNTIFS(Table2[Sub-Sector],Table4[[#This Row],[Sub-Sector]],Table2[% Price above 50 EMA],"&gt;=0")/Table4[[#This Row],[Count]]</f>
        <v>0.66666666666666663</v>
      </c>
      <c r="T75" s="1">
        <f>COUNTIFS(Table2[Sub-Sector],Table4[[#This Row],[Sub-Sector]],Table2[% Price above 200 EMA],"&gt;=0")/Table4[[#This Row],[Count]]</f>
        <v>0.66666666666666663</v>
      </c>
      <c r="U75" s="1">
        <f>COUNTIFS(Table2[Sub-Sector],Table4[[#This Row],[Sub-Sector]],Table2[Rate of Change - Zone],"Positive")/Table4[[#This Row],[Count]]</f>
        <v>0.66666666666666663</v>
      </c>
      <c r="V75" s="1">
        <f>COUNTIFS(Table2[Sub-Sector],Table4[[#This Row],[Sub-Sector]],Table2[Sharpe Ratio],"&gt;=0.10")/Table4[[#This Row],[Count]]</f>
        <v>0.33333333333333331</v>
      </c>
      <c r="W7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365.5</v>
      </c>
      <c r="X75">
        <f>_xlfn.RANK.AVG(Table4[[#This Row],[Score]],Table4[Score],1)</f>
        <v>42</v>
      </c>
      <c r="Y7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260</v>
      </c>
      <c r="Z75">
        <f>_xlfn.RANK.AVG(Table4[[#This Row],[Score 2 ]],Table4[[Score 2 ]],1)</f>
        <v>74.5</v>
      </c>
    </row>
    <row r="76" spans="1:26" x14ac:dyDescent="0.3">
      <c r="A76" t="s">
        <v>495</v>
      </c>
      <c r="B76">
        <f>COUNTIFS(Table2[Sub-Sector],Table4[[#This Row],[Sub-Sector]])</f>
        <v>6</v>
      </c>
      <c r="C76" s="1">
        <f>COUNTIFS(Table2[Sub-Sector],Table4[[#This Row],[Sub-Sector]],Table2[Uptrend],"Uptrend")/Table4[[#This Row],[Count]]</f>
        <v>0.66666666666666663</v>
      </c>
      <c r="D76" s="1">
        <f>COUNTIFS(Table2[Sub-Sector],Table4[[#This Row],[Sub-Sector]],Table2[1W Return vs Nifty],"&gt;=5")/Table4[[#This Row],[Count]]</f>
        <v>0</v>
      </c>
      <c r="E76" s="1">
        <f>COUNTIFS(Table2[Sub-Sector],Table4[[#This Row],[Sub-Sector]],Table2[1M Return vs Nifty],"&gt;=5")/Table4[[#This Row],[Count]]</f>
        <v>0.16666666666666666</v>
      </c>
      <c r="F76" s="1">
        <f>COUNTIFS(Table2[Sub-Sector],Table4[[#This Row],[Sub-Sector]],Table2[6M Return vs Nifty],"&gt;=10")/Table4[[#This Row],[Count]]</f>
        <v>0.33333333333333331</v>
      </c>
      <c r="G76" s="1">
        <f>COUNTIFS(Table2[Sub-Sector],Table4[[#This Row],[Sub-Sector]],Table2[1Y Return vs Nifty],"&gt;=10")/Table4[[#This Row],[Count]]</f>
        <v>0</v>
      </c>
      <c r="H76" s="1">
        <f>COUNTIFS(Table2[Sub-Sector],Table4[[#This Row],[Sub-Sector]],Table2[RSI Exponential â€“ 14D],"&gt;=50")/Table4[[#This Row],[Count]]</f>
        <v>0.83333333333333337</v>
      </c>
      <c r="I76" s="1">
        <f>COUNTIFS(Table2[Sub-Sector],Table4[[#This Row],[Sub-Sector]],Table2[Relative Volume],"&gt;=1")/Table4[[#This Row],[Count]]</f>
        <v>0.5</v>
      </c>
      <c r="J76" s="1">
        <f>COUNTIFS(Table2[Sub-Sector],Table4[[#This Row],[Sub-Sector]],Table2[% Away From Day Low],"&gt;=0.05")/Table4[[#This Row],[Count]]</f>
        <v>0.16666666666666666</v>
      </c>
      <c r="K76" s="1">
        <f>COUNTIFS(Table2[Sub-Sector],Table4[[#This Row],[Sub-Sector]],Table2[% Away From Day High],"&lt;=0.05")/Table4[[#This Row],[Count]]</f>
        <v>1</v>
      </c>
      <c r="L76" s="1">
        <f>COUNTIFS(Table2[Sub-Sector],Table4[[#This Row],[Sub-Sector]],Table2[% Away From Current Week Low],"&gt;=0.05")/Table4[[#This Row],[Count]]</f>
        <v>0.16666666666666666</v>
      </c>
      <c r="M76" s="1">
        <f>COUNTIFS(Table2[Sub-Sector],Table4[[#This Row],[Sub-Sector]],Table2[% Away From Current Week High],"&lt;=0.05")/Table4[[#This Row],[Count]]</f>
        <v>1</v>
      </c>
      <c r="N76" s="1">
        <f>COUNTIFS(Table2[Sub-Sector],Table4[[#This Row],[Sub-Sector]],Table2[% Away From Current Month Low],"&gt;=0.05")/Table4[[#This Row],[Count]]</f>
        <v>0.66666666666666663</v>
      </c>
      <c r="O76" s="1">
        <f>COUNTIFS(Table2[Sub-Sector],Table4[[#This Row],[Sub-Sector]],Table2[% Away From Current Month High],"&lt;=0.05")/Table4[[#This Row],[Count]]</f>
        <v>0.83333333333333337</v>
      </c>
      <c r="P76" s="1">
        <f>COUNTIFS(Table2[Sub-Sector],Table4[[#This Row],[Sub-Sector]],Table2[% Away From 52W High],"&lt;=10")/Table4[[#This Row],[Count]]</f>
        <v>0.33333333333333331</v>
      </c>
      <c r="Q76" s="1">
        <f>COUNTIFS(Table2[Sub-Sector],Table4[[#This Row],[Sub-Sector]],Table2[% Away From 52W Low],"&gt;=10")/Table4[[#This Row],[Count]]</f>
        <v>1</v>
      </c>
      <c r="R76" s="1">
        <f>COUNTIFS(Table2[Sub-Sector],Table4[[#This Row],[Sub-Sector]],Table2[% Price above 20 EMA],"&gt;=0")/Table4[[#This Row],[Count]]</f>
        <v>0.83333333333333337</v>
      </c>
      <c r="S76" s="1">
        <f>COUNTIFS(Table2[Sub-Sector],Table4[[#This Row],[Sub-Sector]],Table2[% Price above 50 EMA],"&gt;=0")/Table4[[#This Row],[Count]]</f>
        <v>1</v>
      </c>
      <c r="T76" s="1">
        <f>COUNTIFS(Table2[Sub-Sector],Table4[[#This Row],[Sub-Sector]],Table2[% Price above 200 EMA],"&gt;=0")/Table4[[#This Row],[Count]]</f>
        <v>0.83333333333333337</v>
      </c>
      <c r="U76" s="1">
        <f>COUNTIFS(Table2[Sub-Sector],Table4[[#This Row],[Sub-Sector]],Table2[Rate of Change - Zone],"Positive")/Table4[[#This Row],[Count]]</f>
        <v>0.66666666666666663</v>
      </c>
      <c r="V76" s="1">
        <f>COUNTIFS(Table2[Sub-Sector],Table4[[#This Row],[Sub-Sector]],Table2[Sharpe Ratio],"&gt;=0.10")/Table4[[#This Row],[Count]]</f>
        <v>0</v>
      </c>
      <c r="W7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455</v>
      </c>
      <c r="X76">
        <f>_xlfn.RANK.AVG(Table4[[#This Row],[Score]],Table4[Score],1)</f>
        <v>70</v>
      </c>
      <c r="Y7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260</v>
      </c>
      <c r="Z76">
        <f>_xlfn.RANK.AVG(Table4[[#This Row],[Score 2 ]],Table4[[Score 2 ]],1)</f>
        <v>74.5</v>
      </c>
    </row>
    <row r="77" spans="1:26" x14ac:dyDescent="0.3">
      <c r="A77" t="s">
        <v>67</v>
      </c>
      <c r="B77">
        <f>COUNTIFS(Table2[Sub-Sector],Table4[[#This Row],[Sub-Sector]])</f>
        <v>3</v>
      </c>
      <c r="C77" s="1">
        <f>COUNTIFS(Table2[Sub-Sector],Table4[[#This Row],[Sub-Sector]],Table2[Uptrend],"Uptrend")/Table4[[#This Row],[Count]]</f>
        <v>0.33333333333333331</v>
      </c>
      <c r="D77" s="1">
        <f>COUNTIFS(Table2[Sub-Sector],Table4[[#This Row],[Sub-Sector]],Table2[1W Return vs Nifty],"&gt;=5")/Table4[[#This Row],[Count]]</f>
        <v>0</v>
      </c>
      <c r="E77" s="1">
        <f>COUNTIFS(Table2[Sub-Sector],Table4[[#This Row],[Sub-Sector]],Table2[1M Return vs Nifty],"&gt;=5")/Table4[[#This Row],[Count]]</f>
        <v>0</v>
      </c>
      <c r="F77" s="1">
        <f>COUNTIFS(Table2[Sub-Sector],Table4[[#This Row],[Sub-Sector]],Table2[6M Return vs Nifty],"&gt;=10")/Table4[[#This Row],[Count]]</f>
        <v>0.66666666666666663</v>
      </c>
      <c r="G77" s="1">
        <f>COUNTIFS(Table2[Sub-Sector],Table4[[#This Row],[Sub-Sector]],Table2[1Y Return vs Nifty],"&gt;=10")/Table4[[#This Row],[Count]]</f>
        <v>1</v>
      </c>
      <c r="H77" s="1">
        <f>COUNTIFS(Table2[Sub-Sector],Table4[[#This Row],[Sub-Sector]],Table2[RSI Exponential â€“ 14D],"&gt;=50")/Table4[[#This Row],[Count]]</f>
        <v>0</v>
      </c>
      <c r="I77" s="1">
        <f>COUNTIFS(Table2[Sub-Sector],Table4[[#This Row],[Sub-Sector]],Table2[Relative Volume],"&gt;=1")/Table4[[#This Row],[Count]]</f>
        <v>0</v>
      </c>
      <c r="J77" s="1">
        <f>COUNTIFS(Table2[Sub-Sector],Table4[[#This Row],[Sub-Sector]],Table2[% Away From Day Low],"&gt;=0.05")/Table4[[#This Row],[Count]]</f>
        <v>0</v>
      </c>
      <c r="K77" s="1">
        <f>COUNTIFS(Table2[Sub-Sector],Table4[[#This Row],[Sub-Sector]],Table2[% Away From Day High],"&lt;=0.05")/Table4[[#This Row],[Count]]</f>
        <v>0.66666666666666663</v>
      </c>
      <c r="L77" s="1">
        <f>COUNTIFS(Table2[Sub-Sector],Table4[[#This Row],[Sub-Sector]],Table2[% Away From Current Week Low],"&gt;=0.05")/Table4[[#This Row],[Count]]</f>
        <v>0</v>
      </c>
      <c r="M77" s="1">
        <f>COUNTIFS(Table2[Sub-Sector],Table4[[#This Row],[Sub-Sector]],Table2[% Away From Current Week High],"&lt;=0.05")/Table4[[#This Row],[Count]]</f>
        <v>0.66666666666666663</v>
      </c>
      <c r="N77" s="1">
        <f>COUNTIFS(Table2[Sub-Sector],Table4[[#This Row],[Sub-Sector]],Table2[% Away From Current Month Low],"&gt;=0.05")/Table4[[#This Row],[Count]]</f>
        <v>0.33333333333333331</v>
      </c>
      <c r="O77" s="1">
        <f>COUNTIFS(Table2[Sub-Sector],Table4[[#This Row],[Sub-Sector]],Table2[% Away From Current Month High],"&lt;=0.05")/Table4[[#This Row],[Count]]</f>
        <v>0.33333333333333331</v>
      </c>
      <c r="P77" s="1">
        <f>COUNTIFS(Table2[Sub-Sector],Table4[[#This Row],[Sub-Sector]],Table2[% Away From 52W High],"&lt;=10")/Table4[[#This Row],[Count]]</f>
        <v>0</v>
      </c>
      <c r="Q77" s="1">
        <f>COUNTIFS(Table2[Sub-Sector],Table4[[#This Row],[Sub-Sector]],Table2[% Away From 52W Low],"&gt;=10")/Table4[[#This Row],[Count]]</f>
        <v>1</v>
      </c>
      <c r="R77" s="1">
        <f>COUNTIFS(Table2[Sub-Sector],Table4[[#This Row],[Sub-Sector]],Table2[% Price above 20 EMA],"&gt;=0")/Table4[[#This Row],[Count]]</f>
        <v>0.33333333333333331</v>
      </c>
      <c r="S77" s="1">
        <f>COUNTIFS(Table2[Sub-Sector],Table4[[#This Row],[Sub-Sector]],Table2[% Price above 50 EMA],"&gt;=0")/Table4[[#This Row],[Count]]</f>
        <v>0</v>
      </c>
      <c r="T77" s="1">
        <f>COUNTIFS(Table2[Sub-Sector],Table4[[#This Row],[Sub-Sector]],Table2[% Price above 200 EMA],"&gt;=0")/Table4[[#This Row],[Count]]</f>
        <v>1</v>
      </c>
      <c r="U77" s="1">
        <f>COUNTIFS(Table2[Sub-Sector],Table4[[#This Row],[Sub-Sector]],Table2[Rate of Change - Zone],"Positive")/Table4[[#This Row],[Count]]</f>
        <v>0</v>
      </c>
      <c r="V77" s="1">
        <f>COUNTIFS(Table2[Sub-Sector],Table4[[#This Row],[Sub-Sector]],Table2[Sharpe Ratio],"&gt;=0.10")/Table4[[#This Row],[Count]]</f>
        <v>0.33333333333333331</v>
      </c>
      <c r="W7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534.5</v>
      </c>
      <c r="X77">
        <f>_xlfn.RANK.AVG(Table4[[#This Row],[Score]],Table4[Score],1)</f>
        <v>98</v>
      </c>
      <c r="Y7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266</v>
      </c>
      <c r="Z77">
        <f>_xlfn.RANK.AVG(Table4[[#This Row],[Score 2 ]],Table4[[Score 2 ]],1)</f>
        <v>76</v>
      </c>
    </row>
    <row r="78" spans="1:26" x14ac:dyDescent="0.3">
      <c r="A78" t="s">
        <v>1236</v>
      </c>
      <c r="B78">
        <f>COUNTIFS(Table2[Sub-Sector],Table4[[#This Row],[Sub-Sector]])</f>
        <v>3</v>
      </c>
      <c r="C78" s="1">
        <f>COUNTIFS(Table2[Sub-Sector],Table4[[#This Row],[Sub-Sector]],Table2[Uptrend],"Uptrend")/Table4[[#This Row],[Count]]</f>
        <v>1</v>
      </c>
      <c r="D78" s="1">
        <f>COUNTIFS(Table2[Sub-Sector],Table4[[#This Row],[Sub-Sector]],Table2[1W Return vs Nifty],"&gt;=5")/Table4[[#This Row],[Count]]</f>
        <v>0</v>
      </c>
      <c r="E78" s="1">
        <f>COUNTIFS(Table2[Sub-Sector],Table4[[#This Row],[Sub-Sector]],Table2[1M Return vs Nifty],"&gt;=5")/Table4[[#This Row],[Count]]</f>
        <v>0</v>
      </c>
      <c r="F78" s="1">
        <f>COUNTIFS(Table2[Sub-Sector],Table4[[#This Row],[Sub-Sector]],Table2[6M Return vs Nifty],"&gt;=10")/Table4[[#This Row],[Count]]</f>
        <v>0.66666666666666663</v>
      </c>
      <c r="G78" s="1">
        <f>COUNTIFS(Table2[Sub-Sector],Table4[[#This Row],[Sub-Sector]],Table2[1Y Return vs Nifty],"&gt;=10")/Table4[[#This Row],[Count]]</f>
        <v>0.66666666666666663</v>
      </c>
      <c r="H78" s="1">
        <f>COUNTIFS(Table2[Sub-Sector],Table4[[#This Row],[Sub-Sector]],Table2[RSI Exponential â€“ 14D],"&gt;=50")/Table4[[#This Row],[Count]]</f>
        <v>0.33333333333333331</v>
      </c>
      <c r="I78" s="1">
        <f>COUNTIFS(Table2[Sub-Sector],Table4[[#This Row],[Sub-Sector]],Table2[Relative Volume],"&gt;=1")/Table4[[#This Row],[Count]]</f>
        <v>0</v>
      </c>
      <c r="J78" s="1">
        <f>COUNTIFS(Table2[Sub-Sector],Table4[[#This Row],[Sub-Sector]],Table2[% Away From Day Low],"&gt;=0.05")/Table4[[#This Row],[Count]]</f>
        <v>0</v>
      </c>
      <c r="K78" s="1">
        <f>COUNTIFS(Table2[Sub-Sector],Table4[[#This Row],[Sub-Sector]],Table2[% Away From Day High],"&lt;=0.05")/Table4[[#This Row],[Count]]</f>
        <v>1</v>
      </c>
      <c r="L78" s="1">
        <f>COUNTIFS(Table2[Sub-Sector],Table4[[#This Row],[Sub-Sector]],Table2[% Away From Current Week Low],"&gt;=0.05")/Table4[[#This Row],[Count]]</f>
        <v>0</v>
      </c>
      <c r="M78" s="1">
        <f>COUNTIFS(Table2[Sub-Sector],Table4[[#This Row],[Sub-Sector]],Table2[% Away From Current Week High],"&lt;=0.05")/Table4[[#This Row],[Count]]</f>
        <v>1</v>
      </c>
      <c r="N78" s="1">
        <f>COUNTIFS(Table2[Sub-Sector],Table4[[#This Row],[Sub-Sector]],Table2[% Away From Current Month Low],"&gt;=0.05")/Table4[[#This Row],[Count]]</f>
        <v>0.33333333333333331</v>
      </c>
      <c r="O78" s="1">
        <f>COUNTIFS(Table2[Sub-Sector],Table4[[#This Row],[Sub-Sector]],Table2[% Away From Current Month High],"&lt;=0.05")/Table4[[#This Row],[Count]]</f>
        <v>0.33333333333333331</v>
      </c>
      <c r="P78" s="1">
        <f>COUNTIFS(Table2[Sub-Sector],Table4[[#This Row],[Sub-Sector]],Table2[% Away From 52W High],"&lt;=10")/Table4[[#This Row],[Count]]</f>
        <v>0</v>
      </c>
      <c r="Q78" s="1">
        <f>COUNTIFS(Table2[Sub-Sector],Table4[[#This Row],[Sub-Sector]],Table2[% Away From 52W Low],"&gt;=10")/Table4[[#This Row],[Count]]</f>
        <v>1</v>
      </c>
      <c r="R78" s="1">
        <f>COUNTIFS(Table2[Sub-Sector],Table4[[#This Row],[Sub-Sector]],Table2[% Price above 20 EMA],"&gt;=0")/Table4[[#This Row],[Count]]</f>
        <v>0.33333333333333331</v>
      </c>
      <c r="S78" s="1">
        <f>COUNTIFS(Table2[Sub-Sector],Table4[[#This Row],[Sub-Sector]],Table2[% Price above 50 EMA],"&gt;=0")/Table4[[#This Row],[Count]]</f>
        <v>0.66666666666666663</v>
      </c>
      <c r="T78" s="1">
        <f>COUNTIFS(Table2[Sub-Sector],Table4[[#This Row],[Sub-Sector]],Table2[% Price above 200 EMA],"&gt;=0")/Table4[[#This Row],[Count]]</f>
        <v>1</v>
      </c>
      <c r="U78" s="1">
        <f>COUNTIFS(Table2[Sub-Sector],Table4[[#This Row],[Sub-Sector]],Table2[Rate of Change - Zone],"Positive")/Table4[[#This Row],[Count]]</f>
        <v>0.33333333333333331</v>
      </c>
      <c r="V78" s="1">
        <f>COUNTIFS(Table2[Sub-Sector],Table4[[#This Row],[Sub-Sector]],Table2[Sharpe Ratio],"&gt;=0.10")/Table4[[#This Row],[Count]]</f>
        <v>0.33333333333333331</v>
      </c>
      <c r="W7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459</v>
      </c>
      <c r="X78">
        <f>_xlfn.RANK.AVG(Table4[[#This Row],[Score]],Table4[Score],1)</f>
        <v>73</v>
      </c>
      <c r="Y7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266.5</v>
      </c>
      <c r="Z78">
        <f>_xlfn.RANK.AVG(Table4[[#This Row],[Score 2 ]],Table4[[Score 2 ]],1)</f>
        <v>77.5</v>
      </c>
    </row>
    <row r="79" spans="1:26" x14ac:dyDescent="0.3">
      <c r="A79" t="s">
        <v>122</v>
      </c>
      <c r="B79">
        <f>COUNTIFS(Table2[Sub-Sector],Table4[[#This Row],[Sub-Sector]])</f>
        <v>3</v>
      </c>
      <c r="C79" s="1">
        <f>COUNTIFS(Table2[Sub-Sector],Table4[[#This Row],[Sub-Sector]],Table2[Uptrend],"Uptrend")/Table4[[#This Row],[Count]]</f>
        <v>0</v>
      </c>
      <c r="D79" s="1">
        <f>COUNTIFS(Table2[Sub-Sector],Table4[[#This Row],[Sub-Sector]],Table2[1W Return vs Nifty],"&gt;=5")/Table4[[#This Row],[Count]]</f>
        <v>0</v>
      </c>
      <c r="E79" s="1">
        <f>COUNTIFS(Table2[Sub-Sector],Table4[[#This Row],[Sub-Sector]],Table2[1M Return vs Nifty],"&gt;=5")/Table4[[#This Row],[Count]]</f>
        <v>0.33333333333333331</v>
      </c>
      <c r="F79" s="1">
        <f>COUNTIFS(Table2[Sub-Sector],Table4[[#This Row],[Sub-Sector]],Table2[6M Return vs Nifty],"&gt;=10")/Table4[[#This Row],[Count]]</f>
        <v>0.66666666666666663</v>
      </c>
      <c r="G79" s="1">
        <f>COUNTIFS(Table2[Sub-Sector],Table4[[#This Row],[Sub-Sector]],Table2[1Y Return vs Nifty],"&gt;=10")/Table4[[#This Row],[Count]]</f>
        <v>0.66666666666666663</v>
      </c>
      <c r="H79" s="1">
        <f>COUNTIFS(Table2[Sub-Sector],Table4[[#This Row],[Sub-Sector]],Table2[RSI Exponential â€“ 14D],"&gt;=50")/Table4[[#This Row],[Count]]</f>
        <v>0.66666666666666663</v>
      </c>
      <c r="I79" s="1">
        <f>COUNTIFS(Table2[Sub-Sector],Table4[[#This Row],[Sub-Sector]],Table2[Relative Volume],"&gt;=1")/Table4[[#This Row],[Count]]</f>
        <v>0</v>
      </c>
      <c r="J79" s="1">
        <f>COUNTIFS(Table2[Sub-Sector],Table4[[#This Row],[Sub-Sector]],Table2[% Away From Day Low],"&gt;=0.05")/Table4[[#This Row],[Count]]</f>
        <v>0.33333333333333331</v>
      </c>
      <c r="K79" s="1">
        <f>COUNTIFS(Table2[Sub-Sector],Table4[[#This Row],[Sub-Sector]],Table2[% Away From Day High],"&lt;=0.05")/Table4[[#This Row],[Count]]</f>
        <v>1</v>
      </c>
      <c r="L79" s="1">
        <f>COUNTIFS(Table2[Sub-Sector],Table4[[#This Row],[Sub-Sector]],Table2[% Away From Current Week Low],"&gt;=0.05")/Table4[[#This Row],[Count]]</f>
        <v>0</v>
      </c>
      <c r="M79" s="1">
        <f>COUNTIFS(Table2[Sub-Sector],Table4[[#This Row],[Sub-Sector]],Table2[% Away From Current Week High],"&lt;=0.05")/Table4[[#This Row],[Count]]</f>
        <v>1</v>
      </c>
      <c r="N79" s="1">
        <f>COUNTIFS(Table2[Sub-Sector],Table4[[#This Row],[Sub-Sector]],Table2[% Away From Current Month Low],"&gt;=0.05")/Table4[[#This Row],[Count]]</f>
        <v>0</v>
      </c>
      <c r="O79" s="1">
        <f>COUNTIFS(Table2[Sub-Sector],Table4[[#This Row],[Sub-Sector]],Table2[% Away From Current Month High],"&lt;=0.05")/Table4[[#This Row],[Count]]</f>
        <v>1</v>
      </c>
      <c r="P79" s="1">
        <f>COUNTIFS(Table2[Sub-Sector],Table4[[#This Row],[Sub-Sector]],Table2[% Away From 52W High],"&lt;=10")/Table4[[#This Row],[Count]]</f>
        <v>0</v>
      </c>
      <c r="Q79" s="1">
        <f>COUNTIFS(Table2[Sub-Sector],Table4[[#This Row],[Sub-Sector]],Table2[% Away From 52W Low],"&gt;=10")/Table4[[#This Row],[Count]]</f>
        <v>0.66666666666666663</v>
      </c>
      <c r="R79" s="1">
        <f>COUNTIFS(Table2[Sub-Sector],Table4[[#This Row],[Sub-Sector]],Table2[% Price above 20 EMA],"&gt;=0")/Table4[[#This Row],[Count]]</f>
        <v>0.33333333333333331</v>
      </c>
      <c r="S79" s="1">
        <f>COUNTIFS(Table2[Sub-Sector],Table4[[#This Row],[Sub-Sector]],Table2[% Price above 50 EMA],"&gt;=0")/Table4[[#This Row],[Count]]</f>
        <v>0.33333333333333331</v>
      </c>
      <c r="T79" s="1">
        <f>COUNTIFS(Table2[Sub-Sector],Table4[[#This Row],[Sub-Sector]],Table2[% Price above 200 EMA],"&gt;=0")/Table4[[#This Row],[Count]]</f>
        <v>0.66666666666666663</v>
      </c>
      <c r="U79" s="1">
        <f>COUNTIFS(Table2[Sub-Sector],Table4[[#This Row],[Sub-Sector]],Table2[Rate of Change - Zone],"Positive")/Table4[[#This Row],[Count]]</f>
        <v>0.33333333333333331</v>
      </c>
      <c r="V79" s="1">
        <f>COUNTIFS(Table2[Sub-Sector],Table4[[#This Row],[Sub-Sector]],Table2[Sharpe Ratio],"&gt;=0.10")/Table4[[#This Row],[Count]]</f>
        <v>0.33333333333333331</v>
      </c>
      <c r="W7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505</v>
      </c>
      <c r="X79">
        <f>_xlfn.RANK.AVG(Table4[[#This Row],[Score]],Table4[Score],1)</f>
        <v>87</v>
      </c>
      <c r="Y7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266.5</v>
      </c>
      <c r="Z79">
        <f>_xlfn.RANK.AVG(Table4[[#This Row],[Score 2 ]],Table4[[Score 2 ]],1)</f>
        <v>77.5</v>
      </c>
    </row>
    <row r="80" spans="1:26" x14ac:dyDescent="0.3">
      <c r="A80" t="s">
        <v>379</v>
      </c>
      <c r="B80">
        <f>COUNTIFS(Table2[Sub-Sector],Table4[[#This Row],[Sub-Sector]])</f>
        <v>14</v>
      </c>
      <c r="C80" s="1">
        <f>COUNTIFS(Table2[Sub-Sector],Table4[[#This Row],[Sub-Sector]],Table2[Uptrend],"Uptrend")/Table4[[#This Row],[Count]]</f>
        <v>0.42857142857142855</v>
      </c>
      <c r="D80" s="1">
        <f>COUNTIFS(Table2[Sub-Sector],Table4[[#This Row],[Sub-Sector]],Table2[1W Return vs Nifty],"&gt;=5")/Table4[[#This Row],[Count]]</f>
        <v>0</v>
      </c>
      <c r="E80" s="1">
        <f>COUNTIFS(Table2[Sub-Sector],Table4[[#This Row],[Sub-Sector]],Table2[1M Return vs Nifty],"&gt;=5")/Table4[[#This Row],[Count]]</f>
        <v>7.1428571428571425E-2</v>
      </c>
      <c r="F80" s="1">
        <f>COUNTIFS(Table2[Sub-Sector],Table4[[#This Row],[Sub-Sector]],Table2[6M Return vs Nifty],"&gt;=10")/Table4[[#This Row],[Count]]</f>
        <v>0.7142857142857143</v>
      </c>
      <c r="G80" s="1">
        <f>COUNTIFS(Table2[Sub-Sector],Table4[[#This Row],[Sub-Sector]],Table2[1Y Return vs Nifty],"&gt;=10")/Table4[[#This Row],[Count]]</f>
        <v>0.5714285714285714</v>
      </c>
      <c r="H80" s="1">
        <f>COUNTIFS(Table2[Sub-Sector],Table4[[#This Row],[Sub-Sector]],Table2[RSI Exponential â€“ 14D],"&gt;=50")/Table4[[#This Row],[Count]]</f>
        <v>0.42857142857142855</v>
      </c>
      <c r="I80" s="1">
        <f>COUNTIFS(Table2[Sub-Sector],Table4[[#This Row],[Sub-Sector]],Table2[Relative Volume],"&gt;=1")/Table4[[#This Row],[Count]]</f>
        <v>0</v>
      </c>
      <c r="J80" s="1">
        <f>COUNTIFS(Table2[Sub-Sector],Table4[[#This Row],[Sub-Sector]],Table2[% Away From Day Low],"&gt;=0.05")/Table4[[#This Row],[Count]]</f>
        <v>0.14285714285714285</v>
      </c>
      <c r="K80" s="1">
        <f>COUNTIFS(Table2[Sub-Sector],Table4[[#This Row],[Sub-Sector]],Table2[% Away From Day High],"&lt;=0.05")/Table4[[#This Row],[Count]]</f>
        <v>1</v>
      </c>
      <c r="L80" s="1">
        <f>COUNTIFS(Table2[Sub-Sector],Table4[[#This Row],[Sub-Sector]],Table2[% Away From Current Week Low],"&gt;=0.05")/Table4[[#This Row],[Count]]</f>
        <v>0.21428571428571427</v>
      </c>
      <c r="M80" s="1">
        <f>COUNTIFS(Table2[Sub-Sector],Table4[[#This Row],[Sub-Sector]],Table2[% Away From Current Week High],"&lt;=0.05")/Table4[[#This Row],[Count]]</f>
        <v>1</v>
      </c>
      <c r="N80" s="1">
        <f>COUNTIFS(Table2[Sub-Sector],Table4[[#This Row],[Sub-Sector]],Table2[% Away From Current Month Low],"&gt;=0.05")/Table4[[#This Row],[Count]]</f>
        <v>0.35714285714285715</v>
      </c>
      <c r="O80" s="1">
        <f>COUNTIFS(Table2[Sub-Sector],Table4[[#This Row],[Sub-Sector]],Table2[% Away From Current Month High],"&lt;=0.05")/Table4[[#This Row],[Count]]</f>
        <v>0.7142857142857143</v>
      </c>
      <c r="P80" s="1">
        <f>COUNTIFS(Table2[Sub-Sector],Table4[[#This Row],[Sub-Sector]],Table2[% Away From 52W High],"&lt;=10")/Table4[[#This Row],[Count]]</f>
        <v>0.14285714285714285</v>
      </c>
      <c r="Q80" s="1">
        <f>COUNTIFS(Table2[Sub-Sector],Table4[[#This Row],[Sub-Sector]],Table2[% Away From 52W Low],"&gt;=10")/Table4[[#This Row],[Count]]</f>
        <v>1</v>
      </c>
      <c r="R80" s="1">
        <f>COUNTIFS(Table2[Sub-Sector],Table4[[#This Row],[Sub-Sector]],Table2[% Price above 20 EMA],"&gt;=0")/Table4[[#This Row],[Count]]</f>
        <v>0.6428571428571429</v>
      </c>
      <c r="S80" s="1">
        <f>COUNTIFS(Table2[Sub-Sector],Table4[[#This Row],[Sub-Sector]],Table2[% Price above 50 EMA],"&gt;=0")/Table4[[#This Row],[Count]]</f>
        <v>0.5714285714285714</v>
      </c>
      <c r="T80" s="1">
        <f>COUNTIFS(Table2[Sub-Sector],Table4[[#This Row],[Sub-Sector]],Table2[% Price above 200 EMA],"&gt;=0")/Table4[[#This Row],[Count]]</f>
        <v>0.8571428571428571</v>
      </c>
      <c r="U80" s="1">
        <f>COUNTIFS(Table2[Sub-Sector],Table4[[#This Row],[Sub-Sector]],Table2[Rate of Change - Zone],"Positive")/Table4[[#This Row],[Count]]</f>
        <v>0.2857142857142857</v>
      </c>
      <c r="V80" s="1">
        <f>COUNTIFS(Table2[Sub-Sector],Table4[[#This Row],[Sub-Sector]],Table2[Sharpe Ratio],"&gt;=0.10")/Table4[[#This Row],[Count]]</f>
        <v>0.14285714285714285</v>
      </c>
      <c r="W8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512</v>
      </c>
      <c r="X80">
        <f>_xlfn.RANK.AVG(Table4[[#This Row],[Score]],Table4[Score],1)</f>
        <v>91</v>
      </c>
      <c r="Y8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275</v>
      </c>
      <c r="Z80">
        <f>_xlfn.RANK.AVG(Table4[[#This Row],[Score 2 ]],Table4[[Score 2 ]],1)</f>
        <v>79</v>
      </c>
    </row>
    <row r="81" spans="1:26" x14ac:dyDescent="0.3">
      <c r="A81" t="s">
        <v>166</v>
      </c>
      <c r="B81">
        <f>COUNTIFS(Table2[Sub-Sector],Table4[[#This Row],[Sub-Sector]])</f>
        <v>9</v>
      </c>
      <c r="C81" s="1">
        <f>COUNTIFS(Table2[Sub-Sector],Table4[[#This Row],[Sub-Sector]],Table2[Uptrend],"Uptrend")/Table4[[#This Row],[Count]]</f>
        <v>0.88888888888888884</v>
      </c>
      <c r="D81" s="1">
        <f>COUNTIFS(Table2[Sub-Sector],Table4[[#This Row],[Sub-Sector]],Table2[1W Return vs Nifty],"&gt;=5")/Table4[[#This Row],[Count]]</f>
        <v>0</v>
      </c>
      <c r="E81" s="1">
        <f>COUNTIFS(Table2[Sub-Sector],Table4[[#This Row],[Sub-Sector]],Table2[1M Return vs Nifty],"&gt;=5")/Table4[[#This Row],[Count]]</f>
        <v>0.1111111111111111</v>
      </c>
      <c r="F81" s="1">
        <f>COUNTIFS(Table2[Sub-Sector],Table4[[#This Row],[Sub-Sector]],Table2[6M Return vs Nifty],"&gt;=10")/Table4[[#This Row],[Count]]</f>
        <v>0.44444444444444442</v>
      </c>
      <c r="G81" s="1">
        <f>COUNTIFS(Table2[Sub-Sector],Table4[[#This Row],[Sub-Sector]],Table2[1Y Return vs Nifty],"&gt;=10")/Table4[[#This Row],[Count]]</f>
        <v>0.33333333333333331</v>
      </c>
      <c r="H81" s="1">
        <f>COUNTIFS(Table2[Sub-Sector],Table4[[#This Row],[Sub-Sector]],Table2[RSI Exponential â€“ 14D],"&gt;=50")/Table4[[#This Row],[Count]]</f>
        <v>0.44444444444444442</v>
      </c>
      <c r="I81" s="1">
        <f>COUNTIFS(Table2[Sub-Sector],Table4[[#This Row],[Sub-Sector]],Table2[Relative Volume],"&gt;=1")/Table4[[#This Row],[Count]]</f>
        <v>0.22222222222222221</v>
      </c>
      <c r="J81" s="1">
        <f>COUNTIFS(Table2[Sub-Sector],Table4[[#This Row],[Sub-Sector]],Table2[% Away From Day Low],"&gt;=0.05")/Table4[[#This Row],[Count]]</f>
        <v>0</v>
      </c>
      <c r="K81" s="1">
        <f>COUNTIFS(Table2[Sub-Sector],Table4[[#This Row],[Sub-Sector]],Table2[% Away From Day High],"&lt;=0.05")/Table4[[#This Row],[Count]]</f>
        <v>0.88888888888888884</v>
      </c>
      <c r="L81" s="1">
        <f>COUNTIFS(Table2[Sub-Sector],Table4[[#This Row],[Sub-Sector]],Table2[% Away From Current Week Low],"&gt;=0.05")/Table4[[#This Row],[Count]]</f>
        <v>0.1111111111111111</v>
      </c>
      <c r="M81" s="1">
        <f>COUNTIFS(Table2[Sub-Sector],Table4[[#This Row],[Sub-Sector]],Table2[% Away From Current Week High],"&lt;=0.05")/Table4[[#This Row],[Count]]</f>
        <v>0.88888888888888884</v>
      </c>
      <c r="N81" s="1">
        <f>COUNTIFS(Table2[Sub-Sector],Table4[[#This Row],[Sub-Sector]],Table2[% Away From Current Month Low],"&gt;=0.05")/Table4[[#This Row],[Count]]</f>
        <v>0.33333333333333331</v>
      </c>
      <c r="O81" s="1">
        <f>COUNTIFS(Table2[Sub-Sector],Table4[[#This Row],[Sub-Sector]],Table2[% Away From Current Month High],"&lt;=0.05")/Table4[[#This Row],[Count]]</f>
        <v>0.33333333333333331</v>
      </c>
      <c r="P81" s="1">
        <f>COUNTIFS(Table2[Sub-Sector],Table4[[#This Row],[Sub-Sector]],Table2[% Away From 52W High],"&lt;=10")/Table4[[#This Row],[Count]]</f>
        <v>0.55555555555555558</v>
      </c>
      <c r="Q81" s="1">
        <f>COUNTIFS(Table2[Sub-Sector],Table4[[#This Row],[Sub-Sector]],Table2[% Away From 52W Low],"&gt;=10")/Table4[[#This Row],[Count]]</f>
        <v>0.88888888888888884</v>
      </c>
      <c r="R81" s="1">
        <f>COUNTIFS(Table2[Sub-Sector],Table4[[#This Row],[Sub-Sector]],Table2[% Price above 20 EMA],"&gt;=0")/Table4[[#This Row],[Count]]</f>
        <v>0.44444444444444442</v>
      </c>
      <c r="S81" s="1">
        <f>COUNTIFS(Table2[Sub-Sector],Table4[[#This Row],[Sub-Sector]],Table2[% Price above 50 EMA],"&gt;=0")/Table4[[#This Row],[Count]]</f>
        <v>0.77777777777777779</v>
      </c>
      <c r="T81" s="1">
        <f>COUNTIFS(Table2[Sub-Sector],Table4[[#This Row],[Sub-Sector]],Table2[% Price above 200 EMA],"&gt;=0")/Table4[[#This Row],[Count]]</f>
        <v>0.77777777777777779</v>
      </c>
      <c r="U81" s="1">
        <f>COUNTIFS(Table2[Sub-Sector],Table4[[#This Row],[Sub-Sector]],Table2[Rate of Change - Zone],"Positive")/Table4[[#This Row],[Count]]</f>
        <v>0.55555555555555558</v>
      </c>
      <c r="V81" s="1">
        <f>COUNTIFS(Table2[Sub-Sector],Table4[[#This Row],[Sub-Sector]],Table2[Sharpe Ratio],"&gt;=0.10")/Table4[[#This Row],[Count]]</f>
        <v>0</v>
      </c>
      <c r="W8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457</v>
      </c>
      <c r="X81">
        <f>_xlfn.RANK.AVG(Table4[[#This Row],[Score]],Table4[Score],1)</f>
        <v>71</v>
      </c>
      <c r="Y8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276.5</v>
      </c>
      <c r="Z81">
        <f>_xlfn.RANK.AVG(Table4[[#This Row],[Score 2 ]],Table4[[Score 2 ]],1)</f>
        <v>80</v>
      </c>
    </row>
    <row r="82" spans="1:26" x14ac:dyDescent="0.3">
      <c r="A82" t="s">
        <v>423</v>
      </c>
      <c r="B82">
        <f>COUNTIFS(Table2[Sub-Sector],Table4[[#This Row],[Sub-Sector]])</f>
        <v>11</v>
      </c>
      <c r="C82" s="1">
        <f>COUNTIFS(Table2[Sub-Sector],Table4[[#This Row],[Sub-Sector]],Table2[Uptrend],"Uptrend")/Table4[[#This Row],[Count]]</f>
        <v>0.27272727272727271</v>
      </c>
      <c r="D82" s="1">
        <f>COUNTIFS(Table2[Sub-Sector],Table4[[#This Row],[Sub-Sector]],Table2[1W Return vs Nifty],"&gt;=5")/Table4[[#This Row],[Count]]</f>
        <v>9.0909090909090912E-2</v>
      </c>
      <c r="E82" s="1">
        <f>COUNTIFS(Table2[Sub-Sector],Table4[[#This Row],[Sub-Sector]],Table2[1M Return vs Nifty],"&gt;=5")/Table4[[#This Row],[Count]]</f>
        <v>0.45454545454545453</v>
      </c>
      <c r="F82" s="1">
        <f>COUNTIFS(Table2[Sub-Sector],Table4[[#This Row],[Sub-Sector]],Table2[6M Return vs Nifty],"&gt;=10")/Table4[[#This Row],[Count]]</f>
        <v>0.18181818181818182</v>
      </c>
      <c r="G82" s="1">
        <f>COUNTIFS(Table2[Sub-Sector],Table4[[#This Row],[Sub-Sector]],Table2[1Y Return vs Nifty],"&gt;=10")/Table4[[#This Row],[Count]]</f>
        <v>9.0909090909090912E-2</v>
      </c>
      <c r="H82" s="1">
        <f>COUNTIFS(Table2[Sub-Sector],Table4[[#This Row],[Sub-Sector]],Table2[RSI Exponential â€“ 14D],"&gt;=50")/Table4[[#This Row],[Count]]</f>
        <v>0.36363636363636365</v>
      </c>
      <c r="I82" s="1">
        <f>COUNTIFS(Table2[Sub-Sector],Table4[[#This Row],[Sub-Sector]],Table2[Relative Volume],"&gt;=1")/Table4[[#This Row],[Count]]</f>
        <v>0.45454545454545453</v>
      </c>
      <c r="J82" s="1">
        <f>COUNTIFS(Table2[Sub-Sector],Table4[[#This Row],[Sub-Sector]],Table2[% Away From Day Low],"&gt;=0.05")/Table4[[#This Row],[Count]]</f>
        <v>0</v>
      </c>
      <c r="K82" s="1">
        <f>COUNTIFS(Table2[Sub-Sector],Table4[[#This Row],[Sub-Sector]],Table2[% Away From Day High],"&lt;=0.05")/Table4[[#This Row],[Count]]</f>
        <v>0.90909090909090906</v>
      </c>
      <c r="L82" s="1">
        <f>COUNTIFS(Table2[Sub-Sector],Table4[[#This Row],[Sub-Sector]],Table2[% Away From Current Week Low],"&gt;=0.05")/Table4[[#This Row],[Count]]</f>
        <v>9.0909090909090912E-2</v>
      </c>
      <c r="M82" s="1">
        <f>COUNTIFS(Table2[Sub-Sector],Table4[[#This Row],[Sub-Sector]],Table2[% Away From Current Week High],"&lt;=0.05")/Table4[[#This Row],[Count]]</f>
        <v>0.90909090909090906</v>
      </c>
      <c r="N82" s="1">
        <f>COUNTIFS(Table2[Sub-Sector],Table4[[#This Row],[Sub-Sector]],Table2[% Away From Current Month Low],"&gt;=0.05")/Table4[[#This Row],[Count]]</f>
        <v>0.27272727272727271</v>
      </c>
      <c r="O82" s="1">
        <f>COUNTIFS(Table2[Sub-Sector],Table4[[#This Row],[Sub-Sector]],Table2[% Away From Current Month High],"&lt;=0.05")/Table4[[#This Row],[Count]]</f>
        <v>0.54545454545454541</v>
      </c>
      <c r="P82" s="1">
        <f>COUNTIFS(Table2[Sub-Sector],Table4[[#This Row],[Sub-Sector]],Table2[% Away From 52W High],"&lt;=10")/Table4[[#This Row],[Count]]</f>
        <v>0</v>
      </c>
      <c r="Q82" s="1">
        <f>COUNTIFS(Table2[Sub-Sector],Table4[[#This Row],[Sub-Sector]],Table2[% Away From 52W Low],"&gt;=10")/Table4[[#This Row],[Count]]</f>
        <v>1</v>
      </c>
      <c r="R82" s="1">
        <f>COUNTIFS(Table2[Sub-Sector],Table4[[#This Row],[Sub-Sector]],Table2[% Price above 20 EMA],"&gt;=0")/Table4[[#This Row],[Count]]</f>
        <v>0.36363636363636365</v>
      </c>
      <c r="S82" s="1">
        <f>COUNTIFS(Table2[Sub-Sector],Table4[[#This Row],[Sub-Sector]],Table2[% Price above 50 EMA],"&gt;=0")/Table4[[#This Row],[Count]]</f>
        <v>0.63636363636363635</v>
      </c>
      <c r="T82" s="1">
        <f>COUNTIFS(Table2[Sub-Sector],Table4[[#This Row],[Sub-Sector]],Table2[% Price above 200 EMA],"&gt;=0")/Table4[[#This Row],[Count]]</f>
        <v>0.63636363636363635</v>
      </c>
      <c r="U82" s="1">
        <f>COUNTIFS(Table2[Sub-Sector],Table4[[#This Row],[Sub-Sector]],Table2[Rate of Change - Zone],"Positive")/Table4[[#This Row],[Count]]</f>
        <v>0.54545454545454541</v>
      </c>
      <c r="V82" s="1">
        <f>COUNTIFS(Table2[Sub-Sector],Table4[[#This Row],[Sub-Sector]],Table2[Sharpe Ratio],"&gt;=0.10")/Table4[[#This Row],[Count]]</f>
        <v>9.0909090909090912E-2</v>
      </c>
      <c r="W8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441</v>
      </c>
      <c r="X82">
        <f>_xlfn.RANK.AVG(Table4[[#This Row],[Score]],Table4[Score],1)</f>
        <v>67</v>
      </c>
      <c r="Y8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279</v>
      </c>
      <c r="Z82">
        <f>_xlfn.RANK.AVG(Table4[[#This Row],[Score 2 ]],Table4[[Score 2 ]],1)</f>
        <v>81</v>
      </c>
    </row>
    <row r="83" spans="1:26" x14ac:dyDescent="0.3">
      <c r="A83" t="s">
        <v>1011</v>
      </c>
      <c r="B83">
        <f>COUNTIFS(Table2[Sub-Sector],Table4[[#This Row],[Sub-Sector]])</f>
        <v>6</v>
      </c>
      <c r="C83" s="1">
        <f>COUNTIFS(Table2[Sub-Sector],Table4[[#This Row],[Sub-Sector]],Table2[Uptrend],"Uptrend")/Table4[[#This Row],[Count]]</f>
        <v>0.66666666666666663</v>
      </c>
      <c r="D83" s="1">
        <f>COUNTIFS(Table2[Sub-Sector],Table4[[#This Row],[Sub-Sector]],Table2[1W Return vs Nifty],"&gt;=5")/Table4[[#This Row],[Count]]</f>
        <v>0.16666666666666666</v>
      </c>
      <c r="E83" s="1">
        <f>COUNTIFS(Table2[Sub-Sector],Table4[[#This Row],[Sub-Sector]],Table2[1M Return vs Nifty],"&gt;=5")/Table4[[#This Row],[Count]]</f>
        <v>0.33333333333333331</v>
      </c>
      <c r="F83" s="1">
        <f>COUNTIFS(Table2[Sub-Sector],Table4[[#This Row],[Sub-Sector]],Table2[6M Return vs Nifty],"&gt;=10")/Table4[[#This Row],[Count]]</f>
        <v>0.83333333333333337</v>
      </c>
      <c r="G83" s="1">
        <f>COUNTIFS(Table2[Sub-Sector],Table4[[#This Row],[Sub-Sector]],Table2[1Y Return vs Nifty],"&gt;=10")/Table4[[#This Row],[Count]]</f>
        <v>0.33333333333333331</v>
      </c>
      <c r="H83" s="1">
        <f>COUNTIFS(Table2[Sub-Sector],Table4[[#This Row],[Sub-Sector]],Table2[RSI Exponential â€“ 14D],"&gt;=50")/Table4[[#This Row],[Count]]</f>
        <v>0.5</v>
      </c>
      <c r="I83" s="1">
        <f>COUNTIFS(Table2[Sub-Sector],Table4[[#This Row],[Sub-Sector]],Table2[Relative Volume],"&gt;=1")/Table4[[#This Row],[Count]]</f>
        <v>0.16666666666666666</v>
      </c>
      <c r="J83" s="1">
        <f>COUNTIFS(Table2[Sub-Sector],Table4[[#This Row],[Sub-Sector]],Table2[% Away From Day Low],"&gt;=0.05")/Table4[[#This Row],[Count]]</f>
        <v>0</v>
      </c>
      <c r="K83" s="1">
        <f>COUNTIFS(Table2[Sub-Sector],Table4[[#This Row],[Sub-Sector]],Table2[% Away From Day High],"&lt;=0.05")/Table4[[#This Row],[Count]]</f>
        <v>0.66666666666666663</v>
      </c>
      <c r="L83" s="1">
        <f>COUNTIFS(Table2[Sub-Sector],Table4[[#This Row],[Sub-Sector]],Table2[% Away From Current Week Low],"&gt;=0.05")/Table4[[#This Row],[Count]]</f>
        <v>0</v>
      </c>
      <c r="M83" s="1">
        <f>COUNTIFS(Table2[Sub-Sector],Table4[[#This Row],[Sub-Sector]],Table2[% Away From Current Week High],"&lt;=0.05")/Table4[[#This Row],[Count]]</f>
        <v>0.66666666666666663</v>
      </c>
      <c r="N83" s="1">
        <f>COUNTIFS(Table2[Sub-Sector],Table4[[#This Row],[Sub-Sector]],Table2[% Away From Current Month Low],"&gt;=0.05")/Table4[[#This Row],[Count]]</f>
        <v>0.16666666666666666</v>
      </c>
      <c r="O83" s="1">
        <f>COUNTIFS(Table2[Sub-Sector],Table4[[#This Row],[Sub-Sector]],Table2[% Away From Current Month High],"&lt;=0.05")/Table4[[#This Row],[Count]]</f>
        <v>0.33333333333333331</v>
      </c>
      <c r="P83" s="1">
        <f>COUNTIFS(Table2[Sub-Sector],Table4[[#This Row],[Sub-Sector]],Table2[% Away From 52W High],"&lt;=10")/Table4[[#This Row],[Count]]</f>
        <v>0.66666666666666663</v>
      </c>
      <c r="Q83" s="1">
        <f>COUNTIFS(Table2[Sub-Sector],Table4[[#This Row],[Sub-Sector]],Table2[% Away From 52W Low],"&gt;=10")/Table4[[#This Row],[Count]]</f>
        <v>1</v>
      </c>
      <c r="R83" s="1">
        <f>COUNTIFS(Table2[Sub-Sector],Table4[[#This Row],[Sub-Sector]],Table2[% Price above 20 EMA],"&gt;=0")/Table4[[#This Row],[Count]]</f>
        <v>0.66666666666666663</v>
      </c>
      <c r="S83" s="1">
        <f>COUNTIFS(Table2[Sub-Sector],Table4[[#This Row],[Sub-Sector]],Table2[% Price above 50 EMA],"&gt;=0")/Table4[[#This Row],[Count]]</f>
        <v>0.66666666666666663</v>
      </c>
      <c r="T83" s="1">
        <f>COUNTIFS(Table2[Sub-Sector],Table4[[#This Row],[Sub-Sector]],Table2[% Price above 200 EMA],"&gt;=0")/Table4[[#This Row],[Count]]</f>
        <v>1</v>
      </c>
      <c r="U83" s="1">
        <f>COUNTIFS(Table2[Sub-Sector],Table4[[#This Row],[Sub-Sector]],Table2[Rate of Change - Zone],"Positive")/Table4[[#This Row],[Count]]</f>
        <v>0.16666666666666666</v>
      </c>
      <c r="V83" s="1">
        <f>COUNTIFS(Table2[Sub-Sector],Table4[[#This Row],[Sub-Sector]],Table2[Sharpe Ratio],"&gt;=0.10")/Table4[[#This Row],[Count]]</f>
        <v>0.16666666666666666</v>
      </c>
      <c r="W8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399.5</v>
      </c>
      <c r="X83">
        <f>_xlfn.RANK.AVG(Table4[[#This Row],[Score]],Table4[Score],1)</f>
        <v>52</v>
      </c>
      <c r="Y8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280</v>
      </c>
      <c r="Z83">
        <f>_xlfn.RANK.AVG(Table4[[#This Row],[Score 2 ]],Table4[[Score 2 ]],1)</f>
        <v>82</v>
      </c>
    </row>
    <row r="84" spans="1:26" x14ac:dyDescent="0.3">
      <c r="A84" t="s">
        <v>288</v>
      </c>
      <c r="B84">
        <f>COUNTIFS(Table2[Sub-Sector],Table4[[#This Row],[Sub-Sector]])</f>
        <v>6</v>
      </c>
      <c r="C84" s="1">
        <f>COUNTIFS(Table2[Sub-Sector],Table4[[#This Row],[Sub-Sector]],Table2[Uptrend],"Uptrend")/Table4[[#This Row],[Count]]</f>
        <v>0.33333333333333331</v>
      </c>
      <c r="D84" s="1">
        <f>COUNTIFS(Table2[Sub-Sector],Table4[[#This Row],[Sub-Sector]],Table2[1W Return vs Nifty],"&gt;=5")/Table4[[#This Row],[Count]]</f>
        <v>0</v>
      </c>
      <c r="E84" s="1">
        <f>COUNTIFS(Table2[Sub-Sector],Table4[[#This Row],[Sub-Sector]],Table2[1M Return vs Nifty],"&gt;=5")/Table4[[#This Row],[Count]]</f>
        <v>0.33333333333333331</v>
      </c>
      <c r="F84" s="1">
        <f>COUNTIFS(Table2[Sub-Sector],Table4[[#This Row],[Sub-Sector]],Table2[6M Return vs Nifty],"&gt;=10")/Table4[[#This Row],[Count]]</f>
        <v>0</v>
      </c>
      <c r="G84" s="1">
        <f>COUNTIFS(Table2[Sub-Sector],Table4[[#This Row],[Sub-Sector]],Table2[1Y Return vs Nifty],"&gt;=10")/Table4[[#This Row],[Count]]</f>
        <v>0.66666666666666663</v>
      </c>
      <c r="H84" s="1">
        <f>COUNTIFS(Table2[Sub-Sector],Table4[[#This Row],[Sub-Sector]],Table2[RSI Exponential â€“ 14D],"&gt;=50")/Table4[[#This Row],[Count]]</f>
        <v>0.16666666666666666</v>
      </c>
      <c r="I84" s="1">
        <f>COUNTIFS(Table2[Sub-Sector],Table4[[#This Row],[Sub-Sector]],Table2[Relative Volume],"&gt;=1")/Table4[[#This Row],[Count]]</f>
        <v>0.16666666666666666</v>
      </c>
      <c r="J84" s="1">
        <f>COUNTIFS(Table2[Sub-Sector],Table4[[#This Row],[Sub-Sector]],Table2[% Away From Day Low],"&gt;=0.05")/Table4[[#This Row],[Count]]</f>
        <v>0</v>
      </c>
      <c r="K84" s="1">
        <f>COUNTIFS(Table2[Sub-Sector],Table4[[#This Row],[Sub-Sector]],Table2[% Away From Day High],"&lt;=0.05")/Table4[[#This Row],[Count]]</f>
        <v>1</v>
      </c>
      <c r="L84" s="1">
        <f>COUNTIFS(Table2[Sub-Sector],Table4[[#This Row],[Sub-Sector]],Table2[% Away From Current Week Low],"&gt;=0.05")/Table4[[#This Row],[Count]]</f>
        <v>0</v>
      </c>
      <c r="M84" s="1">
        <f>COUNTIFS(Table2[Sub-Sector],Table4[[#This Row],[Sub-Sector]],Table2[% Away From Current Week High],"&lt;=0.05")/Table4[[#This Row],[Count]]</f>
        <v>0.83333333333333337</v>
      </c>
      <c r="N84" s="1">
        <f>COUNTIFS(Table2[Sub-Sector],Table4[[#This Row],[Sub-Sector]],Table2[% Away From Current Month Low],"&gt;=0.05")/Table4[[#This Row],[Count]]</f>
        <v>0.16666666666666666</v>
      </c>
      <c r="O84" s="1">
        <f>COUNTIFS(Table2[Sub-Sector],Table4[[#This Row],[Sub-Sector]],Table2[% Away From Current Month High],"&lt;=0.05")/Table4[[#This Row],[Count]]</f>
        <v>0.5</v>
      </c>
      <c r="P84" s="1">
        <f>COUNTIFS(Table2[Sub-Sector],Table4[[#This Row],[Sub-Sector]],Table2[% Away From 52W High],"&lt;=10")/Table4[[#This Row],[Count]]</f>
        <v>0.16666666666666666</v>
      </c>
      <c r="Q84" s="1">
        <f>COUNTIFS(Table2[Sub-Sector],Table4[[#This Row],[Sub-Sector]],Table2[% Away From 52W Low],"&gt;=10")/Table4[[#This Row],[Count]]</f>
        <v>1</v>
      </c>
      <c r="R84" s="1">
        <f>COUNTIFS(Table2[Sub-Sector],Table4[[#This Row],[Sub-Sector]],Table2[% Price above 20 EMA],"&gt;=0")/Table4[[#This Row],[Count]]</f>
        <v>0.33333333333333331</v>
      </c>
      <c r="S84" s="1">
        <f>COUNTIFS(Table2[Sub-Sector],Table4[[#This Row],[Sub-Sector]],Table2[% Price above 50 EMA],"&gt;=0")/Table4[[#This Row],[Count]]</f>
        <v>0.5</v>
      </c>
      <c r="T84" s="1">
        <f>COUNTIFS(Table2[Sub-Sector],Table4[[#This Row],[Sub-Sector]],Table2[% Price above 200 EMA],"&gt;=0")/Table4[[#This Row],[Count]]</f>
        <v>0.5</v>
      </c>
      <c r="U84" s="1">
        <f>COUNTIFS(Table2[Sub-Sector],Table4[[#This Row],[Sub-Sector]],Table2[Rate of Change - Zone],"Positive")/Table4[[#This Row],[Count]]</f>
        <v>0.5</v>
      </c>
      <c r="V84" s="1">
        <f>COUNTIFS(Table2[Sub-Sector],Table4[[#This Row],[Sub-Sector]],Table2[Sharpe Ratio],"&gt;=0.10")/Table4[[#This Row],[Count]]</f>
        <v>0.66666666666666663</v>
      </c>
      <c r="W8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503</v>
      </c>
      <c r="X84">
        <f>_xlfn.RANK.AVG(Table4[[#This Row],[Score]],Table4[Score],1)</f>
        <v>85.5</v>
      </c>
      <c r="Y8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286.5</v>
      </c>
      <c r="Z84">
        <f>_xlfn.RANK.AVG(Table4[[#This Row],[Score 2 ]],Table4[[Score 2 ]],1)</f>
        <v>83</v>
      </c>
    </row>
    <row r="85" spans="1:26" x14ac:dyDescent="0.3">
      <c r="A85" t="s">
        <v>206</v>
      </c>
      <c r="B85">
        <f>COUNTIFS(Table2[Sub-Sector],Table4[[#This Row],[Sub-Sector]])</f>
        <v>2</v>
      </c>
      <c r="C85" s="1">
        <f>COUNTIFS(Table2[Sub-Sector],Table4[[#This Row],[Sub-Sector]],Table2[Uptrend],"Uptrend")/Table4[[#This Row],[Count]]</f>
        <v>1</v>
      </c>
      <c r="D85" s="1">
        <f>COUNTIFS(Table2[Sub-Sector],Table4[[#This Row],[Sub-Sector]],Table2[1W Return vs Nifty],"&gt;=5")/Table4[[#This Row],[Count]]</f>
        <v>0</v>
      </c>
      <c r="E85" s="1">
        <f>COUNTIFS(Table2[Sub-Sector],Table4[[#This Row],[Sub-Sector]],Table2[1M Return vs Nifty],"&gt;=5")/Table4[[#This Row],[Count]]</f>
        <v>0</v>
      </c>
      <c r="F85" s="1">
        <f>COUNTIFS(Table2[Sub-Sector],Table4[[#This Row],[Sub-Sector]],Table2[6M Return vs Nifty],"&gt;=10")/Table4[[#This Row],[Count]]</f>
        <v>1</v>
      </c>
      <c r="G85" s="1">
        <f>COUNTIFS(Table2[Sub-Sector],Table4[[#This Row],[Sub-Sector]],Table2[1Y Return vs Nifty],"&gt;=10")/Table4[[#This Row],[Count]]</f>
        <v>0.5</v>
      </c>
      <c r="H85" s="1">
        <f>COUNTIFS(Table2[Sub-Sector],Table4[[#This Row],[Sub-Sector]],Table2[RSI Exponential â€“ 14D],"&gt;=50")/Table4[[#This Row],[Count]]</f>
        <v>0.5</v>
      </c>
      <c r="I85" s="1">
        <f>COUNTIFS(Table2[Sub-Sector],Table4[[#This Row],[Sub-Sector]],Table2[Relative Volume],"&gt;=1")/Table4[[#This Row],[Count]]</f>
        <v>0</v>
      </c>
      <c r="J85" s="1">
        <f>COUNTIFS(Table2[Sub-Sector],Table4[[#This Row],[Sub-Sector]],Table2[% Away From Day Low],"&gt;=0.05")/Table4[[#This Row],[Count]]</f>
        <v>0</v>
      </c>
      <c r="K85" s="1">
        <f>COUNTIFS(Table2[Sub-Sector],Table4[[#This Row],[Sub-Sector]],Table2[% Away From Day High],"&lt;=0.05")/Table4[[#This Row],[Count]]</f>
        <v>1</v>
      </c>
      <c r="L85" s="1">
        <f>COUNTIFS(Table2[Sub-Sector],Table4[[#This Row],[Sub-Sector]],Table2[% Away From Current Week Low],"&gt;=0.05")/Table4[[#This Row],[Count]]</f>
        <v>0</v>
      </c>
      <c r="M85" s="1">
        <f>COUNTIFS(Table2[Sub-Sector],Table4[[#This Row],[Sub-Sector]],Table2[% Away From Current Week High],"&lt;=0.05")/Table4[[#This Row],[Count]]</f>
        <v>0.5</v>
      </c>
      <c r="N85" s="1">
        <f>COUNTIFS(Table2[Sub-Sector],Table4[[#This Row],[Sub-Sector]],Table2[% Away From Current Month Low],"&gt;=0.05")/Table4[[#This Row],[Count]]</f>
        <v>0</v>
      </c>
      <c r="O85" s="1">
        <f>COUNTIFS(Table2[Sub-Sector],Table4[[#This Row],[Sub-Sector]],Table2[% Away From Current Month High],"&lt;=0.05")/Table4[[#This Row],[Count]]</f>
        <v>0.5</v>
      </c>
      <c r="P85" s="1">
        <f>COUNTIFS(Table2[Sub-Sector],Table4[[#This Row],[Sub-Sector]],Table2[% Away From 52W High],"&lt;=10")/Table4[[#This Row],[Count]]</f>
        <v>0.5</v>
      </c>
      <c r="Q85" s="1">
        <f>COUNTIFS(Table2[Sub-Sector],Table4[[#This Row],[Sub-Sector]],Table2[% Away From 52W Low],"&gt;=10")/Table4[[#This Row],[Count]]</f>
        <v>1</v>
      </c>
      <c r="R85" s="1">
        <f>COUNTIFS(Table2[Sub-Sector],Table4[[#This Row],[Sub-Sector]],Table2[% Price above 20 EMA],"&gt;=0")/Table4[[#This Row],[Count]]</f>
        <v>0.5</v>
      </c>
      <c r="S85" s="1">
        <f>COUNTIFS(Table2[Sub-Sector],Table4[[#This Row],[Sub-Sector]],Table2[% Price above 50 EMA],"&gt;=0")/Table4[[#This Row],[Count]]</f>
        <v>0.5</v>
      </c>
      <c r="T85" s="1">
        <f>COUNTIFS(Table2[Sub-Sector],Table4[[#This Row],[Sub-Sector]],Table2[% Price above 200 EMA],"&gt;=0")/Table4[[#This Row],[Count]]</f>
        <v>1</v>
      </c>
      <c r="U85" s="1">
        <f>COUNTIFS(Table2[Sub-Sector],Table4[[#This Row],[Sub-Sector]],Table2[Rate of Change - Zone],"Positive")/Table4[[#This Row],[Count]]</f>
        <v>0</v>
      </c>
      <c r="V85" s="1">
        <f>COUNTIFS(Table2[Sub-Sector],Table4[[#This Row],[Sub-Sector]],Table2[Sharpe Ratio],"&gt;=0.10")/Table4[[#This Row],[Count]]</f>
        <v>0</v>
      </c>
      <c r="W8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480.5</v>
      </c>
      <c r="X85">
        <f>_xlfn.RANK.AVG(Table4[[#This Row],[Score]],Table4[Score],1)</f>
        <v>77</v>
      </c>
      <c r="Y8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288</v>
      </c>
      <c r="Z85">
        <f>_xlfn.RANK.AVG(Table4[[#This Row],[Score 2 ]],Table4[[Score 2 ]],1)</f>
        <v>84</v>
      </c>
    </row>
    <row r="86" spans="1:26" x14ac:dyDescent="0.3">
      <c r="A86" t="s">
        <v>685</v>
      </c>
      <c r="B86">
        <f>COUNTIFS(Table2[Sub-Sector],Table4[[#This Row],[Sub-Sector]])</f>
        <v>4</v>
      </c>
      <c r="C86" s="1">
        <f>COUNTIFS(Table2[Sub-Sector],Table4[[#This Row],[Sub-Sector]],Table2[Uptrend],"Uptrend")/Table4[[#This Row],[Count]]</f>
        <v>0.5</v>
      </c>
      <c r="D86" s="1">
        <f>COUNTIFS(Table2[Sub-Sector],Table4[[#This Row],[Sub-Sector]],Table2[1W Return vs Nifty],"&gt;=5")/Table4[[#This Row],[Count]]</f>
        <v>0</v>
      </c>
      <c r="E86" s="1">
        <f>COUNTIFS(Table2[Sub-Sector],Table4[[#This Row],[Sub-Sector]],Table2[1M Return vs Nifty],"&gt;=5")/Table4[[#This Row],[Count]]</f>
        <v>0.25</v>
      </c>
      <c r="F86" s="1">
        <f>COUNTIFS(Table2[Sub-Sector],Table4[[#This Row],[Sub-Sector]],Table2[6M Return vs Nifty],"&gt;=10")/Table4[[#This Row],[Count]]</f>
        <v>0.5</v>
      </c>
      <c r="G86" s="1">
        <f>COUNTIFS(Table2[Sub-Sector],Table4[[#This Row],[Sub-Sector]],Table2[1Y Return vs Nifty],"&gt;=10")/Table4[[#This Row],[Count]]</f>
        <v>0.75</v>
      </c>
      <c r="H86" s="1">
        <f>COUNTIFS(Table2[Sub-Sector],Table4[[#This Row],[Sub-Sector]],Table2[RSI Exponential â€“ 14D],"&gt;=50")/Table4[[#This Row],[Count]]</f>
        <v>0.25</v>
      </c>
      <c r="I86" s="1">
        <f>COUNTIFS(Table2[Sub-Sector],Table4[[#This Row],[Sub-Sector]],Table2[Relative Volume],"&gt;=1")/Table4[[#This Row],[Count]]</f>
        <v>0</v>
      </c>
      <c r="J86" s="1">
        <f>COUNTIFS(Table2[Sub-Sector],Table4[[#This Row],[Sub-Sector]],Table2[% Away From Day Low],"&gt;=0.05")/Table4[[#This Row],[Count]]</f>
        <v>0</v>
      </c>
      <c r="K86" s="1">
        <f>COUNTIFS(Table2[Sub-Sector],Table4[[#This Row],[Sub-Sector]],Table2[% Away From Day High],"&lt;=0.05")/Table4[[#This Row],[Count]]</f>
        <v>1</v>
      </c>
      <c r="L86" s="1">
        <f>COUNTIFS(Table2[Sub-Sector],Table4[[#This Row],[Sub-Sector]],Table2[% Away From Current Week Low],"&gt;=0.05")/Table4[[#This Row],[Count]]</f>
        <v>0.25</v>
      </c>
      <c r="M86" s="1">
        <f>COUNTIFS(Table2[Sub-Sector],Table4[[#This Row],[Sub-Sector]],Table2[% Away From Current Week High],"&lt;=0.05")/Table4[[#This Row],[Count]]</f>
        <v>0.75</v>
      </c>
      <c r="N86" s="1">
        <f>COUNTIFS(Table2[Sub-Sector],Table4[[#This Row],[Sub-Sector]],Table2[% Away From Current Month Low],"&gt;=0.05")/Table4[[#This Row],[Count]]</f>
        <v>0.25</v>
      </c>
      <c r="O86" s="1">
        <f>COUNTIFS(Table2[Sub-Sector],Table4[[#This Row],[Sub-Sector]],Table2[% Away From Current Month High],"&lt;=0.05")/Table4[[#This Row],[Count]]</f>
        <v>0.5</v>
      </c>
      <c r="P86" s="1">
        <f>COUNTIFS(Table2[Sub-Sector],Table4[[#This Row],[Sub-Sector]],Table2[% Away From 52W High],"&lt;=10")/Table4[[#This Row],[Count]]</f>
        <v>0.25</v>
      </c>
      <c r="Q86" s="1">
        <f>COUNTIFS(Table2[Sub-Sector],Table4[[#This Row],[Sub-Sector]],Table2[% Away From 52W Low],"&gt;=10")/Table4[[#This Row],[Count]]</f>
        <v>1</v>
      </c>
      <c r="R86" s="1">
        <f>COUNTIFS(Table2[Sub-Sector],Table4[[#This Row],[Sub-Sector]],Table2[% Price above 20 EMA],"&gt;=0")/Table4[[#This Row],[Count]]</f>
        <v>0.25</v>
      </c>
      <c r="S86" s="1">
        <f>COUNTIFS(Table2[Sub-Sector],Table4[[#This Row],[Sub-Sector]],Table2[% Price above 50 EMA],"&gt;=0")/Table4[[#This Row],[Count]]</f>
        <v>0.25</v>
      </c>
      <c r="T86" s="1">
        <f>COUNTIFS(Table2[Sub-Sector],Table4[[#This Row],[Sub-Sector]],Table2[% Price above 200 EMA],"&gt;=0")/Table4[[#This Row],[Count]]</f>
        <v>0.75</v>
      </c>
      <c r="U86" s="1">
        <f>COUNTIFS(Table2[Sub-Sector],Table4[[#This Row],[Sub-Sector]],Table2[Rate of Change - Zone],"Positive")/Table4[[#This Row],[Count]]</f>
        <v>0.25</v>
      </c>
      <c r="V86" s="1">
        <f>COUNTIFS(Table2[Sub-Sector],Table4[[#This Row],[Sub-Sector]],Table2[Sharpe Ratio],"&gt;=0.10")/Table4[[#This Row],[Count]]</f>
        <v>0.25</v>
      </c>
      <c r="W8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497</v>
      </c>
      <c r="X86">
        <f>_xlfn.RANK.AVG(Table4[[#This Row],[Score]],Table4[Score],1)</f>
        <v>83</v>
      </c>
      <c r="Y8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289</v>
      </c>
      <c r="Z86">
        <f>_xlfn.RANK.AVG(Table4[[#This Row],[Score 2 ]],Table4[[Score 2 ]],1)</f>
        <v>85</v>
      </c>
    </row>
    <row r="87" spans="1:26" x14ac:dyDescent="0.3">
      <c r="A87" t="s">
        <v>192</v>
      </c>
      <c r="B87">
        <f>COUNTIFS(Table2[Sub-Sector],Table4[[#This Row],[Sub-Sector]])</f>
        <v>6</v>
      </c>
      <c r="C87" s="1">
        <f>COUNTIFS(Table2[Sub-Sector],Table4[[#This Row],[Sub-Sector]],Table2[Uptrend],"Uptrend")/Table4[[#This Row],[Count]]</f>
        <v>0.66666666666666663</v>
      </c>
      <c r="D87" s="1">
        <f>COUNTIFS(Table2[Sub-Sector],Table4[[#This Row],[Sub-Sector]],Table2[1W Return vs Nifty],"&gt;=5")/Table4[[#This Row],[Count]]</f>
        <v>0</v>
      </c>
      <c r="E87" s="1">
        <f>COUNTIFS(Table2[Sub-Sector],Table4[[#This Row],[Sub-Sector]],Table2[1M Return vs Nifty],"&gt;=5")/Table4[[#This Row],[Count]]</f>
        <v>0.16666666666666666</v>
      </c>
      <c r="F87" s="1">
        <f>COUNTIFS(Table2[Sub-Sector],Table4[[#This Row],[Sub-Sector]],Table2[6M Return vs Nifty],"&gt;=10")/Table4[[#This Row],[Count]]</f>
        <v>0.33333333333333331</v>
      </c>
      <c r="G87" s="1">
        <f>COUNTIFS(Table2[Sub-Sector],Table4[[#This Row],[Sub-Sector]],Table2[1Y Return vs Nifty],"&gt;=10")/Table4[[#This Row],[Count]]</f>
        <v>0.5</v>
      </c>
      <c r="H87" s="1">
        <f>COUNTIFS(Table2[Sub-Sector],Table4[[#This Row],[Sub-Sector]],Table2[RSI Exponential â€“ 14D],"&gt;=50")/Table4[[#This Row],[Count]]</f>
        <v>0.16666666666666666</v>
      </c>
      <c r="I87" s="1">
        <f>COUNTIFS(Table2[Sub-Sector],Table4[[#This Row],[Sub-Sector]],Table2[Relative Volume],"&gt;=1")/Table4[[#This Row],[Count]]</f>
        <v>0.33333333333333331</v>
      </c>
      <c r="J87" s="1">
        <f>COUNTIFS(Table2[Sub-Sector],Table4[[#This Row],[Sub-Sector]],Table2[% Away From Day Low],"&gt;=0.05")/Table4[[#This Row],[Count]]</f>
        <v>0</v>
      </c>
      <c r="K87" s="1">
        <f>COUNTIFS(Table2[Sub-Sector],Table4[[#This Row],[Sub-Sector]],Table2[% Away From Day High],"&lt;=0.05")/Table4[[#This Row],[Count]]</f>
        <v>1</v>
      </c>
      <c r="L87" s="1">
        <f>COUNTIFS(Table2[Sub-Sector],Table4[[#This Row],[Sub-Sector]],Table2[% Away From Current Week Low],"&gt;=0.05")/Table4[[#This Row],[Count]]</f>
        <v>0</v>
      </c>
      <c r="M87" s="1">
        <f>COUNTIFS(Table2[Sub-Sector],Table4[[#This Row],[Sub-Sector]],Table2[% Away From Current Week High],"&lt;=0.05")/Table4[[#This Row],[Count]]</f>
        <v>0.66666666666666663</v>
      </c>
      <c r="N87" s="1">
        <f>COUNTIFS(Table2[Sub-Sector],Table4[[#This Row],[Sub-Sector]],Table2[% Away From Current Month Low],"&gt;=0.05")/Table4[[#This Row],[Count]]</f>
        <v>0.16666666666666666</v>
      </c>
      <c r="O87" s="1">
        <f>COUNTIFS(Table2[Sub-Sector],Table4[[#This Row],[Sub-Sector]],Table2[% Away From Current Month High],"&lt;=0.05")/Table4[[#This Row],[Count]]</f>
        <v>0.16666666666666666</v>
      </c>
      <c r="P87" s="1">
        <f>COUNTIFS(Table2[Sub-Sector],Table4[[#This Row],[Sub-Sector]],Table2[% Away From 52W High],"&lt;=10")/Table4[[#This Row],[Count]]</f>
        <v>0.33333333333333331</v>
      </c>
      <c r="Q87" s="1">
        <f>COUNTIFS(Table2[Sub-Sector],Table4[[#This Row],[Sub-Sector]],Table2[% Away From 52W Low],"&gt;=10")/Table4[[#This Row],[Count]]</f>
        <v>1</v>
      </c>
      <c r="R87" s="1">
        <f>COUNTIFS(Table2[Sub-Sector],Table4[[#This Row],[Sub-Sector]],Table2[% Price above 20 EMA],"&gt;=0")/Table4[[#This Row],[Count]]</f>
        <v>0.16666666666666666</v>
      </c>
      <c r="S87" s="1">
        <f>COUNTIFS(Table2[Sub-Sector],Table4[[#This Row],[Sub-Sector]],Table2[% Price above 50 EMA],"&gt;=0")/Table4[[#This Row],[Count]]</f>
        <v>0.5</v>
      </c>
      <c r="T87" s="1">
        <f>COUNTIFS(Table2[Sub-Sector],Table4[[#This Row],[Sub-Sector]],Table2[% Price above 200 EMA],"&gt;=0")/Table4[[#This Row],[Count]]</f>
        <v>0.83333333333333337</v>
      </c>
      <c r="U87" s="1">
        <f>COUNTIFS(Table2[Sub-Sector],Table4[[#This Row],[Sub-Sector]],Table2[Rate of Change - Zone],"Positive")/Table4[[#This Row],[Count]]</f>
        <v>0.16666666666666666</v>
      </c>
      <c r="V87" s="1">
        <f>COUNTIFS(Table2[Sub-Sector],Table4[[#This Row],[Sub-Sector]],Table2[Sharpe Ratio],"&gt;=0.10")/Table4[[#This Row],[Count]]</f>
        <v>0</v>
      </c>
      <c r="W8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487.5</v>
      </c>
      <c r="X87">
        <f>_xlfn.RANK.AVG(Table4[[#This Row],[Score]],Table4[Score],1)</f>
        <v>80</v>
      </c>
      <c r="Y8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292.5</v>
      </c>
      <c r="Z87">
        <f>_xlfn.RANK.AVG(Table4[[#This Row],[Score 2 ]],Table4[[Score 2 ]],1)</f>
        <v>86</v>
      </c>
    </row>
    <row r="88" spans="1:26" x14ac:dyDescent="0.3">
      <c r="A88" t="s">
        <v>158</v>
      </c>
      <c r="B88">
        <f>COUNTIFS(Table2[Sub-Sector],Table4[[#This Row],[Sub-Sector]])</f>
        <v>3</v>
      </c>
      <c r="C88" s="1">
        <f>COUNTIFS(Table2[Sub-Sector],Table4[[#This Row],[Sub-Sector]],Table2[Uptrend],"Uptrend")/Table4[[#This Row],[Count]]</f>
        <v>0.66666666666666663</v>
      </c>
      <c r="D88" s="1">
        <f>COUNTIFS(Table2[Sub-Sector],Table4[[#This Row],[Sub-Sector]],Table2[1W Return vs Nifty],"&gt;=5")/Table4[[#This Row],[Count]]</f>
        <v>0</v>
      </c>
      <c r="E88" s="1">
        <f>COUNTIFS(Table2[Sub-Sector],Table4[[#This Row],[Sub-Sector]],Table2[1M Return vs Nifty],"&gt;=5")/Table4[[#This Row],[Count]]</f>
        <v>0</v>
      </c>
      <c r="F88" s="1">
        <f>COUNTIFS(Table2[Sub-Sector],Table4[[#This Row],[Sub-Sector]],Table2[6M Return vs Nifty],"&gt;=10")/Table4[[#This Row],[Count]]</f>
        <v>0.66666666666666663</v>
      </c>
      <c r="G88" s="1">
        <f>COUNTIFS(Table2[Sub-Sector],Table4[[#This Row],[Sub-Sector]],Table2[1Y Return vs Nifty],"&gt;=10")/Table4[[#This Row],[Count]]</f>
        <v>0.66666666666666663</v>
      </c>
      <c r="H88" s="1">
        <f>COUNTIFS(Table2[Sub-Sector],Table4[[#This Row],[Sub-Sector]],Table2[RSI Exponential â€“ 14D],"&gt;=50")/Table4[[#This Row],[Count]]</f>
        <v>0</v>
      </c>
      <c r="I88" s="1">
        <f>COUNTIFS(Table2[Sub-Sector],Table4[[#This Row],[Sub-Sector]],Table2[Relative Volume],"&gt;=1")/Table4[[#This Row],[Count]]</f>
        <v>0</v>
      </c>
      <c r="J88" s="1">
        <f>COUNTIFS(Table2[Sub-Sector],Table4[[#This Row],[Sub-Sector]],Table2[% Away From Day Low],"&gt;=0.05")/Table4[[#This Row],[Count]]</f>
        <v>0</v>
      </c>
      <c r="K88" s="1">
        <f>COUNTIFS(Table2[Sub-Sector],Table4[[#This Row],[Sub-Sector]],Table2[% Away From Day High],"&lt;=0.05")/Table4[[#This Row],[Count]]</f>
        <v>1</v>
      </c>
      <c r="L88" s="1">
        <f>COUNTIFS(Table2[Sub-Sector],Table4[[#This Row],[Sub-Sector]],Table2[% Away From Current Week Low],"&gt;=0.05")/Table4[[#This Row],[Count]]</f>
        <v>0</v>
      </c>
      <c r="M88" s="1">
        <f>COUNTIFS(Table2[Sub-Sector],Table4[[#This Row],[Sub-Sector]],Table2[% Away From Current Week High],"&lt;=0.05")/Table4[[#This Row],[Count]]</f>
        <v>0.66666666666666663</v>
      </c>
      <c r="N88" s="1">
        <f>COUNTIFS(Table2[Sub-Sector],Table4[[#This Row],[Sub-Sector]],Table2[% Away From Current Month Low],"&gt;=0.05")/Table4[[#This Row],[Count]]</f>
        <v>0.33333333333333331</v>
      </c>
      <c r="O88" s="1">
        <f>COUNTIFS(Table2[Sub-Sector],Table4[[#This Row],[Sub-Sector]],Table2[% Away From Current Month High],"&lt;=0.05")/Table4[[#This Row],[Count]]</f>
        <v>0</v>
      </c>
      <c r="P88" s="1">
        <f>COUNTIFS(Table2[Sub-Sector],Table4[[#This Row],[Sub-Sector]],Table2[% Away From 52W High],"&lt;=10")/Table4[[#This Row],[Count]]</f>
        <v>0</v>
      </c>
      <c r="Q88" s="1">
        <f>COUNTIFS(Table2[Sub-Sector],Table4[[#This Row],[Sub-Sector]],Table2[% Away From 52W Low],"&gt;=10")/Table4[[#This Row],[Count]]</f>
        <v>1</v>
      </c>
      <c r="R88" s="1">
        <f>COUNTIFS(Table2[Sub-Sector],Table4[[#This Row],[Sub-Sector]],Table2[% Price above 20 EMA],"&gt;=0")/Table4[[#This Row],[Count]]</f>
        <v>0</v>
      </c>
      <c r="S88" s="1">
        <f>COUNTIFS(Table2[Sub-Sector],Table4[[#This Row],[Sub-Sector]],Table2[% Price above 50 EMA],"&gt;=0")/Table4[[#This Row],[Count]]</f>
        <v>0.66666666666666663</v>
      </c>
      <c r="T88" s="1">
        <f>COUNTIFS(Table2[Sub-Sector],Table4[[#This Row],[Sub-Sector]],Table2[% Price above 200 EMA],"&gt;=0")/Table4[[#This Row],[Count]]</f>
        <v>0.66666666666666663</v>
      </c>
      <c r="U88" s="1">
        <f>COUNTIFS(Table2[Sub-Sector],Table4[[#This Row],[Sub-Sector]],Table2[Rate of Change - Zone],"Positive")/Table4[[#This Row],[Count]]</f>
        <v>0</v>
      </c>
      <c r="V88" s="1">
        <f>COUNTIFS(Table2[Sub-Sector],Table4[[#This Row],[Sub-Sector]],Table2[Sharpe Ratio],"&gt;=0.10")/Table4[[#This Row],[Count]]</f>
        <v>0.33333333333333331</v>
      </c>
      <c r="W8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520.5</v>
      </c>
      <c r="X88">
        <f>_xlfn.RANK.AVG(Table4[[#This Row],[Score]],Table4[Score],1)</f>
        <v>92</v>
      </c>
      <c r="Y8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294</v>
      </c>
      <c r="Z88">
        <f>_xlfn.RANK.AVG(Table4[[#This Row],[Score 2 ]],Table4[[Score 2 ]],1)</f>
        <v>87</v>
      </c>
    </row>
    <row r="89" spans="1:26" x14ac:dyDescent="0.3">
      <c r="A89" t="s">
        <v>999</v>
      </c>
      <c r="B89">
        <f>COUNTIFS(Table2[Sub-Sector],Table4[[#This Row],[Sub-Sector]])</f>
        <v>2</v>
      </c>
      <c r="C89" s="1">
        <f>COUNTIFS(Table2[Sub-Sector],Table4[[#This Row],[Sub-Sector]],Table2[Uptrend],"Uptrend")/Table4[[#This Row],[Count]]</f>
        <v>0</v>
      </c>
      <c r="D89" s="1">
        <f>COUNTIFS(Table2[Sub-Sector],Table4[[#This Row],[Sub-Sector]],Table2[1W Return vs Nifty],"&gt;=5")/Table4[[#This Row],[Count]]</f>
        <v>0.5</v>
      </c>
      <c r="E89" s="1">
        <f>COUNTIFS(Table2[Sub-Sector],Table4[[#This Row],[Sub-Sector]],Table2[1M Return vs Nifty],"&gt;=5")/Table4[[#This Row],[Count]]</f>
        <v>0.5</v>
      </c>
      <c r="F89" s="1">
        <f>COUNTIFS(Table2[Sub-Sector],Table4[[#This Row],[Sub-Sector]],Table2[6M Return vs Nifty],"&gt;=10")/Table4[[#This Row],[Count]]</f>
        <v>0.5</v>
      </c>
      <c r="G89" s="1">
        <f>COUNTIFS(Table2[Sub-Sector],Table4[[#This Row],[Sub-Sector]],Table2[1Y Return vs Nifty],"&gt;=10")/Table4[[#This Row],[Count]]</f>
        <v>0.5</v>
      </c>
      <c r="H89" s="1">
        <f>COUNTIFS(Table2[Sub-Sector],Table4[[#This Row],[Sub-Sector]],Table2[RSI Exponential â€“ 14D],"&gt;=50")/Table4[[#This Row],[Count]]</f>
        <v>0.5</v>
      </c>
      <c r="I89" s="1">
        <f>COUNTIFS(Table2[Sub-Sector],Table4[[#This Row],[Sub-Sector]],Table2[Relative Volume],"&gt;=1")/Table4[[#This Row],[Count]]</f>
        <v>0</v>
      </c>
      <c r="J89" s="1">
        <f>COUNTIFS(Table2[Sub-Sector],Table4[[#This Row],[Sub-Sector]],Table2[% Away From Day Low],"&gt;=0.05")/Table4[[#This Row],[Count]]</f>
        <v>0</v>
      </c>
      <c r="K89" s="1">
        <f>COUNTIFS(Table2[Sub-Sector],Table4[[#This Row],[Sub-Sector]],Table2[% Away From Day High],"&lt;=0.05")/Table4[[#This Row],[Count]]</f>
        <v>1</v>
      </c>
      <c r="L89" s="1">
        <f>COUNTIFS(Table2[Sub-Sector],Table4[[#This Row],[Sub-Sector]],Table2[% Away From Current Week Low],"&gt;=0.05")/Table4[[#This Row],[Count]]</f>
        <v>0</v>
      </c>
      <c r="M89" s="1">
        <f>COUNTIFS(Table2[Sub-Sector],Table4[[#This Row],[Sub-Sector]],Table2[% Away From Current Week High],"&lt;=0.05")/Table4[[#This Row],[Count]]</f>
        <v>1</v>
      </c>
      <c r="N89" s="1">
        <f>COUNTIFS(Table2[Sub-Sector],Table4[[#This Row],[Sub-Sector]],Table2[% Away From Current Month Low],"&gt;=0.05")/Table4[[#This Row],[Count]]</f>
        <v>0</v>
      </c>
      <c r="O89" s="1">
        <f>COUNTIFS(Table2[Sub-Sector],Table4[[#This Row],[Sub-Sector]],Table2[% Away From Current Month High],"&lt;=0.05")/Table4[[#This Row],[Count]]</f>
        <v>0</v>
      </c>
      <c r="P89" s="1">
        <f>COUNTIFS(Table2[Sub-Sector],Table4[[#This Row],[Sub-Sector]],Table2[% Away From 52W High],"&lt;=10")/Table4[[#This Row],[Count]]</f>
        <v>0.5</v>
      </c>
      <c r="Q89" s="1">
        <f>COUNTIFS(Table2[Sub-Sector],Table4[[#This Row],[Sub-Sector]],Table2[% Away From 52W Low],"&gt;=10")/Table4[[#This Row],[Count]]</f>
        <v>1</v>
      </c>
      <c r="R89" s="1">
        <f>COUNTIFS(Table2[Sub-Sector],Table4[[#This Row],[Sub-Sector]],Table2[% Price above 20 EMA],"&gt;=0")/Table4[[#This Row],[Count]]</f>
        <v>0.5</v>
      </c>
      <c r="S89" s="1">
        <f>COUNTIFS(Table2[Sub-Sector],Table4[[#This Row],[Sub-Sector]],Table2[% Price above 50 EMA],"&gt;=0")/Table4[[#This Row],[Count]]</f>
        <v>0.5</v>
      </c>
      <c r="T89" s="1">
        <f>COUNTIFS(Table2[Sub-Sector],Table4[[#This Row],[Sub-Sector]],Table2[% Price above 200 EMA],"&gt;=0")/Table4[[#This Row],[Count]]</f>
        <v>0.5</v>
      </c>
      <c r="U89" s="1">
        <f>COUNTIFS(Table2[Sub-Sector],Table4[[#This Row],[Sub-Sector]],Table2[Rate of Change - Zone],"Positive")/Table4[[#This Row],[Count]]</f>
        <v>0.5</v>
      </c>
      <c r="V89" s="1">
        <f>COUNTIFS(Table2[Sub-Sector],Table4[[#This Row],[Sub-Sector]],Table2[Sharpe Ratio],"&gt;=0.10")/Table4[[#This Row],[Count]]</f>
        <v>0</v>
      </c>
      <c r="W8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436</v>
      </c>
      <c r="X89">
        <f>_xlfn.RANK.AVG(Table4[[#This Row],[Score]],Table4[Score],1)</f>
        <v>65</v>
      </c>
      <c r="Y8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295</v>
      </c>
      <c r="Z89">
        <f>_xlfn.RANK.AVG(Table4[[#This Row],[Score 2 ]],Table4[[Score 2 ]],1)</f>
        <v>88</v>
      </c>
    </row>
    <row r="90" spans="1:26" x14ac:dyDescent="0.3">
      <c r="A90" t="s">
        <v>740</v>
      </c>
      <c r="B90">
        <f>COUNTIFS(Table2[Sub-Sector],Table4[[#This Row],[Sub-Sector]])</f>
        <v>2</v>
      </c>
      <c r="C90" s="1">
        <f>COUNTIFS(Table2[Sub-Sector],Table4[[#This Row],[Sub-Sector]],Table2[Uptrend],"Uptrend")/Table4[[#This Row],[Count]]</f>
        <v>0.5</v>
      </c>
      <c r="D90" s="1">
        <f>COUNTIFS(Table2[Sub-Sector],Table4[[#This Row],[Sub-Sector]],Table2[1W Return vs Nifty],"&gt;=5")/Table4[[#This Row],[Count]]</f>
        <v>0</v>
      </c>
      <c r="E90" s="1">
        <f>COUNTIFS(Table2[Sub-Sector],Table4[[#This Row],[Sub-Sector]],Table2[1M Return vs Nifty],"&gt;=5")/Table4[[#This Row],[Count]]</f>
        <v>0</v>
      </c>
      <c r="F90" s="1">
        <f>COUNTIFS(Table2[Sub-Sector],Table4[[#This Row],[Sub-Sector]],Table2[6M Return vs Nifty],"&gt;=10")/Table4[[#This Row],[Count]]</f>
        <v>0</v>
      </c>
      <c r="G90" s="1">
        <f>COUNTIFS(Table2[Sub-Sector],Table4[[#This Row],[Sub-Sector]],Table2[1Y Return vs Nifty],"&gt;=10")/Table4[[#This Row],[Count]]</f>
        <v>0</v>
      </c>
      <c r="H90" s="1">
        <f>COUNTIFS(Table2[Sub-Sector],Table4[[#This Row],[Sub-Sector]],Table2[RSI Exponential â€“ 14D],"&gt;=50")/Table4[[#This Row],[Count]]</f>
        <v>0.5</v>
      </c>
      <c r="I90" s="1">
        <f>COUNTIFS(Table2[Sub-Sector],Table4[[#This Row],[Sub-Sector]],Table2[Relative Volume],"&gt;=1")/Table4[[#This Row],[Count]]</f>
        <v>0.5</v>
      </c>
      <c r="J90" s="1">
        <f>COUNTIFS(Table2[Sub-Sector],Table4[[#This Row],[Sub-Sector]],Table2[% Away From Day Low],"&gt;=0.05")/Table4[[#This Row],[Count]]</f>
        <v>0</v>
      </c>
      <c r="K90" s="1">
        <f>COUNTIFS(Table2[Sub-Sector],Table4[[#This Row],[Sub-Sector]],Table2[% Away From Day High],"&lt;=0.05")/Table4[[#This Row],[Count]]</f>
        <v>1</v>
      </c>
      <c r="L90" s="1">
        <f>COUNTIFS(Table2[Sub-Sector],Table4[[#This Row],[Sub-Sector]],Table2[% Away From Current Week Low],"&gt;=0.05")/Table4[[#This Row],[Count]]</f>
        <v>0</v>
      </c>
      <c r="M90" s="1">
        <f>COUNTIFS(Table2[Sub-Sector],Table4[[#This Row],[Sub-Sector]],Table2[% Away From Current Week High],"&lt;=0.05")/Table4[[#This Row],[Count]]</f>
        <v>1</v>
      </c>
      <c r="N90" s="1">
        <f>COUNTIFS(Table2[Sub-Sector],Table4[[#This Row],[Sub-Sector]],Table2[% Away From Current Month Low],"&gt;=0.05")/Table4[[#This Row],[Count]]</f>
        <v>0.5</v>
      </c>
      <c r="O90" s="1">
        <f>COUNTIFS(Table2[Sub-Sector],Table4[[#This Row],[Sub-Sector]],Table2[% Away From Current Month High],"&lt;=0.05")/Table4[[#This Row],[Count]]</f>
        <v>0.5</v>
      </c>
      <c r="P90" s="1">
        <f>COUNTIFS(Table2[Sub-Sector],Table4[[#This Row],[Sub-Sector]],Table2[% Away From 52W High],"&lt;=10")/Table4[[#This Row],[Count]]</f>
        <v>0.5</v>
      </c>
      <c r="Q90" s="1">
        <f>COUNTIFS(Table2[Sub-Sector],Table4[[#This Row],[Sub-Sector]],Table2[% Away From 52W Low],"&gt;=10")/Table4[[#This Row],[Count]]</f>
        <v>1</v>
      </c>
      <c r="R90" s="1">
        <f>COUNTIFS(Table2[Sub-Sector],Table4[[#This Row],[Sub-Sector]],Table2[% Price above 20 EMA],"&gt;=0")/Table4[[#This Row],[Count]]</f>
        <v>0.5</v>
      </c>
      <c r="S90" s="1">
        <f>COUNTIFS(Table2[Sub-Sector],Table4[[#This Row],[Sub-Sector]],Table2[% Price above 50 EMA],"&gt;=0")/Table4[[#This Row],[Count]]</f>
        <v>0.5</v>
      </c>
      <c r="T90" s="1">
        <f>COUNTIFS(Table2[Sub-Sector],Table4[[#This Row],[Sub-Sector]],Table2[% Price above 200 EMA],"&gt;=0")/Table4[[#This Row],[Count]]</f>
        <v>0.5</v>
      </c>
      <c r="U90" s="1">
        <f>COUNTIFS(Table2[Sub-Sector],Table4[[#This Row],[Sub-Sector]],Table2[Rate of Change - Zone],"Positive")/Table4[[#This Row],[Count]]</f>
        <v>0.5</v>
      </c>
      <c r="V90" s="1">
        <f>COUNTIFS(Table2[Sub-Sector],Table4[[#This Row],[Sub-Sector]],Table2[Sharpe Ratio],"&gt;=0.10")/Table4[[#This Row],[Count]]</f>
        <v>0</v>
      </c>
      <c r="W9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554</v>
      </c>
      <c r="X90">
        <f>_xlfn.RANK.AVG(Table4[[#This Row],[Score]],Table4[Score],1)</f>
        <v>99</v>
      </c>
      <c r="Y9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305.5</v>
      </c>
      <c r="Z90">
        <f>_xlfn.RANK.AVG(Table4[[#This Row],[Score 2 ]],Table4[[Score 2 ]],1)</f>
        <v>89</v>
      </c>
    </row>
    <row r="91" spans="1:26" x14ac:dyDescent="0.3">
      <c r="A91" t="s">
        <v>262</v>
      </c>
      <c r="B91">
        <f>COUNTIFS(Table2[Sub-Sector],Table4[[#This Row],[Sub-Sector]])</f>
        <v>23</v>
      </c>
      <c r="C91" s="1">
        <f>COUNTIFS(Table2[Sub-Sector],Table4[[#This Row],[Sub-Sector]],Table2[Uptrend],"Uptrend")/Table4[[#This Row],[Count]]</f>
        <v>0.34782608695652173</v>
      </c>
      <c r="D91" s="1">
        <f>COUNTIFS(Table2[Sub-Sector],Table4[[#This Row],[Sub-Sector]],Table2[1W Return vs Nifty],"&gt;=5")/Table4[[#This Row],[Count]]</f>
        <v>8.6956521739130432E-2</v>
      </c>
      <c r="E91" s="1">
        <f>COUNTIFS(Table2[Sub-Sector],Table4[[#This Row],[Sub-Sector]],Table2[1M Return vs Nifty],"&gt;=5")/Table4[[#This Row],[Count]]</f>
        <v>0.2608695652173913</v>
      </c>
      <c r="F91" s="1">
        <f>COUNTIFS(Table2[Sub-Sector],Table4[[#This Row],[Sub-Sector]],Table2[6M Return vs Nifty],"&gt;=10")/Table4[[#This Row],[Count]]</f>
        <v>0.47826086956521741</v>
      </c>
      <c r="G91" s="1">
        <f>COUNTIFS(Table2[Sub-Sector],Table4[[#This Row],[Sub-Sector]],Table2[1Y Return vs Nifty],"&gt;=10")/Table4[[#This Row],[Count]]</f>
        <v>0.34782608695652173</v>
      </c>
      <c r="H91" s="1">
        <f>COUNTIFS(Table2[Sub-Sector],Table4[[#This Row],[Sub-Sector]],Table2[RSI Exponential â€“ 14D],"&gt;=50")/Table4[[#This Row],[Count]]</f>
        <v>0.34782608695652173</v>
      </c>
      <c r="I91" s="1">
        <f>COUNTIFS(Table2[Sub-Sector],Table4[[#This Row],[Sub-Sector]],Table2[Relative Volume],"&gt;=1")/Table4[[#This Row],[Count]]</f>
        <v>0.13043478260869565</v>
      </c>
      <c r="J91" s="1">
        <f>COUNTIFS(Table2[Sub-Sector],Table4[[#This Row],[Sub-Sector]],Table2[% Away From Day Low],"&gt;=0.05")/Table4[[#This Row],[Count]]</f>
        <v>0</v>
      </c>
      <c r="K91" s="1">
        <f>COUNTIFS(Table2[Sub-Sector],Table4[[#This Row],[Sub-Sector]],Table2[% Away From Day High],"&lt;=0.05")/Table4[[#This Row],[Count]]</f>
        <v>1</v>
      </c>
      <c r="L91" s="1">
        <f>COUNTIFS(Table2[Sub-Sector],Table4[[#This Row],[Sub-Sector]],Table2[% Away From Current Week Low],"&gt;=0.05")/Table4[[#This Row],[Count]]</f>
        <v>4.3478260869565216E-2</v>
      </c>
      <c r="M91" s="1">
        <f>COUNTIFS(Table2[Sub-Sector],Table4[[#This Row],[Sub-Sector]],Table2[% Away From Current Week High],"&lt;=0.05")/Table4[[#This Row],[Count]]</f>
        <v>0.91304347826086951</v>
      </c>
      <c r="N91" s="1">
        <f>COUNTIFS(Table2[Sub-Sector],Table4[[#This Row],[Sub-Sector]],Table2[% Away From Current Month Low],"&gt;=0.05")/Table4[[#This Row],[Count]]</f>
        <v>0.21739130434782608</v>
      </c>
      <c r="O91" s="1">
        <f>COUNTIFS(Table2[Sub-Sector],Table4[[#This Row],[Sub-Sector]],Table2[% Away From Current Month High],"&lt;=0.05")/Table4[[#This Row],[Count]]</f>
        <v>0.65217391304347827</v>
      </c>
      <c r="P91" s="1">
        <f>COUNTIFS(Table2[Sub-Sector],Table4[[#This Row],[Sub-Sector]],Table2[% Away From 52W High],"&lt;=10")/Table4[[#This Row],[Count]]</f>
        <v>0.17391304347826086</v>
      </c>
      <c r="Q91" s="1">
        <f>COUNTIFS(Table2[Sub-Sector],Table4[[#This Row],[Sub-Sector]],Table2[% Away From 52W Low],"&gt;=10")/Table4[[#This Row],[Count]]</f>
        <v>0.86956521739130432</v>
      </c>
      <c r="R91" s="1">
        <f>COUNTIFS(Table2[Sub-Sector],Table4[[#This Row],[Sub-Sector]],Table2[% Price above 20 EMA],"&gt;=0")/Table4[[#This Row],[Count]]</f>
        <v>0.34782608695652173</v>
      </c>
      <c r="S91" s="1">
        <f>COUNTIFS(Table2[Sub-Sector],Table4[[#This Row],[Sub-Sector]],Table2[% Price above 50 EMA],"&gt;=0")/Table4[[#This Row],[Count]]</f>
        <v>0.39130434782608697</v>
      </c>
      <c r="T91" s="1">
        <f>COUNTIFS(Table2[Sub-Sector],Table4[[#This Row],[Sub-Sector]],Table2[% Price above 200 EMA],"&gt;=0")/Table4[[#This Row],[Count]]</f>
        <v>0.82608695652173914</v>
      </c>
      <c r="U91" s="1">
        <f>COUNTIFS(Table2[Sub-Sector],Table4[[#This Row],[Sub-Sector]],Table2[Rate of Change - Zone],"Positive")/Table4[[#This Row],[Count]]</f>
        <v>0.34782608695652173</v>
      </c>
      <c r="V91" s="1">
        <f>COUNTIFS(Table2[Sub-Sector],Table4[[#This Row],[Sub-Sector]],Table2[Sharpe Ratio],"&gt;=0.10")/Table4[[#This Row],[Count]]</f>
        <v>0.47826086956521741</v>
      </c>
      <c r="W9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482</v>
      </c>
      <c r="X91">
        <f>_xlfn.RANK.AVG(Table4[[#This Row],[Score]],Table4[Score],1)</f>
        <v>78</v>
      </c>
      <c r="Y9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307</v>
      </c>
      <c r="Z91">
        <f>_xlfn.RANK.AVG(Table4[[#This Row],[Score 2 ]],Table4[[Score 2 ]],1)</f>
        <v>90.5</v>
      </c>
    </row>
    <row r="92" spans="1:26" x14ac:dyDescent="0.3">
      <c r="A92" t="s">
        <v>1935</v>
      </c>
      <c r="B92">
        <f>COUNTIFS(Table2[Sub-Sector],Table4[[#This Row],[Sub-Sector]])</f>
        <v>3</v>
      </c>
      <c r="C92" s="1">
        <f>COUNTIFS(Table2[Sub-Sector],Table4[[#This Row],[Sub-Sector]],Table2[Uptrend],"Uptrend")/Table4[[#This Row],[Count]]</f>
        <v>0.66666666666666663</v>
      </c>
      <c r="D92" s="1">
        <f>COUNTIFS(Table2[Sub-Sector],Table4[[#This Row],[Sub-Sector]],Table2[1W Return vs Nifty],"&gt;=5")/Table4[[#This Row],[Count]]</f>
        <v>0.33333333333333331</v>
      </c>
      <c r="E92" s="1">
        <f>COUNTIFS(Table2[Sub-Sector],Table4[[#This Row],[Sub-Sector]],Table2[1M Return vs Nifty],"&gt;=5")/Table4[[#This Row],[Count]]</f>
        <v>0.33333333333333331</v>
      </c>
      <c r="F92" s="1">
        <f>COUNTIFS(Table2[Sub-Sector],Table4[[#This Row],[Sub-Sector]],Table2[6M Return vs Nifty],"&gt;=10")/Table4[[#This Row],[Count]]</f>
        <v>0</v>
      </c>
      <c r="G92" s="1">
        <f>COUNTIFS(Table2[Sub-Sector],Table4[[#This Row],[Sub-Sector]],Table2[1Y Return vs Nifty],"&gt;=10")/Table4[[#This Row],[Count]]</f>
        <v>0</v>
      </c>
      <c r="H92" s="1">
        <f>COUNTIFS(Table2[Sub-Sector],Table4[[#This Row],[Sub-Sector]],Table2[RSI Exponential â€“ 14D],"&gt;=50")/Table4[[#This Row],[Count]]</f>
        <v>0.33333333333333331</v>
      </c>
      <c r="I92" s="1">
        <f>COUNTIFS(Table2[Sub-Sector],Table4[[#This Row],[Sub-Sector]],Table2[Relative Volume],"&gt;=1")/Table4[[#This Row],[Count]]</f>
        <v>0.33333333333333331</v>
      </c>
      <c r="J92" s="1">
        <f>COUNTIFS(Table2[Sub-Sector],Table4[[#This Row],[Sub-Sector]],Table2[% Away From Day Low],"&gt;=0.05")/Table4[[#This Row],[Count]]</f>
        <v>0.33333333333333331</v>
      </c>
      <c r="K92" s="1">
        <f>COUNTIFS(Table2[Sub-Sector],Table4[[#This Row],[Sub-Sector]],Table2[% Away From Day High],"&lt;=0.05")/Table4[[#This Row],[Count]]</f>
        <v>1</v>
      </c>
      <c r="L92" s="1">
        <f>COUNTIFS(Table2[Sub-Sector],Table4[[#This Row],[Sub-Sector]],Table2[% Away From Current Week Low],"&gt;=0.05")/Table4[[#This Row],[Count]]</f>
        <v>0</v>
      </c>
      <c r="M92" s="1">
        <f>COUNTIFS(Table2[Sub-Sector],Table4[[#This Row],[Sub-Sector]],Table2[% Away From Current Week High],"&lt;=0.05")/Table4[[#This Row],[Count]]</f>
        <v>1</v>
      </c>
      <c r="N92" s="1">
        <f>COUNTIFS(Table2[Sub-Sector],Table4[[#This Row],[Sub-Sector]],Table2[% Away From Current Month Low],"&gt;=0.05")/Table4[[#This Row],[Count]]</f>
        <v>0.33333333333333331</v>
      </c>
      <c r="O92" s="1">
        <f>COUNTIFS(Table2[Sub-Sector],Table4[[#This Row],[Sub-Sector]],Table2[% Away From Current Month High],"&lt;=0.05")/Table4[[#This Row],[Count]]</f>
        <v>1</v>
      </c>
      <c r="P92" s="1">
        <f>COUNTIFS(Table2[Sub-Sector],Table4[[#This Row],[Sub-Sector]],Table2[% Away From 52W High],"&lt;=10")/Table4[[#This Row],[Count]]</f>
        <v>0</v>
      </c>
      <c r="Q92" s="1">
        <f>COUNTIFS(Table2[Sub-Sector],Table4[[#This Row],[Sub-Sector]],Table2[% Away From 52W Low],"&gt;=10")/Table4[[#This Row],[Count]]</f>
        <v>0.66666666666666663</v>
      </c>
      <c r="R92" s="1">
        <f>COUNTIFS(Table2[Sub-Sector],Table4[[#This Row],[Sub-Sector]],Table2[% Price above 20 EMA],"&gt;=0")/Table4[[#This Row],[Count]]</f>
        <v>0.33333333333333331</v>
      </c>
      <c r="S92" s="1">
        <f>COUNTIFS(Table2[Sub-Sector],Table4[[#This Row],[Sub-Sector]],Table2[% Price above 50 EMA],"&gt;=0")/Table4[[#This Row],[Count]]</f>
        <v>0.33333333333333331</v>
      </c>
      <c r="T92" s="1">
        <f>COUNTIFS(Table2[Sub-Sector],Table4[[#This Row],[Sub-Sector]],Table2[% Price above 200 EMA],"&gt;=0")/Table4[[#This Row],[Count]]</f>
        <v>0.33333333333333331</v>
      </c>
      <c r="U92" s="1">
        <f>COUNTIFS(Table2[Sub-Sector],Table4[[#This Row],[Sub-Sector]],Table2[Rate of Change - Zone],"Positive")/Table4[[#This Row],[Count]]</f>
        <v>0.66666666666666663</v>
      </c>
      <c r="V92" s="1">
        <f>COUNTIFS(Table2[Sub-Sector],Table4[[#This Row],[Sub-Sector]],Table2[Sharpe Ratio],"&gt;=0.10")/Table4[[#This Row],[Count]]</f>
        <v>0</v>
      </c>
      <c r="W9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412.5</v>
      </c>
      <c r="X92">
        <f>_xlfn.RANK.AVG(Table4[[#This Row],[Score]],Table4[Score],1)</f>
        <v>55</v>
      </c>
      <c r="Y9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307</v>
      </c>
      <c r="Z92">
        <f>_xlfn.RANK.AVG(Table4[[#This Row],[Score 2 ]],Table4[[Score 2 ]],1)</f>
        <v>90.5</v>
      </c>
    </row>
    <row r="93" spans="1:26" x14ac:dyDescent="0.3">
      <c r="A93" t="s">
        <v>631</v>
      </c>
      <c r="B93">
        <f>COUNTIFS(Table2[Sub-Sector],Table4[[#This Row],[Sub-Sector]])</f>
        <v>14</v>
      </c>
      <c r="C93" s="1">
        <f>COUNTIFS(Table2[Sub-Sector],Table4[[#This Row],[Sub-Sector]],Table2[Uptrend],"Uptrend")/Table4[[#This Row],[Count]]</f>
        <v>0.35714285714285715</v>
      </c>
      <c r="D93" s="1">
        <f>COUNTIFS(Table2[Sub-Sector],Table4[[#This Row],[Sub-Sector]],Table2[1W Return vs Nifty],"&gt;=5")/Table4[[#This Row],[Count]]</f>
        <v>7.1428571428571425E-2</v>
      </c>
      <c r="E93" s="1">
        <f>COUNTIFS(Table2[Sub-Sector],Table4[[#This Row],[Sub-Sector]],Table2[1M Return vs Nifty],"&gt;=5")/Table4[[#This Row],[Count]]</f>
        <v>0.21428571428571427</v>
      </c>
      <c r="F93" s="1">
        <f>COUNTIFS(Table2[Sub-Sector],Table4[[#This Row],[Sub-Sector]],Table2[6M Return vs Nifty],"&gt;=10")/Table4[[#This Row],[Count]]</f>
        <v>0.2857142857142857</v>
      </c>
      <c r="G93" s="1">
        <f>COUNTIFS(Table2[Sub-Sector],Table4[[#This Row],[Sub-Sector]],Table2[1Y Return vs Nifty],"&gt;=10")/Table4[[#This Row],[Count]]</f>
        <v>0.42857142857142855</v>
      </c>
      <c r="H93" s="1">
        <f>COUNTIFS(Table2[Sub-Sector],Table4[[#This Row],[Sub-Sector]],Table2[RSI Exponential â€“ 14D],"&gt;=50")/Table4[[#This Row],[Count]]</f>
        <v>0.35714285714285715</v>
      </c>
      <c r="I93" s="1">
        <f>COUNTIFS(Table2[Sub-Sector],Table4[[#This Row],[Sub-Sector]],Table2[Relative Volume],"&gt;=1")/Table4[[#This Row],[Count]]</f>
        <v>0.21428571428571427</v>
      </c>
      <c r="J93" s="1">
        <f>COUNTIFS(Table2[Sub-Sector],Table4[[#This Row],[Sub-Sector]],Table2[% Away From Day Low],"&gt;=0.05")/Table4[[#This Row],[Count]]</f>
        <v>0</v>
      </c>
      <c r="K93" s="1">
        <f>COUNTIFS(Table2[Sub-Sector],Table4[[#This Row],[Sub-Sector]],Table2[% Away From Day High],"&lt;=0.05")/Table4[[#This Row],[Count]]</f>
        <v>1</v>
      </c>
      <c r="L93" s="1">
        <f>COUNTIFS(Table2[Sub-Sector],Table4[[#This Row],[Sub-Sector]],Table2[% Away From Current Week Low],"&gt;=0.05")/Table4[[#This Row],[Count]]</f>
        <v>0</v>
      </c>
      <c r="M93" s="1">
        <f>COUNTIFS(Table2[Sub-Sector],Table4[[#This Row],[Sub-Sector]],Table2[% Away From Current Week High],"&lt;=0.05")/Table4[[#This Row],[Count]]</f>
        <v>0.9285714285714286</v>
      </c>
      <c r="N93" s="1">
        <f>COUNTIFS(Table2[Sub-Sector],Table4[[#This Row],[Sub-Sector]],Table2[% Away From Current Month Low],"&gt;=0.05")/Table4[[#This Row],[Count]]</f>
        <v>0.21428571428571427</v>
      </c>
      <c r="O93" s="1">
        <f>COUNTIFS(Table2[Sub-Sector],Table4[[#This Row],[Sub-Sector]],Table2[% Away From Current Month High],"&lt;=0.05")/Table4[[#This Row],[Count]]</f>
        <v>0.5714285714285714</v>
      </c>
      <c r="P93" s="1">
        <f>COUNTIFS(Table2[Sub-Sector],Table4[[#This Row],[Sub-Sector]],Table2[% Away From 52W High],"&lt;=10")/Table4[[#This Row],[Count]]</f>
        <v>0.14285714285714285</v>
      </c>
      <c r="Q93" s="1">
        <f>COUNTIFS(Table2[Sub-Sector],Table4[[#This Row],[Sub-Sector]],Table2[% Away From 52W Low],"&gt;=10")/Table4[[#This Row],[Count]]</f>
        <v>1</v>
      </c>
      <c r="R93" s="1">
        <f>COUNTIFS(Table2[Sub-Sector],Table4[[#This Row],[Sub-Sector]],Table2[% Price above 20 EMA],"&gt;=0")/Table4[[#This Row],[Count]]</f>
        <v>0.5</v>
      </c>
      <c r="S93" s="1">
        <f>COUNTIFS(Table2[Sub-Sector],Table4[[#This Row],[Sub-Sector]],Table2[% Price above 50 EMA],"&gt;=0")/Table4[[#This Row],[Count]]</f>
        <v>0.2857142857142857</v>
      </c>
      <c r="T93" s="1">
        <f>COUNTIFS(Table2[Sub-Sector],Table4[[#This Row],[Sub-Sector]],Table2[% Price above 200 EMA],"&gt;=0")/Table4[[#This Row],[Count]]</f>
        <v>0.7142857142857143</v>
      </c>
      <c r="U93" s="1">
        <f>COUNTIFS(Table2[Sub-Sector],Table4[[#This Row],[Sub-Sector]],Table2[Rate of Change - Zone],"Positive")/Table4[[#This Row],[Count]]</f>
        <v>0.42857142857142855</v>
      </c>
      <c r="V93" s="1">
        <f>COUNTIFS(Table2[Sub-Sector],Table4[[#This Row],[Sub-Sector]],Table2[Sharpe Ratio],"&gt;=0.10")/Table4[[#This Row],[Count]]</f>
        <v>0.14285714285714285</v>
      </c>
      <c r="W9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488.5</v>
      </c>
      <c r="X93">
        <f>_xlfn.RANK.AVG(Table4[[#This Row],[Score]],Table4[Score],1)</f>
        <v>81</v>
      </c>
      <c r="Y9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307.5</v>
      </c>
      <c r="Z93">
        <f>_xlfn.RANK.AVG(Table4[[#This Row],[Score 2 ]],Table4[[Score 2 ]],1)</f>
        <v>92</v>
      </c>
    </row>
    <row r="94" spans="1:26" x14ac:dyDescent="0.3">
      <c r="A94" t="s">
        <v>27</v>
      </c>
      <c r="B94">
        <f>COUNTIFS(Table2[Sub-Sector],Table4[[#This Row],[Sub-Sector]])</f>
        <v>4</v>
      </c>
      <c r="C94" s="1">
        <f>COUNTIFS(Table2[Sub-Sector],Table4[[#This Row],[Sub-Sector]],Table2[Uptrend],"Uptrend")/Table4[[#This Row],[Count]]</f>
        <v>0.75</v>
      </c>
      <c r="D94" s="1">
        <f>COUNTIFS(Table2[Sub-Sector],Table4[[#This Row],[Sub-Sector]],Table2[1W Return vs Nifty],"&gt;=5")/Table4[[#This Row],[Count]]</f>
        <v>0</v>
      </c>
      <c r="E94" s="1">
        <f>COUNTIFS(Table2[Sub-Sector],Table4[[#This Row],[Sub-Sector]],Table2[1M Return vs Nifty],"&gt;=5")/Table4[[#This Row],[Count]]</f>
        <v>0.25</v>
      </c>
      <c r="F94" s="1">
        <f>COUNTIFS(Table2[Sub-Sector],Table4[[#This Row],[Sub-Sector]],Table2[6M Return vs Nifty],"&gt;=10")/Table4[[#This Row],[Count]]</f>
        <v>0.25</v>
      </c>
      <c r="G94" s="1">
        <f>COUNTIFS(Table2[Sub-Sector],Table4[[#This Row],[Sub-Sector]],Table2[1Y Return vs Nifty],"&gt;=10")/Table4[[#This Row],[Count]]</f>
        <v>0.25</v>
      </c>
      <c r="H94" s="1">
        <f>COUNTIFS(Table2[Sub-Sector],Table4[[#This Row],[Sub-Sector]],Table2[RSI Exponential â€“ 14D],"&gt;=50")/Table4[[#This Row],[Count]]</f>
        <v>0.5</v>
      </c>
      <c r="I94" s="1">
        <f>COUNTIFS(Table2[Sub-Sector],Table4[[#This Row],[Sub-Sector]],Table2[Relative Volume],"&gt;=1")/Table4[[#This Row],[Count]]</f>
        <v>0.25</v>
      </c>
      <c r="J94" s="1">
        <f>COUNTIFS(Table2[Sub-Sector],Table4[[#This Row],[Sub-Sector]],Table2[% Away From Day Low],"&gt;=0.05")/Table4[[#This Row],[Count]]</f>
        <v>0</v>
      </c>
      <c r="K94" s="1">
        <f>COUNTIFS(Table2[Sub-Sector],Table4[[#This Row],[Sub-Sector]],Table2[% Away From Day High],"&lt;=0.05")/Table4[[#This Row],[Count]]</f>
        <v>1</v>
      </c>
      <c r="L94" s="1">
        <f>COUNTIFS(Table2[Sub-Sector],Table4[[#This Row],[Sub-Sector]],Table2[% Away From Current Week Low],"&gt;=0.05")/Table4[[#This Row],[Count]]</f>
        <v>0</v>
      </c>
      <c r="M94" s="1">
        <f>COUNTIFS(Table2[Sub-Sector],Table4[[#This Row],[Sub-Sector]],Table2[% Away From Current Week High],"&lt;=0.05")/Table4[[#This Row],[Count]]</f>
        <v>1</v>
      </c>
      <c r="N94" s="1">
        <f>COUNTIFS(Table2[Sub-Sector],Table4[[#This Row],[Sub-Sector]],Table2[% Away From Current Month Low],"&gt;=0.05")/Table4[[#This Row],[Count]]</f>
        <v>0.25</v>
      </c>
      <c r="O94" s="1">
        <f>COUNTIFS(Table2[Sub-Sector],Table4[[#This Row],[Sub-Sector]],Table2[% Away From Current Month High],"&lt;=0.05")/Table4[[#This Row],[Count]]</f>
        <v>0.5</v>
      </c>
      <c r="P94" s="1">
        <f>COUNTIFS(Table2[Sub-Sector],Table4[[#This Row],[Sub-Sector]],Table2[% Away From 52W High],"&lt;=10")/Table4[[#This Row],[Count]]</f>
        <v>0.5</v>
      </c>
      <c r="Q94" s="1">
        <f>COUNTIFS(Table2[Sub-Sector],Table4[[#This Row],[Sub-Sector]],Table2[% Away From 52W Low],"&gt;=10")/Table4[[#This Row],[Count]]</f>
        <v>1</v>
      </c>
      <c r="R94" s="1">
        <f>COUNTIFS(Table2[Sub-Sector],Table4[[#This Row],[Sub-Sector]],Table2[% Price above 20 EMA],"&gt;=0")/Table4[[#This Row],[Count]]</f>
        <v>0.5</v>
      </c>
      <c r="S94" s="1">
        <f>COUNTIFS(Table2[Sub-Sector],Table4[[#This Row],[Sub-Sector]],Table2[% Price above 50 EMA],"&gt;=0")/Table4[[#This Row],[Count]]</f>
        <v>0.5</v>
      </c>
      <c r="T94" s="1">
        <f>COUNTIFS(Table2[Sub-Sector],Table4[[#This Row],[Sub-Sector]],Table2[% Price above 200 EMA],"&gt;=0")/Table4[[#This Row],[Count]]</f>
        <v>0.75</v>
      </c>
      <c r="U94" s="1">
        <f>COUNTIFS(Table2[Sub-Sector],Table4[[#This Row],[Sub-Sector]],Table2[Rate of Change - Zone],"Positive")/Table4[[#This Row],[Count]]</f>
        <v>0.5</v>
      </c>
      <c r="V94" s="1">
        <f>COUNTIFS(Table2[Sub-Sector],Table4[[#This Row],[Sub-Sector]],Table2[Sharpe Ratio],"&gt;=0.10")/Table4[[#This Row],[Count]]</f>
        <v>0.25</v>
      </c>
      <c r="W9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484.5</v>
      </c>
      <c r="X94">
        <f>_xlfn.RANK.AVG(Table4[[#This Row],[Score]],Table4[Score],1)</f>
        <v>79</v>
      </c>
      <c r="Y9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311</v>
      </c>
      <c r="Z94">
        <f>_xlfn.RANK.AVG(Table4[[#This Row],[Score 2 ]],Table4[[Score 2 ]],1)</f>
        <v>93</v>
      </c>
    </row>
    <row r="95" spans="1:26" x14ac:dyDescent="0.3">
      <c r="A95" t="s">
        <v>282</v>
      </c>
      <c r="B95">
        <f>COUNTIFS(Table2[Sub-Sector],Table4[[#This Row],[Sub-Sector]])</f>
        <v>14</v>
      </c>
      <c r="C95" s="1">
        <f>COUNTIFS(Table2[Sub-Sector],Table4[[#This Row],[Sub-Sector]],Table2[Uptrend],"Uptrend")/Table4[[#This Row],[Count]]</f>
        <v>0.5714285714285714</v>
      </c>
      <c r="D95" s="1">
        <f>COUNTIFS(Table2[Sub-Sector],Table4[[#This Row],[Sub-Sector]],Table2[1W Return vs Nifty],"&gt;=5")/Table4[[#This Row],[Count]]</f>
        <v>0.14285714285714285</v>
      </c>
      <c r="E95" s="1">
        <f>COUNTIFS(Table2[Sub-Sector],Table4[[#This Row],[Sub-Sector]],Table2[1M Return vs Nifty],"&gt;=5")/Table4[[#This Row],[Count]]</f>
        <v>0.35714285714285715</v>
      </c>
      <c r="F95" s="1">
        <f>COUNTIFS(Table2[Sub-Sector],Table4[[#This Row],[Sub-Sector]],Table2[6M Return vs Nifty],"&gt;=10")/Table4[[#This Row],[Count]]</f>
        <v>0.2857142857142857</v>
      </c>
      <c r="G95" s="1">
        <f>COUNTIFS(Table2[Sub-Sector],Table4[[#This Row],[Sub-Sector]],Table2[1Y Return vs Nifty],"&gt;=10")/Table4[[#This Row],[Count]]</f>
        <v>0.42857142857142855</v>
      </c>
      <c r="H95" s="1">
        <f>COUNTIFS(Table2[Sub-Sector],Table4[[#This Row],[Sub-Sector]],Table2[RSI Exponential â€“ 14D],"&gt;=50")/Table4[[#This Row],[Count]]</f>
        <v>0.42857142857142855</v>
      </c>
      <c r="I95" s="1">
        <f>COUNTIFS(Table2[Sub-Sector],Table4[[#This Row],[Sub-Sector]],Table2[Relative Volume],"&gt;=1")/Table4[[#This Row],[Count]]</f>
        <v>7.1428571428571425E-2</v>
      </c>
      <c r="J95" s="1">
        <f>COUNTIFS(Table2[Sub-Sector],Table4[[#This Row],[Sub-Sector]],Table2[% Away From Day Low],"&gt;=0.05")/Table4[[#This Row],[Count]]</f>
        <v>0</v>
      </c>
      <c r="K95" s="1">
        <f>COUNTIFS(Table2[Sub-Sector],Table4[[#This Row],[Sub-Sector]],Table2[% Away From Day High],"&lt;=0.05")/Table4[[#This Row],[Count]]</f>
        <v>0.9285714285714286</v>
      </c>
      <c r="L95" s="1">
        <f>COUNTIFS(Table2[Sub-Sector],Table4[[#This Row],[Sub-Sector]],Table2[% Away From Current Week Low],"&gt;=0.05")/Table4[[#This Row],[Count]]</f>
        <v>0</v>
      </c>
      <c r="M95" s="1">
        <f>COUNTIFS(Table2[Sub-Sector],Table4[[#This Row],[Sub-Sector]],Table2[% Away From Current Week High],"&lt;=0.05")/Table4[[#This Row],[Count]]</f>
        <v>0.8571428571428571</v>
      </c>
      <c r="N95" s="1">
        <f>COUNTIFS(Table2[Sub-Sector],Table4[[#This Row],[Sub-Sector]],Table2[% Away From Current Month Low],"&gt;=0.05")/Table4[[#This Row],[Count]]</f>
        <v>0.42857142857142855</v>
      </c>
      <c r="O95" s="1">
        <f>COUNTIFS(Table2[Sub-Sector],Table4[[#This Row],[Sub-Sector]],Table2[% Away From Current Month High],"&lt;=0.05")/Table4[[#This Row],[Count]]</f>
        <v>0.7142857142857143</v>
      </c>
      <c r="P95" s="1">
        <f>COUNTIFS(Table2[Sub-Sector],Table4[[#This Row],[Sub-Sector]],Table2[% Away From 52W High],"&lt;=10")/Table4[[#This Row],[Count]]</f>
        <v>0.35714285714285715</v>
      </c>
      <c r="Q95" s="1">
        <f>COUNTIFS(Table2[Sub-Sector],Table4[[#This Row],[Sub-Sector]],Table2[% Away From 52W Low],"&gt;=10")/Table4[[#This Row],[Count]]</f>
        <v>1</v>
      </c>
      <c r="R95" s="1">
        <f>COUNTIFS(Table2[Sub-Sector],Table4[[#This Row],[Sub-Sector]],Table2[% Price above 20 EMA],"&gt;=0")/Table4[[#This Row],[Count]]</f>
        <v>0.5</v>
      </c>
      <c r="S95" s="1">
        <f>COUNTIFS(Table2[Sub-Sector],Table4[[#This Row],[Sub-Sector]],Table2[% Price above 50 EMA],"&gt;=0")/Table4[[#This Row],[Count]]</f>
        <v>0.7142857142857143</v>
      </c>
      <c r="T95" s="1">
        <f>COUNTIFS(Table2[Sub-Sector],Table4[[#This Row],[Sub-Sector]],Table2[% Price above 200 EMA],"&gt;=0")/Table4[[#This Row],[Count]]</f>
        <v>0.8571428571428571</v>
      </c>
      <c r="U95" s="1">
        <f>COUNTIFS(Table2[Sub-Sector],Table4[[#This Row],[Sub-Sector]],Table2[Rate of Change - Zone],"Positive")/Table4[[#This Row],[Count]]</f>
        <v>0.5</v>
      </c>
      <c r="V95" s="1">
        <f>COUNTIFS(Table2[Sub-Sector],Table4[[#This Row],[Sub-Sector]],Table2[Sharpe Ratio],"&gt;=0.10")/Table4[[#This Row],[Count]]</f>
        <v>0.2857142857142857</v>
      </c>
      <c r="W9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438</v>
      </c>
      <c r="X95">
        <f>_xlfn.RANK.AVG(Table4[[#This Row],[Score]],Table4[Score],1)</f>
        <v>66</v>
      </c>
      <c r="Y9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311.5</v>
      </c>
      <c r="Z95">
        <f>_xlfn.RANK.AVG(Table4[[#This Row],[Score 2 ]],Table4[[Score 2 ]],1)</f>
        <v>94</v>
      </c>
    </row>
    <row r="96" spans="1:26" x14ac:dyDescent="0.3">
      <c r="A96" t="s">
        <v>106</v>
      </c>
      <c r="B96">
        <f>COUNTIFS(Table2[Sub-Sector],Table4[[#This Row],[Sub-Sector]])</f>
        <v>5</v>
      </c>
      <c r="C96" s="1">
        <f>COUNTIFS(Table2[Sub-Sector],Table4[[#This Row],[Sub-Sector]],Table2[Uptrend],"Uptrend")/Table4[[#This Row],[Count]]</f>
        <v>0</v>
      </c>
      <c r="D96" s="1">
        <f>COUNTIFS(Table2[Sub-Sector],Table4[[#This Row],[Sub-Sector]],Table2[1W Return vs Nifty],"&gt;=5")/Table4[[#This Row],[Count]]</f>
        <v>0</v>
      </c>
      <c r="E96" s="1">
        <f>COUNTIFS(Table2[Sub-Sector],Table4[[#This Row],[Sub-Sector]],Table2[1M Return vs Nifty],"&gt;=5")/Table4[[#This Row],[Count]]</f>
        <v>0</v>
      </c>
      <c r="F96" s="1">
        <f>COUNTIFS(Table2[Sub-Sector],Table4[[#This Row],[Sub-Sector]],Table2[6M Return vs Nifty],"&gt;=10")/Table4[[#This Row],[Count]]</f>
        <v>0.6</v>
      </c>
      <c r="G96" s="1">
        <f>COUNTIFS(Table2[Sub-Sector],Table4[[#This Row],[Sub-Sector]],Table2[1Y Return vs Nifty],"&gt;=10")/Table4[[#This Row],[Count]]</f>
        <v>0.6</v>
      </c>
      <c r="H96" s="1">
        <f>COUNTIFS(Table2[Sub-Sector],Table4[[#This Row],[Sub-Sector]],Table2[RSI Exponential â€“ 14D],"&gt;=50")/Table4[[#This Row],[Count]]</f>
        <v>0</v>
      </c>
      <c r="I96" s="1">
        <f>COUNTIFS(Table2[Sub-Sector],Table4[[#This Row],[Sub-Sector]],Table2[Relative Volume],"&gt;=1")/Table4[[#This Row],[Count]]</f>
        <v>0</v>
      </c>
      <c r="J96" s="1">
        <f>COUNTIFS(Table2[Sub-Sector],Table4[[#This Row],[Sub-Sector]],Table2[% Away From Day Low],"&gt;=0.05")/Table4[[#This Row],[Count]]</f>
        <v>0.2</v>
      </c>
      <c r="K96" s="1">
        <f>COUNTIFS(Table2[Sub-Sector],Table4[[#This Row],[Sub-Sector]],Table2[% Away From Day High],"&lt;=0.05")/Table4[[#This Row],[Count]]</f>
        <v>1</v>
      </c>
      <c r="L96" s="1">
        <f>COUNTIFS(Table2[Sub-Sector],Table4[[#This Row],[Sub-Sector]],Table2[% Away From Current Week Low],"&gt;=0.05")/Table4[[#This Row],[Count]]</f>
        <v>0</v>
      </c>
      <c r="M96" s="1">
        <f>COUNTIFS(Table2[Sub-Sector],Table4[[#This Row],[Sub-Sector]],Table2[% Away From Current Week High],"&lt;=0.05")/Table4[[#This Row],[Count]]</f>
        <v>0.6</v>
      </c>
      <c r="N96" s="1">
        <f>COUNTIFS(Table2[Sub-Sector],Table4[[#This Row],[Sub-Sector]],Table2[% Away From Current Month Low],"&gt;=0.05")/Table4[[#This Row],[Count]]</f>
        <v>0</v>
      </c>
      <c r="O96" s="1">
        <f>COUNTIFS(Table2[Sub-Sector],Table4[[#This Row],[Sub-Sector]],Table2[% Away From Current Month High],"&lt;=0.05")/Table4[[#This Row],[Count]]</f>
        <v>0.2</v>
      </c>
      <c r="P96" s="1">
        <f>COUNTIFS(Table2[Sub-Sector],Table4[[#This Row],[Sub-Sector]],Table2[% Away From 52W High],"&lt;=10")/Table4[[#This Row],[Count]]</f>
        <v>0</v>
      </c>
      <c r="Q96" s="1">
        <f>COUNTIFS(Table2[Sub-Sector],Table4[[#This Row],[Sub-Sector]],Table2[% Away From 52W Low],"&gt;=10")/Table4[[#This Row],[Count]]</f>
        <v>1</v>
      </c>
      <c r="R96" s="1">
        <f>COUNTIFS(Table2[Sub-Sector],Table4[[#This Row],[Sub-Sector]],Table2[% Price above 20 EMA],"&gt;=0")/Table4[[#This Row],[Count]]</f>
        <v>0.2</v>
      </c>
      <c r="S96" s="1">
        <f>COUNTIFS(Table2[Sub-Sector],Table4[[#This Row],[Sub-Sector]],Table2[% Price above 50 EMA],"&gt;=0")/Table4[[#This Row],[Count]]</f>
        <v>0</v>
      </c>
      <c r="T96" s="1">
        <f>COUNTIFS(Table2[Sub-Sector],Table4[[#This Row],[Sub-Sector]],Table2[% Price above 200 EMA],"&gt;=0")/Table4[[#This Row],[Count]]</f>
        <v>0.8</v>
      </c>
      <c r="U96" s="1">
        <f>COUNTIFS(Table2[Sub-Sector],Table4[[#This Row],[Sub-Sector]],Table2[Rate of Change - Zone],"Positive")/Table4[[#This Row],[Count]]</f>
        <v>0</v>
      </c>
      <c r="V96" s="1">
        <f>COUNTIFS(Table2[Sub-Sector],Table4[[#This Row],[Sub-Sector]],Table2[Sharpe Ratio],"&gt;=0.10")/Table4[[#This Row],[Count]]</f>
        <v>0.6</v>
      </c>
      <c r="W9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611</v>
      </c>
      <c r="X96">
        <f>_xlfn.RANK.AVG(Table4[[#This Row],[Score]],Table4[Score],1)</f>
        <v>107</v>
      </c>
      <c r="Y9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320.5</v>
      </c>
      <c r="Z96">
        <f>_xlfn.RANK.AVG(Table4[[#This Row],[Score 2 ]],Table4[[Score 2 ]],1)</f>
        <v>96</v>
      </c>
    </row>
    <row r="97" spans="1:26" x14ac:dyDescent="0.3">
      <c r="A97" t="s">
        <v>527</v>
      </c>
      <c r="B97">
        <f>COUNTIFS(Table2[Sub-Sector],Table4[[#This Row],[Sub-Sector]])</f>
        <v>5</v>
      </c>
      <c r="C97" s="1">
        <f>COUNTIFS(Table2[Sub-Sector],Table4[[#This Row],[Sub-Sector]],Table2[Uptrend],"Uptrend")/Table4[[#This Row],[Count]]</f>
        <v>0.2</v>
      </c>
      <c r="D97" s="1">
        <f>COUNTIFS(Table2[Sub-Sector],Table4[[#This Row],[Sub-Sector]],Table2[1W Return vs Nifty],"&gt;=5")/Table4[[#This Row],[Count]]</f>
        <v>0</v>
      </c>
      <c r="E97" s="1">
        <f>COUNTIFS(Table2[Sub-Sector],Table4[[#This Row],[Sub-Sector]],Table2[1M Return vs Nifty],"&gt;=5")/Table4[[#This Row],[Count]]</f>
        <v>0</v>
      </c>
      <c r="F97" s="1">
        <f>COUNTIFS(Table2[Sub-Sector],Table4[[#This Row],[Sub-Sector]],Table2[6M Return vs Nifty],"&gt;=10")/Table4[[#This Row],[Count]]</f>
        <v>0.4</v>
      </c>
      <c r="G97" s="1">
        <f>COUNTIFS(Table2[Sub-Sector],Table4[[#This Row],[Sub-Sector]],Table2[1Y Return vs Nifty],"&gt;=10")/Table4[[#This Row],[Count]]</f>
        <v>0.4</v>
      </c>
      <c r="H97" s="1">
        <f>COUNTIFS(Table2[Sub-Sector],Table4[[#This Row],[Sub-Sector]],Table2[RSI Exponential â€“ 14D],"&gt;=50")/Table4[[#This Row],[Count]]</f>
        <v>0.8</v>
      </c>
      <c r="I97" s="1">
        <f>COUNTIFS(Table2[Sub-Sector],Table4[[#This Row],[Sub-Sector]],Table2[Relative Volume],"&gt;=1")/Table4[[#This Row],[Count]]</f>
        <v>0.2</v>
      </c>
      <c r="J97" s="1">
        <f>COUNTIFS(Table2[Sub-Sector],Table4[[#This Row],[Sub-Sector]],Table2[% Away From Day Low],"&gt;=0.05")/Table4[[#This Row],[Count]]</f>
        <v>0</v>
      </c>
      <c r="K97" s="1">
        <f>COUNTIFS(Table2[Sub-Sector],Table4[[#This Row],[Sub-Sector]],Table2[% Away From Day High],"&lt;=0.05")/Table4[[#This Row],[Count]]</f>
        <v>1</v>
      </c>
      <c r="L97" s="1">
        <f>COUNTIFS(Table2[Sub-Sector],Table4[[#This Row],[Sub-Sector]],Table2[% Away From Current Week Low],"&gt;=0.05")/Table4[[#This Row],[Count]]</f>
        <v>0</v>
      </c>
      <c r="M97" s="1">
        <f>COUNTIFS(Table2[Sub-Sector],Table4[[#This Row],[Sub-Sector]],Table2[% Away From Current Week High],"&lt;=0.05")/Table4[[#This Row],[Count]]</f>
        <v>1</v>
      </c>
      <c r="N97" s="1">
        <f>COUNTIFS(Table2[Sub-Sector],Table4[[#This Row],[Sub-Sector]],Table2[% Away From Current Month Low],"&gt;=0.05")/Table4[[#This Row],[Count]]</f>
        <v>0.4</v>
      </c>
      <c r="O97" s="1">
        <f>COUNTIFS(Table2[Sub-Sector],Table4[[#This Row],[Sub-Sector]],Table2[% Away From Current Month High],"&lt;=0.05")/Table4[[#This Row],[Count]]</f>
        <v>0.8</v>
      </c>
      <c r="P97" s="1">
        <f>COUNTIFS(Table2[Sub-Sector],Table4[[#This Row],[Sub-Sector]],Table2[% Away From 52W High],"&lt;=10")/Table4[[#This Row],[Count]]</f>
        <v>0</v>
      </c>
      <c r="Q97" s="1">
        <f>COUNTIFS(Table2[Sub-Sector],Table4[[#This Row],[Sub-Sector]],Table2[% Away From 52W Low],"&gt;=10")/Table4[[#This Row],[Count]]</f>
        <v>1</v>
      </c>
      <c r="R97" s="1">
        <f>COUNTIFS(Table2[Sub-Sector],Table4[[#This Row],[Sub-Sector]],Table2[% Price above 20 EMA],"&gt;=0")/Table4[[#This Row],[Count]]</f>
        <v>0.4</v>
      </c>
      <c r="S97" s="1">
        <f>COUNTIFS(Table2[Sub-Sector],Table4[[#This Row],[Sub-Sector]],Table2[% Price above 50 EMA],"&gt;=0")/Table4[[#This Row],[Count]]</f>
        <v>0.4</v>
      </c>
      <c r="T97" s="1">
        <f>COUNTIFS(Table2[Sub-Sector],Table4[[#This Row],[Sub-Sector]],Table2[% Price above 200 EMA],"&gt;=0")/Table4[[#This Row],[Count]]</f>
        <v>1</v>
      </c>
      <c r="U97" s="1">
        <f>COUNTIFS(Table2[Sub-Sector],Table4[[#This Row],[Sub-Sector]],Table2[Rate of Change - Zone],"Positive")/Table4[[#This Row],[Count]]</f>
        <v>0.2</v>
      </c>
      <c r="V97" s="1">
        <f>COUNTIFS(Table2[Sub-Sector],Table4[[#This Row],[Sub-Sector]],Table2[Sharpe Ratio],"&gt;=0.10")/Table4[[#This Row],[Count]]</f>
        <v>0.4</v>
      </c>
      <c r="W9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598</v>
      </c>
      <c r="X97">
        <f>_xlfn.RANK.AVG(Table4[[#This Row],[Score]],Table4[Score],1)</f>
        <v>105.5</v>
      </c>
      <c r="Y9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320.5</v>
      </c>
      <c r="Z97">
        <f>_xlfn.RANK.AVG(Table4[[#This Row],[Score 2 ]],Table4[[Score 2 ]],1)</f>
        <v>96</v>
      </c>
    </row>
    <row r="98" spans="1:26" x14ac:dyDescent="0.3">
      <c r="A98" t="s">
        <v>95</v>
      </c>
      <c r="B98">
        <f>COUNTIFS(Table2[Sub-Sector],Table4[[#This Row],[Sub-Sector]])</f>
        <v>5</v>
      </c>
      <c r="C98" s="1">
        <f>COUNTIFS(Table2[Sub-Sector],Table4[[#This Row],[Sub-Sector]],Table2[Uptrend],"Uptrend")/Table4[[#This Row],[Count]]</f>
        <v>0.2</v>
      </c>
      <c r="D98" s="1">
        <f>COUNTIFS(Table2[Sub-Sector],Table4[[#This Row],[Sub-Sector]],Table2[1W Return vs Nifty],"&gt;=5")/Table4[[#This Row],[Count]]</f>
        <v>0</v>
      </c>
      <c r="E98" s="1">
        <f>COUNTIFS(Table2[Sub-Sector],Table4[[#This Row],[Sub-Sector]],Table2[1M Return vs Nifty],"&gt;=5")/Table4[[#This Row],[Count]]</f>
        <v>0</v>
      </c>
      <c r="F98" s="1">
        <f>COUNTIFS(Table2[Sub-Sector],Table4[[#This Row],[Sub-Sector]],Table2[6M Return vs Nifty],"&gt;=10")/Table4[[#This Row],[Count]]</f>
        <v>0</v>
      </c>
      <c r="G98" s="1">
        <f>COUNTIFS(Table2[Sub-Sector],Table4[[#This Row],[Sub-Sector]],Table2[1Y Return vs Nifty],"&gt;=10")/Table4[[#This Row],[Count]]</f>
        <v>1</v>
      </c>
      <c r="H98" s="1">
        <f>COUNTIFS(Table2[Sub-Sector],Table4[[#This Row],[Sub-Sector]],Table2[RSI Exponential â€“ 14D],"&gt;=50")/Table4[[#This Row],[Count]]</f>
        <v>0.2</v>
      </c>
      <c r="I98" s="1">
        <f>COUNTIFS(Table2[Sub-Sector],Table4[[#This Row],[Sub-Sector]],Table2[Relative Volume],"&gt;=1")/Table4[[#This Row],[Count]]</f>
        <v>0</v>
      </c>
      <c r="J98" s="1">
        <f>COUNTIFS(Table2[Sub-Sector],Table4[[#This Row],[Sub-Sector]],Table2[% Away From Day Low],"&gt;=0.05")/Table4[[#This Row],[Count]]</f>
        <v>0</v>
      </c>
      <c r="K98" s="1">
        <f>COUNTIFS(Table2[Sub-Sector],Table4[[#This Row],[Sub-Sector]],Table2[% Away From Day High],"&lt;=0.05")/Table4[[#This Row],[Count]]</f>
        <v>1</v>
      </c>
      <c r="L98" s="1">
        <f>COUNTIFS(Table2[Sub-Sector],Table4[[#This Row],[Sub-Sector]],Table2[% Away From Current Week Low],"&gt;=0.05")/Table4[[#This Row],[Count]]</f>
        <v>0.2</v>
      </c>
      <c r="M98" s="1">
        <f>COUNTIFS(Table2[Sub-Sector],Table4[[#This Row],[Sub-Sector]],Table2[% Away From Current Week High],"&lt;=0.05")/Table4[[#This Row],[Count]]</f>
        <v>1</v>
      </c>
      <c r="N98" s="1">
        <f>COUNTIFS(Table2[Sub-Sector],Table4[[#This Row],[Sub-Sector]],Table2[% Away From Current Month Low],"&gt;=0.05")/Table4[[#This Row],[Count]]</f>
        <v>0.2</v>
      </c>
      <c r="O98" s="1">
        <f>COUNTIFS(Table2[Sub-Sector],Table4[[#This Row],[Sub-Sector]],Table2[% Away From Current Month High],"&lt;=0.05")/Table4[[#This Row],[Count]]</f>
        <v>0.2</v>
      </c>
      <c r="P98" s="1">
        <f>COUNTIFS(Table2[Sub-Sector],Table4[[#This Row],[Sub-Sector]],Table2[% Away From 52W High],"&lt;=10")/Table4[[#This Row],[Count]]</f>
        <v>0</v>
      </c>
      <c r="Q98" s="1">
        <f>COUNTIFS(Table2[Sub-Sector],Table4[[#This Row],[Sub-Sector]],Table2[% Away From 52W Low],"&gt;=10")/Table4[[#This Row],[Count]]</f>
        <v>1</v>
      </c>
      <c r="R98" s="1">
        <f>COUNTIFS(Table2[Sub-Sector],Table4[[#This Row],[Sub-Sector]],Table2[% Price above 20 EMA],"&gt;=0")/Table4[[#This Row],[Count]]</f>
        <v>0.2</v>
      </c>
      <c r="S98" s="1">
        <f>COUNTIFS(Table2[Sub-Sector],Table4[[#This Row],[Sub-Sector]],Table2[% Price above 50 EMA],"&gt;=0")/Table4[[#This Row],[Count]]</f>
        <v>0.2</v>
      </c>
      <c r="T98" s="1">
        <f>COUNTIFS(Table2[Sub-Sector],Table4[[#This Row],[Sub-Sector]],Table2[% Price above 200 EMA],"&gt;=0")/Table4[[#This Row],[Count]]</f>
        <v>1</v>
      </c>
      <c r="U98" s="1">
        <f>COUNTIFS(Table2[Sub-Sector],Table4[[#This Row],[Sub-Sector]],Table2[Rate of Change - Zone],"Positive")/Table4[[#This Row],[Count]]</f>
        <v>0.2</v>
      </c>
      <c r="V98" s="1">
        <f>COUNTIFS(Table2[Sub-Sector],Table4[[#This Row],[Sub-Sector]],Table2[Sharpe Ratio],"&gt;=0.10")/Table4[[#This Row],[Count]]</f>
        <v>0.8</v>
      </c>
      <c r="W9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598</v>
      </c>
      <c r="X98">
        <f>_xlfn.RANK.AVG(Table4[[#This Row],[Score]],Table4[Score],1)</f>
        <v>105.5</v>
      </c>
      <c r="Y9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320.5</v>
      </c>
      <c r="Z98">
        <f>_xlfn.RANK.AVG(Table4[[#This Row],[Score 2 ]],Table4[[Score 2 ]],1)</f>
        <v>96</v>
      </c>
    </row>
    <row r="99" spans="1:26" x14ac:dyDescent="0.3">
      <c r="A99" t="s">
        <v>80</v>
      </c>
      <c r="B99">
        <f>COUNTIFS(Table2[Sub-Sector],Table4[[#This Row],[Sub-Sector]])</f>
        <v>19</v>
      </c>
      <c r="C99" s="1">
        <f>COUNTIFS(Table2[Sub-Sector],Table4[[#This Row],[Sub-Sector]],Table2[Uptrend],"Uptrend")/Table4[[#This Row],[Count]]</f>
        <v>0.36842105263157893</v>
      </c>
      <c r="D99" s="1">
        <f>COUNTIFS(Table2[Sub-Sector],Table4[[#This Row],[Sub-Sector]],Table2[1W Return vs Nifty],"&gt;=5")/Table4[[#This Row],[Count]]</f>
        <v>0</v>
      </c>
      <c r="E99" s="1">
        <f>COUNTIFS(Table2[Sub-Sector],Table4[[#This Row],[Sub-Sector]],Table2[1M Return vs Nifty],"&gt;=5")/Table4[[#This Row],[Count]]</f>
        <v>0.15789473684210525</v>
      </c>
      <c r="F99" s="1">
        <f>COUNTIFS(Table2[Sub-Sector],Table4[[#This Row],[Sub-Sector]],Table2[6M Return vs Nifty],"&gt;=10")/Table4[[#This Row],[Count]]</f>
        <v>0.10526315789473684</v>
      </c>
      <c r="G99" s="1">
        <f>COUNTIFS(Table2[Sub-Sector],Table4[[#This Row],[Sub-Sector]],Table2[1Y Return vs Nifty],"&gt;=10")/Table4[[#This Row],[Count]]</f>
        <v>0.31578947368421051</v>
      </c>
      <c r="H99" s="1">
        <f>COUNTIFS(Table2[Sub-Sector],Table4[[#This Row],[Sub-Sector]],Table2[RSI Exponential â€“ 14D],"&gt;=50")/Table4[[#This Row],[Count]]</f>
        <v>0.36842105263157893</v>
      </c>
      <c r="I99" s="1">
        <f>COUNTIFS(Table2[Sub-Sector],Table4[[#This Row],[Sub-Sector]],Table2[Relative Volume],"&gt;=1")/Table4[[#This Row],[Count]]</f>
        <v>0.26315789473684209</v>
      </c>
      <c r="J99" s="1">
        <f>COUNTIFS(Table2[Sub-Sector],Table4[[#This Row],[Sub-Sector]],Table2[% Away From Day Low],"&gt;=0.05")/Table4[[#This Row],[Count]]</f>
        <v>0</v>
      </c>
      <c r="K99" s="1">
        <f>COUNTIFS(Table2[Sub-Sector],Table4[[#This Row],[Sub-Sector]],Table2[% Away From Day High],"&lt;=0.05")/Table4[[#This Row],[Count]]</f>
        <v>1</v>
      </c>
      <c r="L99" s="1">
        <f>COUNTIFS(Table2[Sub-Sector],Table4[[#This Row],[Sub-Sector]],Table2[% Away From Current Week Low],"&gt;=0.05")/Table4[[#This Row],[Count]]</f>
        <v>0.10526315789473684</v>
      </c>
      <c r="M99" s="1">
        <f>COUNTIFS(Table2[Sub-Sector],Table4[[#This Row],[Sub-Sector]],Table2[% Away From Current Week High],"&lt;=0.05")/Table4[[#This Row],[Count]]</f>
        <v>0.89473684210526316</v>
      </c>
      <c r="N99" s="1">
        <f>COUNTIFS(Table2[Sub-Sector],Table4[[#This Row],[Sub-Sector]],Table2[% Away From Current Month Low],"&gt;=0.05")/Table4[[#This Row],[Count]]</f>
        <v>0.21052631578947367</v>
      </c>
      <c r="O99" s="1">
        <f>COUNTIFS(Table2[Sub-Sector],Table4[[#This Row],[Sub-Sector]],Table2[% Away From Current Month High],"&lt;=0.05")/Table4[[#This Row],[Count]]</f>
        <v>0.68421052631578949</v>
      </c>
      <c r="P99" s="1">
        <f>COUNTIFS(Table2[Sub-Sector],Table4[[#This Row],[Sub-Sector]],Table2[% Away From 52W High],"&lt;=10")/Table4[[#This Row],[Count]]</f>
        <v>0.31578947368421051</v>
      </c>
      <c r="Q99" s="1">
        <f>COUNTIFS(Table2[Sub-Sector],Table4[[#This Row],[Sub-Sector]],Table2[% Away From 52W Low],"&gt;=10")/Table4[[#This Row],[Count]]</f>
        <v>0.89473684210526316</v>
      </c>
      <c r="R99" s="1">
        <f>COUNTIFS(Table2[Sub-Sector],Table4[[#This Row],[Sub-Sector]],Table2[% Price above 20 EMA],"&gt;=0")/Table4[[#This Row],[Count]]</f>
        <v>0.57894736842105265</v>
      </c>
      <c r="S99" s="1">
        <f>COUNTIFS(Table2[Sub-Sector],Table4[[#This Row],[Sub-Sector]],Table2[% Price above 50 EMA],"&gt;=0")/Table4[[#This Row],[Count]]</f>
        <v>0.52631578947368418</v>
      </c>
      <c r="T99" s="1">
        <f>COUNTIFS(Table2[Sub-Sector],Table4[[#This Row],[Sub-Sector]],Table2[% Price above 200 EMA],"&gt;=0")/Table4[[#This Row],[Count]]</f>
        <v>0.57894736842105265</v>
      </c>
      <c r="U99" s="1">
        <f>COUNTIFS(Table2[Sub-Sector],Table4[[#This Row],[Sub-Sector]],Table2[Rate of Change - Zone],"Positive")/Table4[[#This Row],[Count]]</f>
        <v>0.47368421052631576</v>
      </c>
      <c r="V99" s="1">
        <f>COUNTIFS(Table2[Sub-Sector],Table4[[#This Row],[Sub-Sector]],Table2[Sharpe Ratio],"&gt;=0.10")/Table4[[#This Row],[Count]]</f>
        <v>0</v>
      </c>
      <c r="W9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554.5</v>
      </c>
      <c r="X99">
        <f>_xlfn.RANK.AVG(Table4[[#This Row],[Score]],Table4[Score],1)</f>
        <v>100</v>
      </c>
      <c r="Y9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322</v>
      </c>
      <c r="Z99">
        <f>_xlfn.RANK.AVG(Table4[[#This Row],[Score 2 ]],Table4[[Score 2 ]],1)</f>
        <v>98</v>
      </c>
    </row>
    <row r="100" spans="1:26" x14ac:dyDescent="0.3">
      <c r="A100" t="s">
        <v>1413</v>
      </c>
      <c r="B100">
        <f>COUNTIFS(Table2[Sub-Sector],Table4[[#This Row],[Sub-Sector]])</f>
        <v>1</v>
      </c>
      <c r="C100" s="1">
        <f>COUNTIFS(Table2[Sub-Sector],Table4[[#This Row],[Sub-Sector]],Table2[Uptrend],"Uptrend")/Table4[[#This Row],[Count]]</f>
        <v>1</v>
      </c>
      <c r="D100" s="1">
        <f>COUNTIFS(Table2[Sub-Sector],Table4[[#This Row],[Sub-Sector]],Table2[1W Return vs Nifty],"&gt;=5")/Table4[[#This Row],[Count]]</f>
        <v>0</v>
      </c>
      <c r="E100" s="1">
        <f>COUNTIFS(Table2[Sub-Sector],Table4[[#This Row],[Sub-Sector]],Table2[1M Return vs Nifty],"&gt;=5")/Table4[[#This Row],[Count]]</f>
        <v>0</v>
      </c>
      <c r="F100" s="1">
        <f>COUNTIFS(Table2[Sub-Sector],Table4[[#This Row],[Sub-Sector]],Table2[6M Return vs Nifty],"&gt;=10")/Table4[[#This Row],[Count]]</f>
        <v>1</v>
      </c>
      <c r="G100" s="1">
        <f>COUNTIFS(Table2[Sub-Sector],Table4[[#This Row],[Sub-Sector]],Table2[1Y Return vs Nifty],"&gt;=10")/Table4[[#This Row],[Count]]</f>
        <v>0</v>
      </c>
      <c r="H100" s="1">
        <f>COUNTIFS(Table2[Sub-Sector],Table4[[#This Row],[Sub-Sector]],Table2[RSI Exponential â€“ 14D],"&gt;=50")/Table4[[#This Row],[Count]]</f>
        <v>0</v>
      </c>
      <c r="I100" s="1">
        <f>COUNTIFS(Table2[Sub-Sector],Table4[[#This Row],[Sub-Sector]],Table2[Relative Volume],"&gt;=1")/Table4[[#This Row],[Count]]</f>
        <v>0</v>
      </c>
      <c r="J100" s="1">
        <f>COUNTIFS(Table2[Sub-Sector],Table4[[#This Row],[Sub-Sector]],Table2[% Away From Day Low],"&gt;=0.05")/Table4[[#This Row],[Count]]</f>
        <v>0</v>
      </c>
      <c r="K100" s="1">
        <f>COUNTIFS(Table2[Sub-Sector],Table4[[#This Row],[Sub-Sector]],Table2[% Away From Day High],"&lt;=0.05")/Table4[[#This Row],[Count]]</f>
        <v>1</v>
      </c>
      <c r="L100" s="1">
        <f>COUNTIFS(Table2[Sub-Sector],Table4[[#This Row],[Sub-Sector]],Table2[% Away From Current Week Low],"&gt;=0.05")/Table4[[#This Row],[Count]]</f>
        <v>0</v>
      </c>
      <c r="M100" s="1">
        <f>COUNTIFS(Table2[Sub-Sector],Table4[[#This Row],[Sub-Sector]],Table2[% Away From Current Week High],"&lt;=0.05")/Table4[[#This Row],[Count]]</f>
        <v>0</v>
      </c>
      <c r="N100" s="1">
        <f>COUNTIFS(Table2[Sub-Sector],Table4[[#This Row],[Sub-Sector]],Table2[% Away From Current Month Low],"&gt;=0.05")/Table4[[#This Row],[Count]]</f>
        <v>0</v>
      </c>
      <c r="O100" s="1">
        <f>COUNTIFS(Table2[Sub-Sector],Table4[[#This Row],[Sub-Sector]],Table2[% Away From Current Month High],"&lt;=0.05")/Table4[[#This Row],[Count]]</f>
        <v>0</v>
      </c>
      <c r="P100" s="1">
        <f>COUNTIFS(Table2[Sub-Sector],Table4[[#This Row],[Sub-Sector]],Table2[% Away From 52W High],"&lt;=10")/Table4[[#This Row],[Count]]</f>
        <v>0</v>
      </c>
      <c r="Q100" s="1">
        <f>COUNTIFS(Table2[Sub-Sector],Table4[[#This Row],[Sub-Sector]],Table2[% Away From 52W Low],"&gt;=10")/Table4[[#This Row],[Count]]</f>
        <v>1</v>
      </c>
      <c r="R100" s="1">
        <f>COUNTIFS(Table2[Sub-Sector],Table4[[#This Row],[Sub-Sector]],Table2[% Price above 20 EMA],"&gt;=0")/Table4[[#This Row],[Count]]</f>
        <v>0</v>
      </c>
      <c r="S100" s="1">
        <f>COUNTIFS(Table2[Sub-Sector],Table4[[#This Row],[Sub-Sector]],Table2[% Price above 50 EMA],"&gt;=0")/Table4[[#This Row],[Count]]</f>
        <v>0</v>
      </c>
      <c r="T100" s="1">
        <f>COUNTIFS(Table2[Sub-Sector],Table4[[#This Row],[Sub-Sector]],Table2[% Price above 200 EMA],"&gt;=0")/Table4[[#This Row],[Count]]</f>
        <v>1</v>
      </c>
      <c r="U100" s="1">
        <f>COUNTIFS(Table2[Sub-Sector],Table4[[#This Row],[Sub-Sector]],Table2[Rate of Change - Zone],"Positive")/Table4[[#This Row],[Count]]</f>
        <v>0</v>
      </c>
      <c r="V100" s="1">
        <f>COUNTIFS(Table2[Sub-Sector],Table4[[#This Row],[Sub-Sector]],Table2[Sharpe Ratio],"&gt;=0.10")/Table4[[#This Row],[Count]]</f>
        <v>1</v>
      </c>
      <c r="W10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526</v>
      </c>
      <c r="X100">
        <f>_xlfn.RANK.AVG(Table4[[#This Row],[Score]],Table4[Score],1)</f>
        <v>94.5</v>
      </c>
      <c r="Y10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333.5</v>
      </c>
      <c r="Z100">
        <f>_xlfn.RANK.AVG(Table4[[#This Row],[Score 2 ]],Table4[[Score 2 ]],1)</f>
        <v>100</v>
      </c>
    </row>
    <row r="101" spans="1:26" x14ac:dyDescent="0.3">
      <c r="A101" t="s">
        <v>1780</v>
      </c>
      <c r="B101">
        <f>COUNTIFS(Table2[Sub-Sector],Table4[[#This Row],[Sub-Sector]])</f>
        <v>1</v>
      </c>
      <c r="C101" s="1">
        <f>COUNTIFS(Table2[Sub-Sector],Table4[[#This Row],[Sub-Sector]],Table2[Uptrend],"Uptrend")/Table4[[#This Row],[Count]]</f>
        <v>0</v>
      </c>
      <c r="D101" s="1">
        <f>COUNTIFS(Table2[Sub-Sector],Table4[[#This Row],[Sub-Sector]],Table2[1W Return vs Nifty],"&gt;=5")/Table4[[#This Row],[Count]]</f>
        <v>0</v>
      </c>
      <c r="E101" s="1">
        <f>COUNTIFS(Table2[Sub-Sector],Table4[[#This Row],[Sub-Sector]],Table2[1M Return vs Nifty],"&gt;=5")/Table4[[#This Row],[Count]]</f>
        <v>0</v>
      </c>
      <c r="F101" s="1">
        <f>COUNTIFS(Table2[Sub-Sector],Table4[[#This Row],[Sub-Sector]],Table2[6M Return vs Nifty],"&gt;=10")/Table4[[#This Row],[Count]]</f>
        <v>1</v>
      </c>
      <c r="G101" s="1">
        <f>COUNTIFS(Table2[Sub-Sector],Table4[[#This Row],[Sub-Sector]],Table2[1Y Return vs Nifty],"&gt;=10")/Table4[[#This Row],[Count]]</f>
        <v>0</v>
      </c>
      <c r="H101" s="1">
        <f>COUNTIFS(Table2[Sub-Sector],Table4[[#This Row],[Sub-Sector]],Table2[RSI Exponential â€“ 14D],"&gt;=50")/Table4[[#This Row],[Count]]</f>
        <v>0</v>
      </c>
      <c r="I101" s="1">
        <f>COUNTIFS(Table2[Sub-Sector],Table4[[#This Row],[Sub-Sector]],Table2[Relative Volume],"&gt;=1")/Table4[[#This Row],[Count]]</f>
        <v>0</v>
      </c>
      <c r="J101" s="1">
        <f>COUNTIFS(Table2[Sub-Sector],Table4[[#This Row],[Sub-Sector]],Table2[% Away From Day Low],"&gt;=0.05")/Table4[[#This Row],[Count]]</f>
        <v>1</v>
      </c>
      <c r="K101" s="1">
        <f>COUNTIFS(Table2[Sub-Sector],Table4[[#This Row],[Sub-Sector]],Table2[% Away From Day High],"&lt;=0.05")/Table4[[#This Row],[Count]]</f>
        <v>1</v>
      </c>
      <c r="L101" s="1">
        <f>COUNTIFS(Table2[Sub-Sector],Table4[[#This Row],[Sub-Sector]],Table2[% Away From Current Week Low],"&gt;=0.05")/Table4[[#This Row],[Count]]</f>
        <v>0</v>
      </c>
      <c r="M101" s="1">
        <f>COUNTIFS(Table2[Sub-Sector],Table4[[#This Row],[Sub-Sector]],Table2[% Away From Current Week High],"&lt;=0.05")/Table4[[#This Row],[Count]]</f>
        <v>1</v>
      </c>
      <c r="N101" s="1">
        <f>COUNTIFS(Table2[Sub-Sector],Table4[[#This Row],[Sub-Sector]],Table2[% Away From Current Month Low],"&gt;=0.05")/Table4[[#This Row],[Count]]</f>
        <v>0</v>
      </c>
      <c r="O101" s="1">
        <f>COUNTIFS(Table2[Sub-Sector],Table4[[#This Row],[Sub-Sector]],Table2[% Away From Current Month High],"&lt;=0.05")/Table4[[#This Row],[Count]]</f>
        <v>0</v>
      </c>
      <c r="P101" s="1">
        <f>COUNTIFS(Table2[Sub-Sector],Table4[[#This Row],[Sub-Sector]],Table2[% Away From 52W High],"&lt;=10")/Table4[[#This Row],[Count]]</f>
        <v>0</v>
      </c>
      <c r="Q101" s="1">
        <f>COUNTIFS(Table2[Sub-Sector],Table4[[#This Row],[Sub-Sector]],Table2[% Away From 52W Low],"&gt;=10")/Table4[[#This Row],[Count]]</f>
        <v>1</v>
      </c>
      <c r="R101" s="1">
        <f>COUNTIFS(Table2[Sub-Sector],Table4[[#This Row],[Sub-Sector]],Table2[% Price above 20 EMA],"&gt;=0")/Table4[[#This Row],[Count]]</f>
        <v>1</v>
      </c>
      <c r="S101" s="1">
        <f>COUNTIFS(Table2[Sub-Sector],Table4[[#This Row],[Sub-Sector]],Table2[% Price above 50 EMA],"&gt;=0")/Table4[[#This Row],[Count]]</f>
        <v>0</v>
      </c>
      <c r="T101" s="1">
        <f>COUNTIFS(Table2[Sub-Sector],Table4[[#This Row],[Sub-Sector]],Table2[% Price above 200 EMA],"&gt;=0")/Table4[[#This Row],[Count]]</f>
        <v>1</v>
      </c>
      <c r="U101" s="1">
        <f>COUNTIFS(Table2[Sub-Sector],Table4[[#This Row],[Sub-Sector]],Table2[Rate of Change - Zone],"Positive")/Table4[[#This Row],[Count]]</f>
        <v>0</v>
      </c>
      <c r="V101" s="1">
        <f>COUNTIFS(Table2[Sub-Sector],Table4[[#This Row],[Sub-Sector]],Table2[Sharpe Ratio],"&gt;=0.10")/Table4[[#This Row],[Count]]</f>
        <v>0</v>
      </c>
      <c r="W10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624</v>
      </c>
      <c r="X101">
        <f>_xlfn.RANK.AVG(Table4[[#This Row],[Score]],Table4[Score],1)</f>
        <v>108</v>
      </c>
      <c r="Y10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333.5</v>
      </c>
      <c r="Z101">
        <f>_xlfn.RANK.AVG(Table4[[#This Row],[Score 2 ]],Table4[[Score 2 ]],1)</f>
        <v>100</v>
      </c>
    </row>
    <row r="102" spans="1:26" x14ac:dyDescent="0.3">
      <c r="A102" t="s">
        <v>414</v>
      </c>
      <c r="B102">
        <f>COUNTIFS(Table2[Sub-Sector],Table4[[#This Row],[Sub-Sector]])</f>
        <v>1</v>
      </c>
      <c r="C102" s="1">
        <f>COUNTIFS(Table2[Sub-Sector],Table4[[#This Row],[Sub-Sector]],Table2[Uptrend],"Uptrend")/Table4[[#This Row],[Count]]</f>
        <v>1</v>
      </c>
      <c r="D102" s="1">
        <f>COUNTIFS(Table2[Sub-Sector],Table4[[#This Row],[Sub-Sector]],Table2[1W Return vs Nifty],"&gt;=5")/Table4[[#This Row],[Count]]</f>
        <v>0</v>
      </c>
      <c r="E102" s="1">
        <f>COUNTIFS(Table2[Sub-Sector],Table4[[#This Row],[Sub-Sector]],Table2[1M Return vs Nifty],"&gt;=5")/Table4[[#This Row],[Count]]</f>
        <v>0</v>
      </c>
      <c r="F102" s="1">
        <f>COUNTIFS(Table2[Sub-Sector],Table4[[#This Row],[Sub-Sector]],Table2[6M Return vs Nifty],"&gt;=10")/Table4[[#This Row],[Count]]</f>
        <v>1</v>
      </c>
      <c r="G102" s="1">
        <f>COUNTIFS(Table2[Sub-Sector],Table4[[#This Row],[Sub-Sector]],Table2[1Y Return vs Nifty],"&gt;=10")/Table4[[#This Row],[Count]]</f>
        <v>0</v>
      </c>
      <c r="H102" s="1">
        <f>COUNTIFS(Table2[Sub-Sector],Table4[[#This Row],[Sub-Sector]],Table2[RSI Exponential â€“ 14D],"&gt;=50")/Table4[[#This Row],[Count]]</f>
        <v>0</v>
      </c>
      <c r="I102" s="1">
        <f>COUNTIFS(Table2[Sub-Sector],Table4[[#This Row],[Sub-Sector]],Table2[Relative Volume],"&gt;=1")/Table4[[#This Row],[Count]]</f>
        <v>0</v>
      </c>
      <c r="J102" s="1">
        <f>COUNTIFS(Table2[Sub-Sector],Table4[[#This Row],[Sub-Sector]],Table2[% Away From Day Low],"&gt;=0.05")/Table4[[#This Row],[Count]]</f>
        <v>0</v>
      </c>
      <c r="K102" s="1">
        <f>COUNTIFS(Table2[Sub-Sector],Table4[[#This Row],[Sub-Sector]],Table2[% Away From Day High],"&lt;=0.05")/Table4[[#This Row],[Count]]</f>
        <v>1</v>
      </c>
      <c r="L102" s="1">
        <f>COUNTIFS(Table2[Sub-Sector],Table4[[#This Row],[Sub-Sector]],Table2[% Away From Current Week Low],"&gt;=0.05")/Table4[[#This Row],[Count]]</f>
        <v>0</v>
      </c>
      <c r="M102" s="1">
        <f>COUNTIFS(Table2[Sub-Sector],Table4[[#This Row],[Sub-Sector]],Table2[% Away From Current Week High],"&lt;=0.05")/Table4[[#This Row],[Count]]</f>
        <v>1</v>
      </c>
      <c r="N102" s="1">
        <f>COUNTIFS(Table2[Sub-Sector],Table4[[#This Row],[Sub-Sector]],Table2[% Away From Current Month Low],"&gt;=0.05")/Table4[[#This Row],[Count]]</f>
        <v>0</v>
      </c>
      <c r="O102" s="1">
        <f>COUNTIFS(Table2[Sub-Sector],Table4[[#This Row],[Sub-Sector]],Table2[% Away From Current Month High],"&lt;=0.05")/Table4[[#This Row],[Count]]</f>
        <v>0</v>
      </c>
      <c r="P102" s="1">
        <f>COUNTIFS(Table2[Sub-Sector],Table4[[#This Row],[Sub-Sector]],Table2[% Away From 52W High],"&lt;=10")/Table4[[#This Row],[Count]]</f>
        <v>0</v>
      </c>
      <c r="Q102" s="1">
        <f>COUNTIFS(Table2[Sub-Sector],Table4[[#This Row],[Sub-Sector]],Table2[% Away From 52W Low],"&gt;=10")/Table4[[#This Row],[Count]]</f>
        <v>1</v>
      </c>
      <c r="R102" s="1">
        <f>COUNTIFS(Table2[Sub-Sector],Table4[[#This Row],[Sub-Sector]],Table2[% Price above 20 EMA],"&gt;=0")/Table4[[#This Row],[Count]]</f>
        <v>0</v>
      </c>
      <c r="S102" s="1">
        <f>COUNTIFS(Table2[Sub-Sector],Table4[[#This Row],[Sub-Sector]],Table2[% Price above 50 EMA],"&gt;=0")/Table4[[#This Row],[Count]]</f>
        <v>1</v>
      </c>
      <c r="T102" s="1">
        <f>COUNTIFS(Table2[Sub-Sector],Table4[[#This Row],[Sub-Sector]],Table2[% Price above 200 EMA],"&gt;=0")/Table4[[#This Row],[Count]]</f>
        <v>1</v>
      </c>
      <c r="U102" s="1">
        <f>COUNTIFS(Table2[Sub-Sector],Table4[[#This Row],[Sub-Sector]],Table2[Rate of Change - Zone],"Positive")/Table4[[#This Row],[Count]]</f>
        <v>0</v>
      </c>
      <c r="V102" s="1">
        <f>COUNTIFS(Table2[Sub-Sector],Table4[[#This Row],[Sub-Sector]],Table2[Sharpe Ratio],"&gt;=0.10")/Table4[[#This Row],[Count]]</f>
        <v>0</v>
      </c>
      <c r="W10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526</v>
      </c>
      <c r="X102">
        <f>_xlfn.RANK.AVG(Table4[[#This Row],[Score]],Table4[Score],1)</f>
        <v>94.5</v>
      </c>
      <c r="Y10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333.5</v>
      </c>
      <c r="Z102">
        <f>_xlfn.RANK.AVG(Table4[[#This Row],[Score 2 ]],Table4[[Score 2 ]],1)</f>
        <v>100</v>
      </c>
    </row>
    <row r="103" spans="1:26" x14ac:dyDescent="0.3">
      <c r="A103" t="s">
        <v>40</v>
      </c>
      <c r="B103">
        <f>COUNTIFS(Table2[Sub-Sector],Table4[[#This Row],[Sub-Sector]])</f>
        <v>10</v>
      </c>
      <c r="C103" s="1">
        <f>COUNTIFS(Table2[Sub-Sector],Table4[[#This Row],[Sub-Sector]],Table2[Uptrend],"Uptrend")/Table4[[#This Row],[Count]]</f>
        <v>0.8</v>
      </c>
      <c r="D103" s="1">
        <f>COUNTIFS(Table2[Sub-Sector],Table4[[#This Row],[Sub-Sector]],Table2[1W Return vs Nifty],"&gt;=5")/Table4[[#This Row],[Count]]</f>
        <v>0</v>
      </c>
      <c r="E103" s="1">
        <f>COUNTIFS(Table2[Sub-Sector],Table4[[#This Row],[Sub-Sector]],Table2[1M Return vs Nifty],"&gt;=5")/Table4[[#This Row],[Count]]</f>
        <v>0.2</v>
      </c>
      <c r="F103" s="1">
        <f>COUNTIFS(Table2[Sub-Sector],Table4[[#This Row],[Sub-Sector]],Table2[6M Return vs Nifty],"&gt;=10")/Table4[[#This Row],[Count]]</f>
        <v>0.2</v>
      </c>
      <c r="G103" s="1">
        <f>COUNTIFS(Table2[Sub-Sector],Table4[[#This Row],[Sub-Sector]],Table2[1Y Return vs Nifty],"&gt;=10")/Table4[[#This Row],[Count]]</f>
        <v>0.4</v>
      </c>
      <c r="H103" s="1">
        <f>COUNTIFS(Table2[Sub-Sector],Table4[[#This Row],[Sub-Sector]],Table2[RSI Exponential â€“ 14D],"&gt;=50")/Table4[[#This Row],[Count]]</f>
        <v>0.4</v>
      </c>
      <c r="I103" s="1">
        <f>COUNTIFS(Table2[Sub-Sector],Table4[[#This Row],[Sub-Sector]],Table2[Relative Volume],"&gt;=1")/Table4[[#This Row],[Count]]</f>
        <v>0.2</v>
      </c>
      <c r="J103" s="1">
        <f>COUNTIFS(Table2[Sub-Sector],Table4[[#This Row],[Sub-Sector]],Table2[% Away From Day Low],"&gt;=0.05")/Table4[[#This Row],[Count]]</f>
        <v>0</v>
      </c>
      <c r="K103" s="1">
        <f>COUNTIFS(Table2[Sub-Sector],Table4[[#This Row],[Sub-Sector]],Table2[% Away From Day High],"&lt;=0.05")/Table4[[#This Row],[Count]]</f>
        <v>1</v>
      </c>
      <c r="L103" s="1">
        <f>COUNTIFS(Table2[Sub-Sector],Table4[[#This Row],[Sub-Sector]],Table2[% Away From Current Week Low],"&gt;=0.05")/Table4[[#This Row],[Count]]</f>
        <v>0</v>
      </c>
      <c r="M103" s="1">
        <f>COUNTIFS(Table2[Sub-Sector],Table4[[#This Row],[Sub-Sector]],Table2[% Away From Current Week High],"&lt;=0.05")/Table4[[#This Row],[Count]]</f>
        <v>1</v>
      </c>
      <c r="N103" s="1">
        <f>COUNTIFS(Table2[Sub-Sector],Table4[[#This Row],[Sub-Sector]],Table2[% Away From Current Month Low],"&gt;=0.05")/Table4[[#This Row],[Count]]</f>
        <v>0.2</v>
      </c>
      <c r="O103" s="1">
        <f>COUNTIFS(Table2[Sub-Sector],Table4[[#This Row],[Sub-Sector]],Table2[% Away From Current Month High],"&lt;=0.05")/Table4[[#This Row],[Count]]</f>
        <v>0.3</v>
      </c>
      <c r="P103" s="1">
        <f>COUNTIFS(Table2[Sub-Sector],Table4[[#This Row],[Sub-Sector]],Table2[% Away From 52W High],"&lt;=10")/Table4[[#This Row],[Count]]</f>
        <v>0.7</v>
      </c>
      <c r="Q103" s="1">
        <f>COUNTIFS(Table2[Sub-Sector],Table4[[#This Row],[Sub-Sector]],Table2[% Away From 52W Low],"&gt;=10")/Table4[[#This Row],[Count]]</f>
        <v>1</v>
      </c>
      <c r="R103" s="1">
        <f>COUNTIFS(Table2[Sub-Sector],Table4[[#This Row],[Sub-Sector]],Table2[% Price above 20 EMA],"&gt;=0")/Table4[[#This Row],[Count]]</f>
        <v>0.5</v>
      </c>
      <c r="S103" s="1">
        <f>COUNTIFS(Table2[Sub-Sector],Table4[[#This Row],[Sub-Sector]],Table2[% Price above 50 EMA],"&gt;=0")/Table4[[#This Row],[Count]]</f>
        <v>0.7</v>
      </c>
      <c r="T103" s="1">
        <f>COUNTIFS(Table2[Sub-Sector],Table4[[#This Row],[Sub-Sector]],Table2[% Price above 200 EMA],"&gt;=0")/Table4[[#This Row],[Count]]</f>
        <v>1</v>
      </c>
      <c r="U103" s="1">
        <f>COUNTIFS(Table2[Sub-Sector],Table4[[#This Row],[Sub-Sector]],Table2[Rate of Change - Zone],"Positive")/Table4[[#This Row],[Count]]</f>
        <v>0.2</v>
      </c>
      <c r="V103" s="1">
        <f>COUNTIFS(Table2[Sub-Sector],Table4[[#This Row],[Sub-Sector]],Table2[Sharpe Ratio],"&gt;=0.10")/Table4[[#This Row],[Count]]</f>
        <v>0.1</v>
      </c>
      <c r="W10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508.5</v>
      </c>
      <c r="X103">
        <f>_xlfn.RANK.AVG(Table4[[#This Row],[Score]],Table4[Score],1)</f>
        <v>88.5</v>
      </c>
      <c r="Y10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335.5</v>
      </c>
      <c r="Z103">
        <f>_xlfn.RANK.AVG(Table4[[#This Row],[Score 2 ]],Table4[[Score 2 ]],1)</f>
        <v>103.5</v>
      </c>
    </row>
    <row r="104" spans="1:26" x14ac:dyDescent="0.3">
      <c r="A104" t="s">
        <v>1495</v>
      </c>
      <c r="B104">
        <f>COUNTIFS(Table2[Sub-Sector],Table4[[#This Row],[Sub-Sector]])</f>
        <v>1</v>
      </c>
      <c r="C104" s="1">
        <f>COUNTIFS(Table2[Sub-Sector],Table4[[#This Row],[Sub-Sector]],Table2[Uptrend],"Uptrend")/Table4[[#This Row],[Count]]</f>
        <v>0</v>
      </c>
      <c r="D104" s="1">
        <f>COUNTIFS(Table2[Sub-Sector],Table4[[#This Row],[Sub-Sector]],Table2[1W Return vs Nifty],"&gt;=5")/Table4[[#This Row],[Count]]</f>
        <v>0</v>
      </c>
      <c r="E104" s="1">
        <f>COUNTIFS(Table2[Sub-Sector],Table4[[#This Row],[Sub-Sector]],Table2[1M Return vs Nifty],"&gt;=5")/Table4[[#This Row],[Count]]</f>
        <v>1</v>
      </c>
      <c r="F104" s="1">
        <f>COUNTIFS(Table2[Sub-Sector],Table4[[#This Row],[Sub-Sector]],Table2[6M Return vs Nifty],"&gt;=10")/Table4[[#This Row],[Count]]</f>
        <v>0</v>
      </c>
      <c r="G104" s="1">
        <f>COUNTIFS(Table2[Sub-Sector],Table4[[#This Row],[Sub-Sector]],Table2[1Y Return vs Nifty],"&gt;=10")/Table4[[#This Row],[Count]]</f>
        <v>0</v>
      </c>
      <c r="H104" s="1">
        <f>COUNTIFS(Table2[Sub-Sector],Table4[[#This Row],[Sub-Sector]],Table2[RSI Exponential â€“ 14D],"&gt;=50")/Table4[[#This Row],[Count]]</f>
        <v>1</v>
      </c>
      <c r="I104" s="1">
        <f>COUNTIFS(Table2[Sub-Sector],Table4[[#This Row],[Sub-Sector]],Table2[Relative Volume],"&gt;=1")/Table4[[#This Row],[Count]]</f>
        <v>0</v>
      </c>
      <c r="J104" s="1">
        <f>COUNTIFS(Table2[Sub-Sector],Table4[[#This Row],[Sub-Sector]],Table2[% Away From Day Low],"&gt;=0.05")/Table4[[#This Row],[Count]]</f>
        <v>0</v>
      </c>
      <c r="K104" s="1">
        <f>COUNTIFS(Table2[Sub-Sector],Table4[[#This Row],[Sub-Sector]],Table2[% Away From Day High],"&lt;=0.05")/Table4[[#This Row],[Count]]</f>
        <v>1</v>
      </c>
      <c r="L104" s="1">
        <f>COUNTIFS(Table2[Sub-Sector],Table4[[#This Row],[Sub-Sector]],Table2[% Away From Current Week Low],"&gt;=0.05")/Table4[[#This Row],[Count]]</f>
        <v>0</v>
      </c>
      <c r="M104" s="1">
        <f>COUNTIFS(Table2[Sub-Sector],Table4[[#This Row],[Sub-Sector]],Table2[% Away From Current Week High],"&lt;=0.05")/Table4[[#This Row],[Count]]</f>
        <v>1</v>
      </c>
      <c r="N104" s="1">
        <f>COUNTIFS(Table2[Sub-Sector],Table4[[#This Row],[Sub-Sector]],Table2[% Away From Current Month Low],"&gt;=0.05")/Table4[[#This Row],[Count]]</f>
        <v>0</v>
      </c>
      <c r="O104" s="1">
        <f>COUNTIFS(Table2[Sub-Sector],Table4[[#This Row],[Sub-Sector]],Table2[% Away From Current Month High],"&lt;=0.05")/Table4[[#This Row],[Count]]</f>
        <v>1</v>
      </c>
      <c r="P104" s="1">
        <f>COUNTIFS(Table2[Sub-Sector],Table4[[#This Row],[Sub-Sector]],Table2[% Away From 52W High],"&lt;=10")/Table4[[#This Row],[Count]]</f>
        <v>0</v>
      </c>
      <c r="Q104" s="1">
        <f>COUNTIFS(Table2[Sub-Sector],Table4[[#This Row],[Sub-Sector]],Table2[% Away From 52W Low],"&gt;=10")/Table4[[#This Row],[Count]]</f>
        <v>1</v>
      </c>
      <c r="R104" s="1">
        <f>COUNTIFS(Table2[Sub-Sector],Table4[[#This Row],[Sub-Sector]],Table2[% Price above 20 EMA],"&gt;=0")/Table4[[#This Row],[Count]]</f>
        <v>1</v>
      </c>
      <c r="S104" s="1">
        <f>COUNTIFS(Table2[Sub-Sector],Table4[[#This Row],[Sub-Sector]],Table2[% Price above 50 EMA],"&gt;=0")/Table4[[#This Row],[Count]]</f>
        <v>1</v>
      </c>
      <c r="T104" s="1">
        <f>COUNTIFS(Table2[Sub-Sector],Table4[[#This Row],[Sub-Sector]],Table2[% Price above 200 EMA],"&gt;=0")/Table4[[#This Row],[Count]]</f>
        <v>1</v>
      </c>
      <c r="U104" s="1">
        <f>COUNTIFS(Table2[Sub-Sector],Table4[[#This Row],[Sub-Sector]],Table2[Rate of Change - Zone],"Positive")/Table4[[#This Row],[Count]]</f>
        <v>1</v>
      </c>
      <c r="V104" s="1">
        <f>COUNTIFS(Table2[Sub-Sector],Table4[[#This Row],[Sub-Sector]],Table2[Sharpe Ratio],"&gt;=0.10")/Table4[[#This Row],[Count]]</f>
        <v>0</v>
      </c>
      <c r="W10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531</v>
      </c>
      <c r="X104">
        <f>_xlfn.RANK.AVG(Table4[[#This Row],[Score]],Table4[Score],1)</f>
        <v>97</v>
      </c>
      <c r="Y10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335.5</v>
      </c>
      <c r="Z104">
        <f>_xlfn.RANK.AVG(Table4[[#This Row],[Score 2 ]],Table4[[Score 2 ]],1)</f>
        <v>103.5</v>
      </c>
    </row>
    <row r="105" spans="1:26" x14ac:dyDescent="0.3">
      <c r="A105" t="s">
        <v>1437</v>
      </c>
      <c r="B105">
        <f>COUNTIFS(Table2[Sub-Sector],Table4[[#This Row],[Sub-Sector]])</f>
        <v>1</v>
      </c>
      <c r="C105" s="1">
        <f>COUNTIFS(Table2[Sub-Sector],Table4[[#This Row],[Sub-Sector]],Table2[Uptrend],"Uptrend")/Table4[[#This Row],[Count]]</f>
        <v>0</v>
      </c>
      <c r="D105" s="1">
        <f>COUNTIFS(Table2[Sub-Sector],Table4[[#This Row],[Sub-Sector]],Table2[1W Return vs Nifty],"&gt;=5")/Table4[[#This Row],[Count]]</f>
        <v>0</v>
      </c>
      <c r="E105" s="1">
        <f>COUNTIFS(Table2[Sub-Sector],Table4[[#This Row],[Sub-Sector]],Table2[1M Return vs Nifty],"&gt;=5")/Table4[[#This Row],[Count]]</f>
        <v>0</v>
      </c>
      <c r="F105" s="1">
        <f>COUNTIFS(Table2[Sub-Sector],Table4[[#This Row],[Sub-Sector]],Table2[6M Return vs Nifty],"&gt;=10")/Table4[[#This Row],[Count]]</f>
        <v>0</v>
      </c>
      <c r="G105" s="1">
        <f>COUNTIFS(Table2[Sub-Sector],Table4[[#This Row],[Sub-Sector]],Table2[1Y Return vs Nifty],"&gt;=10")/Table4[[#This Row],[Count]]</f>
        <v>0</v>
      </c>
      <c r="H105" s="1">
        <f>COUNTIFS(Table2[Sub-Sector],Table4[[#This Row],[Sub-Sector]],Table2[RSI Exponential â€“ 14D],"&gt;=50")/Table4[[#This Row],[Count]]</f>
        <v>1</v>
      </c>
      <c r="I105" s="1">
        <f>COUNTIFS(Table2[Sub-Sector],Table4[[#This Row],[Sub-Sector]],Table2[Relative Volume],"&gt;=1")/Table4[[#This Row],[Count]]</f>
        <v>0</v>
      </c>
      <c r="J105" s="1">
        <f>COUNTIFS(Table2[Sub-Sector],Table4[[#This Row],[Sub-Sector]],Table2[% Away From Day Low],"&gt;=0.05")/Table4[[#This Row],[Count]]</f>
        <v>0</v>
      </c>
      <c r="K105" s="1">
        <f>COUNTIFS(Table2[Sub-Sector],Table4[[#This Row],[Sub-Sector]],Table2[% Away From Day High],"&lt;=0.05")/Table4[[#This Row],[Count]]</f>
        <v>1</v>
      </c>
      <c r="L105" s="1">
        <f>COUNTIFS(Table2[Sub-Sector],Table4[[#This Row],[Sub-Sector]],Table2[% Away From Current Week Low],"&gt;=0.05")/Table4[[#This Row],[Count]]</f>
        <v>0</v>
      </c>
      <c r="M105" s="1">
        <f>COUNTIFS(Table2[Sub-Sector],Table4[[#This Row],[Sub-Sector]],Table2[% Away From Current Week High],"&lt;=0.05")/Table4[[#This Row],[Count]]</f>
        <v>1</v>
      </c>
      <c r="N105" s="1">
        <f>COUNTIFS(Table2[Sub-Sector],Table4[[#This Row],[Sub-Sector]],Table2[% Away From Current Month Low],"&gt;=0.05")/Table4[[#This Row],[Count]]</f>
        <v>1</v>
      </c>
      <c r="O105" s="1">
        <f>COUNTIFS(Table2[Sub-Sector],Table4[[#This Row],[Sub-Sector]],Table2[% Away From Current Month High],"&lt;=0.05")/Table4[[#This Row],[Count]]</f>
        <v>1</v>
      </c>
      <c r="P105" s="1">
        <f>COUNTIFS(Table2[Sub-Sector],Table4[[#This Row],[Sub-Sector]],Table2[% Away From 52W High],"&lt;=10")/Table4[[#This Row],[Count]]</f>
        <v>0</v>
      </c>
      <c r="Q105" s="1">
        <f>COUNTIFS(Table2[Sub-Sector],Table4[[#This Row],[Sub-Sector]],Table2[% Away From 52W Low],"&gt;=10")/Table4[[#This Row],[Count]]</f>
        <v>1</v>
      </c>
      <c r="R105" s="1">
        <f>COUNTIFS(Table2[Sub-Sector],Table4[[#This Row],[Sub-Sector]],Table2[% Price above 20 EMA],"&gt;=0")/Table4[[#This Row],[Count]]</f>
        <v>1</v>
      </c>
      <c r="S105" s="1">
        <f>COUNTIFS(Table2[Sub-Sector],Table4[[#This Row],[Sub-Sector]],Table2[% Price above 50 EMA],"&gt;=0")/Table4[[#This Row],[Count]]</f>
        <v>1</v>
      </c>
      <c r="T105" s="1">
        <f>COUNTIFS(Table2[Sub-Sector],Table4[[#This Row],[Sub-Sector]],Table2[% Price above 200 EMA],"&gt;=0")/Table4[[#This Row],[Count]]</f>
        <v>1</v>
      </c>
      <c r="U105" s="1">
        <f>COUNTIFS(Table2[Sub-Sector],Table4[[#This Row],[Sub-Sector]],Table2[Rate of Change - Zone],"Positive")/Table4[[#This Row],[Count]]</f>
        <v>1</v>
      </c>
      <c r="V105" s="1">
        <f>COUNTIFS(Table2[Sub-Sector],Table4[[#This Row],[Sub-Sector]],Table2[Sharpe Ratio],"&gt;=0.10")/Table4[[#This Row],[Count]]</f>
        <v>0</v>
      </c>
      <c r="W10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626</v>
      </c>
      <c r="X105">
        <f>_xlfn.RANK.AVG(Table4[[#This Row],[Score]],Table4[Score],1)</f>
        <v>110.5</v>
      </c>
      <c r="Y10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335.5</v>
      </c>
      <c r="Z105">
        <f>_xlfn.RANK.AVG(Table4[[#This Row],[Score 2 ]],Table4[[Score 2 ]],1)</f>
        <v>103.5</v>
      </c>
    </row>
    <row r="106" spans="1:26" x14ac:dyDescent="0.3">
      <c r="A106" t="s">
        <v>1568</v>
      </c>
      <c r="B106">
        <f>COUNTIFS(Table2[Sub-Sector],Table4[[#This Row],[Sub-Sector]])</f>
        <v>1</v>
      </c>
      <c r="C106" s="1">
        <f>COUNTIFS(Table2[Sub-Sector],Table4[[#This Row],[Sub-Sector]],Table2[Uptrend],"Uptrend")/Table4[[#This Row],[Count]]</f>
        <v>0</v>
      </c>
      <c r="D106" s="1">
        <f>COUNTIFS(Table2[Sub-Sector],Table4[[#This Row],[Sub-Sector]],Table2[1W Return vs Nifty],"&gt;=5")/Table4[[#This Row],[Count]]</f>
        <v>0</v>
      </c>
      <c r="E106" s="1">
        <f>COUNTIFS(Table2[Sub-Sector],Table4[[#This Row],[Sub-Sector]],Table2[1M Return vs Nifty],"&gt;=5")/Table4[[#This Row],[Count]]</f>
        <v>0</v>
      </c>
      <c r="F106" s="1">
        <f>COUNTIFS(Table2[Sub-Sector],Table4[[#This Row],[Sub-Sector]],Table2[6M Return vs Nifty],"&gt;=10")/Table4[[#This Row],[Count]]</f>
        <v>0</v>
      </c>
      <c r="G106" s="1">
        <f>COUNTIFS(Table2[Sub-Sector],Table4[[#This Row],[Sub-Sector]],Table2[1Y Return vs Nifty],"&gt;=10")/Table4[[#This Row],[Count]]</f>
        <v>0</v>
      </c>
      <c r="H106" s="1">
        <f>COUNTIFS(Table2[Sub-Sector],Table4[[#This Row],[Sub-Sector]],Table2[RSI Exponential â€“ 14D],"&gt;=50")/Table4[[#This Row],[Count]]</f>
        <v>1</v>
      </c>
      <c r="I106" s="1">
        <f>COUNTIFS(Table2[Sub-Sector],Table4[[#This Row],[Sub-Sector]],Table2[Relative Volume],"&gt;=1")/Table4[[#This Row],[Count]]</f>
        <v>0</v>
      </c>
      <c r="J106" s="1">
        <f>COUNTIFS(Table2[Sub-Sector],Table4[[#This Row],[Sub-Sector]],Table2[% Away From Day Low],"&gt;=0.05")/Table4[[#This Row],[Count]]</f>
        <v>0</v>
      </c>
      <c r="K106" s="1">
        <f>COUNTIFS(Table2[Sub-Sector],Table4[[#This Row],[Sub-Sector]],Table2[% Away From Day High],"&lt;=0.05")/Table4[[#This Row],[Count]]</f>
        <v>1</v>
      </c>
      <c r="L106" s="1">
        <f>COUNTIFS(Table2[Sub-Sector],Table4[[#This Row],[Sub-Sector]],Table2[% Away From Current Week Low],"&gt;=0.05")/Table4[[#This Row],[Count]]</f>
        <v>0</v>
      </c>
      <c r="M106" s="1">
        <f>COUNTIFS(Table2[Sub-Sector],Table4[[#This Row],[Sub-Sector]],Table2[% Away From Current Week High],"&lt;=0.05")/Table4[[#This Row],[Count]]</f>
        <v>1</v>
      </c>
      <c r="N106" s="1">
        <f>COUNTIFS(Table2[Sub-Sector],Table4[[#This Row],[Sub-Sector]],Table2[% Away From Current Month Low],"&gt;=0.05")/Table4[[#This Row],[Count]]</f>
        <v>0</v>
      </c>
      <c r="O106" s="1">
        <f>COUNTIFS(Table2[Sub-Sector],Table4[[#This Row],[Sub-Sector]],Table2[% Away From Current Month High],"&lt;=0.05")/Table4[[#This Row],[Count]]</f>
        <v>1</v>
      </c>
      <c r="P106" s="1">
        <f>COUNTIFS(Table2[Sub-Sector],Table4[[#This Row],[Sub-Sector]],Table2[% Away From 52W High],"&lt;=10")/Table4[[#This Row],[Count]]</f>
        <v>0</v>
      </c>
      <c r="Q106" s="1">
        <f>COUNTIFS(Table2[Sub-Sector],Table4[[#This Row],[Sub-Sector]],Table2[% Away From 52W Low],"&gt;=10")/Table4[[#This Row],[Count]]</f>
        <v>1</v>
      </c>
      <c r="R106" s="1">
        <f>COUNTIFS(Table2[Sub-Sector],Table4[[#This Row],[Sub-Sector]],Table2[% Price above 20 EMA],"&gt;=0")/Table4[[#This Row],[Count]]</f>
        <v>0</v>
      </c>
      <c r="S106" s="1">
        <f>COUNTIFS(Table2[Sub-Sector],Table4[[#This Row],[Sub-Sector]],Table2[% Price above 50 EMA],"&gt;=0")/Table4[[#This Row],[Count]]</f>
        <v>0</v>
      </c>
      <c r="T106" s="1">
        <f>COUNTIFS(Table2[Sub-Sector],Table4[[#This Row],[Sub-Sector]],Table2[% Price above 200 EMA],"&gt;=0")/Table4[[#This Row],[Count]]</f>
        <v>0</v>
      </c>
      <c r="U106" s="1">
        <f>COUNTIFS(Table2[Sub-Sector],Table4[[#This Row],[Sub-Sector]],Table2[Rate of Change - Zone],"Positive")/Table4[[#This Row],[Count]]</f>
        <v>1</v>
      </c>
      <c r="V106" s="1">
        <f>COUNTIFS(Table2[Sub-Sector],Table4[[#This Row],[Sub-Sector]],Table2[Sharpe Ratio],"&gt;=0.10")/Table4[[#This Row],[Count]]</f>
        <v>0</v>
      </c>
      <c r="W10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626</v>
      </c>
      <c r="X106">
        <f>_xlfn.RANK.AVG(Table4[[#This Row],[Score]],Table4[Score],1)</f>
        <v>110.5</v>
      </c>
      <c r="Y10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335.5</v>
      </c>
      <c r="Z106">
        <f>_xlfn.RANK.AVG(Table4[[#This Row],[Score 2 ]],Table4[[Score 2 ]],1)</f>
        <v>103.5</v>
      </c>
    </row>
    <row r="107" spans="1:26" x14ac:dyDescent="0.3">
      <c r="A107" t="s">
        <v>626</v>
      </c>
      <c r="B107">
        <f>COUNTIFS(Table2[Sub-Sector],Table4[[#This Row],[Sub-Sector]])</f>
        <v>1</v>
      </c>
      <c r="C107" s="1">
        <f>COUNTIFS(Table2[Sub-Sector],Table4[[#This Row],[Sub-Sector]],Table2[Uptrend],"Uptrend")/Table4[[#This Row],[Count]]</f>
        <v>0</v>
      </c>
      <c r="D107" s="1">
        <f>COUNTIFS(Table2[Sub-Sector],Table4[[#This Row],[Sub-Sector]],Table2[1W Return vs Nifty],"&gt;=5")/Table4[[#This Row],[Count]]</f>
        <v>0</v>
      </c>
      <c r="E107" s="1">
        <f>COUNTIFS(Table2[Sub-Sector],Table4[[#This Row],[Sub-Sector]],Table2[1M Return vs Nifty],"&gt;=5")/Table4[[#This Row],[Count]]</f>
        <v>0</v>
      </c>
      <c r="F107" s="1">
        <f>COUNTIFS(Table2[Sub-Sector],Table4[[#This Row],[Sub-Sector]],Table2[6M Return vs Nifty],"&gt;=10")/Table4[[#This Row],[Count]]</f>
        <v>0</v>
      </c>
      <c r="G107" s="1">
        <f>COUNTIFS(Table2[Sub-Sector],Table4[[#This Row],[Sub-Sector]],Table2[1Y Return vs Nifty],"&gt;=10")/Table4[[#This Row],[Count]]</f>
        <v>1</v>
      </c>
      <c r="H107" s="1">
        <f>COUNTIFS(Table2[Sub-Sector],Table4[[#This Row],[Sub-Sector]],Table2[RSI Exponential â€“ 14D],"&gt;=50")/Table4[[#This Row],[Count]]</f>
        <v>1</v>
      </c>
      <c r="I107" s="1">
        <f>COUNTIFS(Table2[Sub-Sector],Table4[[#This Row],[Sub-Sector]],Table2[Relative Volume],"&gt;=1")/Table4[[#This Row],[Count]]</f>
        <v>0</v>
      </c>
      <c r="J107" s="1">
        <f>COUNTIFS(Table2[Sub-Sector],Table4[[#This Row],[Sub-Sector]],Table2[% Away From Day Low],"&gt;=0.05")/Table4[[#This Row],[Count]]</f>
        <v>0</v>
      </c>
      <c r="K107" s="1">
        <f>COUNTIFS(Table2[Sub-Sector],Table4[[#This Row],[Sub-Sector]],Table2[% Away From Day High],"&lt;=0.05")/Table4[[#This Row],[Count]]</f>
        <v>1</v>
      </c>
      <c r="L107" s="1">
        <f>COUNTIFS(Table2[Sub-Sector],Table4[[#This Row],[Sub-Sector]],Table2[% Away From Current Week Low],"&gt;=0.05")/Table4[[#This Row],[Count]]</f>
        <v>0</v>
      </c>
      <c r="M107" s="1">
        <f>COUNTIFS(Table2[Sub-Sector],Table4[[#This Row],[Sub-Sector]],Table2[% Away From Current Week High],"&lt;=0.05")/Table4[[#This Row],[Count]]</f>
        <v>1</v>
      </c>
      <c r="N107" s="1">
        <f>COUNTIFS(Table2[Sub-Sector],Table4[[#This Row],[Sub-Sector]],Table2[% Away From Current Month Low],"&gt;=0.05")/Table4[[#This Row],[Count]]</f>
        <v>1</v>
      </c>
      <c r="O107" s="1">
        <f>COUNTIFS(Table2[Sub-Sector],Table4[[#This Row],[Sub-Sector]],Table2[% Away From Current Month High],"&lt;=0.05")/Table4[[#This Row],[Count]]</f>
        <v>1</v>
      </c>
      <c r="P107" s="1">
        <f>COUNTIFS(Table2[Sub-Sector],Table4[[#This Row],[Sub-Sector]],Table2[% Away From 52W High],"&lt;=10")/Table4[[#This Row],[Count]]</f>
        <v>0</v>
      </c>
      <c r="Q107" s="1">
        <f>COUNTIFS(Table2[Sub-Sector],Table4[[#This Row],[Sub-Sector]],Table2[% Away From 52W Low],"&gt;=10")/Table4[[#This Row],[Count]]</f>
        <v>1</v>
      </c>
      <c r="R107" s="1">
        <f>COUNTIFS(Table2[Sub-Sector],Table4[[#This Row],[Sub-Sector]],Table2[% Price above 20 EMA],"&gt;=0")/Table4[[#This Row],[Count]]</f>
        <v>1</v>
      </c>
      <c r="S107" s="1">
        <f>COUNTIFS(Table2[Sub-Sector],Table4[[#This Row],[Sub-Sector]],Table2[% Price above 50 EMA],"&gt;=0")/Table4[[#This Row],[Count]]</f>
        <v>1</v>
      </c>
      <c r="T107" s="1">
        <f>COUNTIFS(Table2[Sub-Sector],Table4[[#This Row],[Sub-Sector]],Table2[% Price above 200 EMA],"&gt;=0")/Table4[[#This Row],[Count]]</f>
        <v>1</v>
      </c>
      <c r="U107" s="1">
        <f>COUNTIFS(Table2[Sub-Sector],Table4[[#This Row],[Sub-Sector]],Table2[Rate of Change - Zone],"Positive")/Table4[[#This Row],[Count]]</f>
        <v>0</v>
      </c>
      <c r="V107" s="1">
        <f>COUNTIFS(Table2[Sub-Sector],Table4[[#This Row],[Sub-Sector]],Table2[Sharpe Ratio],"&gt;=0.10")/Table4[[#This Row],[Count]]</f>
        <v>1</v>
      </c>
      <c r="W10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627.5</v>
      </c>
      <c r="X107">
        <f>_xlfn.RANK.AVG(Table4[[#This Row],[Score]],Table4[Score],1)</f>
        <v>113</v>
      </c>
      <c r="Y10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337</v>
      </c>
      <c r="Z107">
        <f>_xlfn.RANK.AVG(Table4[[#This Row],[Score 2 ]],Table4[[Score 2 ]],1)</f>
        <v>107</v>
      </c>
    </row>
    <row r="108" spans="1:26" x14ac:dyDescent="0.3">
      <c r="A108" t="s">
        <v>103</v>
      </c>
      <c r="B108">
        <f>COUNTIFS(Table2[Sub-Sector],Table4[[#This Row],[Sub-Sector]])</f>
        <v>1</v>
      </c>
      <c r="C108" s="1">
        <f>COUNTIFS(Table2[Sub-Sector],Table4[[#This Row],[Sub-Sector]],Table2[Uptrend],"Uptrend")/Table4[[#This Row],[Count]]</f>
        <v>0</v>
      </c>
      <c r="D108" s="1">
        <f>COUNTIFS(Table2[Sub-Sector],Table4[[#This Row],[Sub-Sector]],Table2[1W Return vs Nifty],"&gt;=5")/Table4[[#This Row],[Count]]</f>
        <v>0</v>
      </c>
      <c r="E108" s="1">
        <f>COUNTIFS(Table2[Sub-Sector],Table4[[#This Row],[Sub-Sector]],Table2[1M Return vs Nifty],"&gt;=5")/Table4[[#This Row],[Count]]</f>
        <v>0</v>
      </c>
      <c r="F108" s="1">
        <f>COUNTIFS(Table2[Sub-Sector],Table4[[#This Row],[Sub-Sector]],Table2[6M Return vs Nifty],"&gt;=10")/Table4[[#This Row],[Count]]</f>
        <v>0</v>
      </c>
      <c r="G108" s="1">
        <f>COUNTIFS(Table2[Sub-Sector],Table4[[#This Row],[Sub-Sector]],Table2[1Y Return vs Nifty],"&gt;=10")/Table4[[#This Row],[Count]]</f>
        <v>1</v>
      </c>
      <c r="H108" s="1">
        <f>COUNTIFS(Table2[Sub-Sector],Table4[[#This Row],[Sub-Sector]],Table2[RSI Exponential â€“ 14D],"&gt;=50")/Table4[[#This Row],[Count]]</f>
        <v>0</v>
      </c>
      <c r="I108" s="1">
        <f>COUNTIFS(Table2[Sub-Sector],Table4[[#This Row],[Sub-Sector]],Table2[Relative Volume],"&gt;=1")/Table4[[#This Row],[Count]]</f>
        <v>0</v>
      </c>
      <c r="J108" s="1">
        <f>COUNTIFS(Table2[Sub-Sector],Table4[[#This Row],[Sub-Sector]],Table2[% Away From Day Low],"&gt;=0.05")/Table4[[#This Row],[Count]]</f>
        <v>0</v>
      </c>
      <c r="K108" s="1">
        <f>COUNTIFS(Table2[Sub-Sector],Table4[[#This Row],[Sub-Sector]],Table2[% Away From Day High],"&lt;=0.05")/Table4[[#This Row],[Count]]</f>
        <v>1</v>
      </c>
      <c r="L108" s="1">
        <f>COUNTIFS(Table2[Sub-Sector],Table4[[#This Row],[Sub-Sector]],Table2[% Away From Current Week Low],"&gt;=0.05")/Table4[[#This Row],[Count]]</f>
        <v>0</v>
      </c>
      <c r="M108" s="1">
        <f>COUNTIFS(Table2[Sub-Sector],Table4[[#This Row],[Sub-Sector]],Table2[% Away From Current Week High],"&lt;=0.05")/Table4[[#This Row],[Count]]</f>
        <v>1</v>
      </c>
      <c r="N108" s="1">
        <f>COUNTIFS(Table2[Sub-Sector],Table4[[#This Row],[Sub-Sector]],Table2[% Away From Current Month Low],"&gt;=0.05")/Table4[[#This Row],[Count]]</f>
        <v>0</v>
      </c>
      <c r="O108" s="1">
        <f>COUNTIFS(Table2[Sub-Sector],Table4[[#This Row],[Sub-Sector]],Table2[% Away From Current Month High],"&lt;=0.05")/Table4[[#This Row],[Count]]</f>
        <v>0</v>
      </c>
      <c r="P108" s="1">
        <f>COUNTIFS(Table2[Sub-Sector],Table4[[#This Row],[Sub-Sector]],Table2[% Away From 52W High],"&lt;=10")/Table4[[#This Row],[Count]]</f>
        <v>0</v>
      </c>
      <c r="Q108" s="1">
        <f>COUNTIFS(Table2[Sub-Sector],Table4[[#This Row],[Sub-Sector]],Table2[% Away From 52W Low],"&gt;=10")/Table4[[#This Row],[Count]]</f>
        <v>1</v>
      </c>
      <c r="R108" s="1">
        <f>COUNTIFS(Table2[Sub-Sector],Table4[[#This Row],[Sub-Sector]],Table2[% Price above 20 EMA],"&gt;=0")/Table4[[#This Row],[Count]]</f>
        <v>0</v>
      </c>
      <c r="S108" s="1">
        <f>COUNTIFS(Table2[Sub-Sector],Table4[[#This Row],[Sub-Sector]],Table2[% Price above 50 EMA],"&gt;=0")/Table4[[#This Row],[Count]]</f>
        <v>0</v>
      </c>
      <c r="T108" s="1">
        <f>COUNTIFS(Table2[Sub-Sector],Table4[[#This Row],[Sub-Sector]],Table2[% Price above 200 EMA],"&gt;=0")/Table4[[#This Row],[Count]]</f>
        <v>1</v>
      </c>
      <c r="U108" s="1">
        <f>COUNTIFS(Table2[Sub-Sector],Table4[[#This Row],[Sub-Sector]],Table2[Rate of Change - Zone],"Positive")/Table4[[#This Row],[Count]]</f>
        <v>0</v>
      </c>
      <c r="V108" s="1">
        <f>COUNTIFS(Table2[Sub-Sector],Table4[[#This Row],[Sub-Sector]],Table2[Sharpe Ratio],"&gt;=0.10")/Table4[[#This Row],[Count]]</f>
        <v>1</v>
      </c>
      <c r="W10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627.5</v>
      </c>
      <c r="X108">
        <f>_xlfn.RANK.AVG(Table4[[#This Row],[Score]],Table4[Score],1)</f>
        <v>113</v>
      </c>
      <c r="Y10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337</v>
      </c>
      <c r="Z108">
        <f>_xlfn.RANK.AVG(Table4[[#This Row],[Score 2 ]],Table4[[Score 2 ]],1)</f>
        <v>107</v>
      </c>
    </row>
    <row r="109" spans="1:26" x14ac:dyDescent="0.3">
      <c r="A109" t="s">
        <v>387</v>
      </c>
      <c r="B109">
        <f>COUNTIFS(Table2[Sub-Sector],Table4[[#This Row],[Sub-Sector]])</f>
        <v>1</v>
      </c>
      <c r="C109" s="1">
        <f>COUNTIFS(Table2[Sub-Sector],Table4[[#This Row],[Sub-Sector]],Table2[Uptrend],"Uptrend")/Table4[[#This Row],[Count]]</f>
        <v>0</v>
      </c>
      <c r="D109" s="1">
        <f>COUNTIFS(Table2[Sub-Sector],Table4[[#This Row],[Sub-Sector]],Table2[1W Return vs Nifty],"&gt;=5")/Table4[[#This Row],[Count]]</f>
        <v>0</v>
      </c>
      <c r="E109" s="1">
        <f>COUNTIFS(Table2[Sub-Sector],Table4[[#This Row],[Sub-Sector]],Table2[1M Return vs Nifty],"&gt;=5")/Table4[[#This Row],[Count]]</f>
        <v>0</v>
      </c>
      <c r="F109" s="1">
        <f>COUNTIFS(Table2[Sub-Sector],Table4[[#This Row],[Sub-Sector]],Table2[6M Return vs Nifty],"&gt;=10")/Table4[[#This Row],[Count]]</f>
        <v>0</v>
      </c>
      <c r="G109" s="1">
        <f>COUNTIFS(Table2[Sub-Sector],Table4[[#This Row],[Sub-Sector]],Table2[1Y Return vs Nifty],"&gt;=10")/Table4[[#This Row],[Count]]</f>
        <v>1</v>
      </c>
      <c r="H109" s="1">
        <f>COUNTIFS(Table2[Sub-Sector],Table4[[#This Row],[Sub-Sector]],Table2[RSI Exponential â€“ 14D],"&gt;=50")/Table4[[#This Row],[Count]]</f>
        <v>0</v>
      </c>
      <c r="I109" s="1">
        <f>COUNTIFS(Table2[Sub-Sector],Table4[[#This Row],[Sub-Sector]],Table2[Relative Volume],"&gt;=1")/Table4[[#This Row],[Count]]</f>
        <v>0</v>
      </c>
      <c r="J109" s="1">
        <f>COUNTIFS(Table2[Sub-Sector],Table4[[#This Row],[Sub-Sector]],Table2[% Away From Day Low],"&gt;=0.05")/Table4[[#This Row],[Count]]</f>
        <v>0</v>
      </c>
      <c r="K109" s="1">
        <f>COUNTIFS(Table2[Sub-Sector],Table4[[#This Row],[Sub-Sector]],Table2[% Away From Day High],"&lt;=0.05")/Table4[[#This Row],[Count]]</f>
        <v>1</v>
      </c>
      <c r="L109" s="1">
        <f>COUNTIFS(Table2[Sub-Sector],Table4[[#This Row],[Sub-Sector]],Table2[% Away From Current Week Low],"&gt;=0.05")/Table4[[#This Row],[Count]]</f>
        <v>0</v>
      </c>
      <c r="M109" s="1">
        <f>COUNTIFS(Table2[Sub-Sector],Table4[[#This Row],[Sub-Sector]],Table2[% Away From Current Week High],"&lt;=0.05")/Table4[[#This Row],[Count]]</f>
        <v>0</v>
      </c>
      <c r="N109" s="1">
        <f>COUNTIFS(Table2[Sub-Sector],Table4[[#This Row],[Sub-Sector]],Table2[% Away From Current Month Low],"&gt;=0.05")/Table4[[#This Row],[Count]]</f>
        <v>0</v>
      </c>
      <c r="O109" s="1">
        <f>COUNTIFS(Table2[Sub-Sector],Table4[[#This Row],[Sub-Sector]],Table2[% Away From Current Month High],"&lt;=0.05")/Table4[[#This Row],[Count]]</f>
        <v>0</v>
      </c>
      <c r="P109" s="1">
        <f>COUNTIFS(Table2[Sub-Sector],Table4[[#This Row],[Sub-Sector]],Table2[% Away From 52W High],"&lt;=10")/Table4[[#This Row],[Count]]</f>
        <v>0</v>
      </c>
      <c r="Q109" s="1">
        <f>COUNTIFS(Table2[Sub-Sector],Table4[[#This Row],[Sub-Sector]],Table2[% Away From 52W Low],"&gt;=10")/Table4[[#This Row],[Count]]</f>
        <v>1</v>
      </c>
      <c r="R109" s="1">
        <f>COUNTIFS(Table2[Sub-Sector],Table4[[#This Row],[Sub-Sector]],Table2[% Price above 20 EMA],"&gt;=0")/Table4[[#This Row],[Count]]</f>
        <v>0</v>
      </c>
      <c r="S109" s="1">
        <f>COUNTIFS(Table2[Sub-Sector],Table4[[#This Row],[Sub-Sector]],Table2[% Price above 50 EMA],"&gt;=0")/Table4[[#This Row],[Count]]</f>
        <v>0</v>
      </c>
      <c r="T109" s="1">
        <f>COUNTIFS(Table2[Sub-Sector],Table4[[#This Row],[Sub-Sector]],Table2[% Price above 200 EMA],"&gt;=0")/Table4[[#This Row],[Count]]</f>
        <v>0</v>
      </c>
      <c r="U109" s="1">
        <f>COUNTIFS(Table2[Sub-Sector],Table4[[#This Row],[Sub-Sector]],Table2[Rate of Change - Zone],"Positive")/Table4[[#This Row],[Count]]</f>
        <v>0</v>
      </c>
      <c r="V109" s="1">
        <f>COUNTIFS(Table2[Sub-Sector],Table4[[#This Row],[Sub-Sector]],Table2[Sharpe Ratio],"&gt;=0.10")/Table4[[#This Row],[Count]]</f>
        <v>0</v>
      </c>
      <c r="W10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627.5</v>
      </c>
      <c r="X109">
        <f>_xlfn.RANK.AVG(Table4[[#This Row],[Score]],Table4[Score],1)</f>
        <v>113</v>
      </c>
      <c r="Y10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337</v>
      </c>
      <c r="Z109">
        <f>_xlfn.RANK.AVG(Table4[[#This Row],[Score 2 ]],Table4[[Score 2 ]],1)</f>
        <v>107</v>
      </c>
    </row>
    <row r="110" spans="1:26" x14ac:dyDescent="0.3">
      <c r="A110" t="s">
        <v>340</v>
      </c>
      <c r="B110">
        <f>COUNTIFS(Table2[Sub-Sector],Table4[[#This Row],[Sub-Sector]])</f>
        <v>1</v>
      </c>
      <c r="C110" s="1">
        <f>COUNTIFS(Table2[Sub-Sector],Table4[[#This Row],[Sub-Sector]],Table2[Uptrend],"Uptrend")/Table4[[#This Row],[Count]]</f>
        <v>0</v>
      </c>
      <c r="D110" s="1">
        <f>COUNTIFS(Table2[Sub-Sector],Table4[[#This Row],[Sub-Sector]],Table2[1W Return vs Nifty],"&gt;=5")/Table4[[#This Row],[Count]]</f>
        <v>0</v>
      </c>
      <c r="E110" s="1">
        <f>COUNTIFS(Table2[Sub-Sector],Table4[[#This Row],[Sub-Sector]],Table2[1M Return vs Nifty],"&gt;=5")/Table4[[#This Row],[Count]]</f>
        <v>0</v>
      </c>
      <c r="F110" s="1">
        <f>COUNTIFS(Table2[Sub-Sector],Table4[[#This Row],[Sub-Sector]],Table2[6M Return vs Nifty],"&gt;=10")/Table4[[#This Row],[Count]]</f>
        <v>0</v>
      </c>
      <c r="G110" s="1">
        <f>COUNTIFS(Table2[Sub-Sector],Table4[[#This Row],[Sub-Sector]],Table2[1Y Return vs Nifty],"&gt;=10")/Table4[[#This Row],[Count]]</f>
        <v>0</v>
      </c>
      <c r="H110" s="1">
        <f>COUNTIFS(Table2[Sub-Sector],Table4[[#This Row],[Sub-Sector]],Table2[RSI Exponential â€“ 14D],"&gt;=50")/Table4[[#This Row],[Count]]</f>
        <v>0</v>
      </c>
      <c r="I110" s="1">
        <f>COUNTIFS(Table2[Sub-Sector],Table4[[#This Row],[Sub-Sector]],Table2[Relative Volume],"&gt;=1")/Table4[[#This Row],[Count]]</f>
        <v>1</v>
      </c>
      <c r="J110" s="1">
        <f>COUNTIFS(Table2[Sub-Sector],Table4[[#This Row],[Sub-Sector]],Table2[% Away From Day Low],"&gt;=0.05")/Table4[[#This Row],[Count]]</f>
        <v>0</v>
      </c>
      <c r="K110" s="1">
        <f>COUNTIFS(Table2[Sub-Sector],Table4[[#This Row],[Sub-Sector]],Table2[% Away From Day High],"&lt;=0.05")/Table4[[#This Row],[Count]]</f>
        <v>1</v>
      </c>
      <c r="L110" s="1">
        <f>COUNTIFS(Table2[Sub-Sector],Table4[[#This Row],[Sub-Sector]],Table2[% Away From Current Week Low],"&gt;=0.05")/Table4[[#This Row],[Count]]</f>
        <v>0</v>
      </c>
      <c r="M110" s="1">
        <f>COUNTIFS(Table2[Sub-Sector],Table4[[#This Row],[Sub-Sector]],Table2[% Away From Current Week High],"&lt;=0.05")/Table4[[#This Row],[Count]]</f>
        <v>1</v>
      </c>
      <c r="N110" s="1">
        <f>COUNTIFS(Table2[Sub-Sector],Table4[[#This Row],[Sub-Sector]],Table2[% Away From Current Month Low],"&gt;=0.05")/Table4[[#This Row],[Count]]</f>
        <v>0</v>
      </c>
      <c r="O110" s="1">
        <f>COUNTIFS(Table2[Sub-Sector],Table4[[#This Row],[Sub-Sector]],Table2[% Away From Current Month High],"&lt;=0.05")/Table4[[#This Row],[Count]]</f>
        <v>1</v>
      </c>
      <c r="P110" s="1">
        <f>COUNTIFS(Table2[Sub-Sector],Table4[[#This Row],[Sub-Sector]],Table2[% Away From 52W High],"&lt;=10")/Table4[[#This Row],[Count]]</f>
        <v>0</v>
      </c>
      <c r="Q110" s="1">
        <f>COUNTIFS(Table2[Sub-Sector],Table4[[#This Row],[Sub-Sector]],Table2[% Away From 52W Low],"&gt;=10")/Table4[[#This Row],[Count]]</f>
        <v>1</v>
      </c>
      <c r="R110" s="1">
        <f>COUNTIFS(Table2[Sub-Sector],Table4[[#This Row],[Sub-Sector]],Table2[% Price above 20 EMA],"&gt;=0")/Table4[[#This Row],[Count]]</f>
        <v>0</v>
      </c>
      <c r="S110" s="1">
        <f>COUNTIFS(Table2[Sub-Sector],Table4[[#This Row],[Sub-Sector]],Table2[% Price above 50 EMA],"&gt;=0")/Table4[[#This Row],[Count]]</f>
        <v>0</v>
      </c>
      <c r="T110" s="1">
        <f>COUNTIFS(Table2[Sub-Sector],Table4[[#This Row],[Sub-Sector]],Table2[% Price above 200 EMA],"&gt;=0")/Table4[[#This Row],[Count]]</f>
        <v>1</v>
      </c>
      <c r="U110" s="1">
        <f>COUNTIFS(Table2[Sub-Sector],Table4[[#This Row],[Sub-Sector]],Table2[Rate of Change - Zone],"Positive")/Table4[[#This Row],[Count]]</f>
        <v>0</v>
      </c>
      <c r="V110" s="1">
        <f>COUNTIFS(Table2[Sub-Sector],Table4[[#This Row],[Sub-Sector]],Table2[Sharpe Ratio],"&gt;=0.10")/Table4[[#This Row],[Count]]</f>
        <v>1</v>
      </c>
      <c r="W1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629</v>
      </c>
      <c r="X110">
        <f>_xlfn.RANK.AVG(Table4[[#This Row],[Score]],Table4[Score],1)</f>
        <v>115</v>
      </c>
      <c r="Y1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338.5</v>
      </c>
      <c r="Z110">
        <f>_xlfn.RANK.AVG(Table4[[#This Row],[Score 2 ]],Table4[[Score 2 ]],1)</f>
        <v>109</v>
      </c>
    </row>
    <row r="111" spans="1:26" x14ac:dyDescent="0.3">
      <c r="A111" t="s">
        <v>18</v>
      </c>
      <c r="B111">
        <f>COUNTIFS(Table2[Sub-Sector],Table4[[#This Row],[Sub-Sector]])</f>
        <v>6</v>
      </c>
      <c r="C111" s="1">
        <f>COUNTIFS(Table2[Sub-Sector],Table4[[#This Row],[Sub-Sector]],Table2[Uptrend],"Uptrend")/Table4[[#This Row],[Count]]</f>
        <v>0.5</v>
      </c>
      <c r="D111" s="1">
        <f>COUNTIFS(Table2[Sub-Sector],Table4[[#This Row],[Sub-Sector]],Table2[1W Return vs Nifty],"&gt;=5")/Table4[[#This Row],[Count]]</f>
        <v>0</v>
      </c>
      <c r="E111" s="1">
        <f>COUNTIFS(Table2[Sub-Sector],Table4[[#This Row],[Sub-Sector]],Table2[1M Return vs Nifty],"&gt;=5")/Table4[[#This Row],[Count]]</f>
        <v>0</v>
      </c>
      <c r="F111" s="1">
        <f>COUNTIFS(Table2[Sub-Sector],Table4[[#This Row],[Sub-Sector]],Table2[6M Return vs Nifty],"&gt;=10")/Table4[[#This Row],[Count]]</f>
        <v>0.16666666666666666</v>
      </c>
      <c r="G111" s="1">
        <f>COUNTIFS(Table2[Sub-Sector],Table4[[#This Row],[Sub-Sector]],Table2[1Y Return vs Nifty],"&gt;=10")/Table4[[#This Row],[Count]]</f>
        <v>0.83333333333333337</v>
      </c>
      <c r="H111" s="1">
        <f>COUNTIFS(Table2[Sub-Sector],Table4[[#This Row],[Sub-Sector]],Table2[RSI Exponential â€“ 14D],"&gt;=50")/Table4[[#This Row],[Count]]</f>
        <v>0</v>
      </c>
      <c r="I111" s="1">
        <f>COUNTIFS(Table2[Sub-Sector],Table4[[#This Row],[Sub-Sector]],Table2[Relative Volume],"&gt;=1")/Table4[[#This Row],[Count]]</f>
        <v>0</v>
      </c>
      <c r="J111" s="1">
        <f>COUNTIFS(Table2[Sub-Sector],Table4[[#This Row],[Sub-Sector]],Table2[% Away From Day Low],"&gt;=0.05")/Table4[[#This Row],[Count]]</f>
        <v>0</v>
      </c>
      <c r="K111" s="1">
        <f>COUNTIFS(Table2[Sub-Sector],Table4[[#This Row],[Sub-Sector]],Table2[% Away From Day High],"&lt;=0.05")/Table4[[#This Row],[Count]]</f>
        <v>1</v>
      </c>
      <c r="L111" s="1">
        <f>COUNTIFS(Table2[Sub-Sector],Table4[[#This Row],[Sub-Sector]],Table2[% Away From Current Week Low],"&gt;=0.05")/Table4[[#This Row],[Count]]</f>
        <v>0</v>
      </c>
      <c r="M111" s="1">
        <f>COUNTIFS(Table2[Sub-Sector],Table4[[#This Row],[Sub-Sector]],Table2[% Away From Current Week High],"&lt;=0.05")/Table4[[#This Row],[Count]]</f>
        <v>1</v>
      </c>
      <c r="N111" s="1">
        <f>COUNTIFS(Table2[Sub-Sector],Table4[[#This Row],[Sub-Sector]],Table2[% Away From Current Month Low],"&gt;=0.05")/Table4[[#This Row],[Count]]</f>
        <v>0</v>
      </c>
      <c r="O111" s="1">
        <f>COUNTIFS(Table2[Sub-Sector],Table4[[#This Row],[Sub-Sector]],Table2[% Away From Current Month High],"&lt;=0.05")/Table4[[#This Row],[Count]]</f>
        <v>0.16666666666666666</v>
      </c>
      <c r="P111" s="1">
        <f>COUNTIFS(Table2[Sub-Sector],Table4[[#This Row],[Sub-Sector]],Table2[% Away From 52W High],"&lt;=10")/Table4[[#This Row],[Count]]</f>
        <v>0.33333333333333331</v>
      </c>
      <c r="Q111" s="1">
        <f>COUNTIFS(Table2[Sub-Sector],Table4[[#This Row],[Sub-Sector]],Table2[% Away From 52W Low],"&gt;=10")/Table4[[#This Row],[Count]]</f>
        <v>1</v>
      </c>
      <c r="R111" s="1">
        <f>COUNTIFS(Table2[Sub-Sector],Table4[[#This Row],[Sub-Sector]],Table2[% Price above 20 EMA],"&gt;=0")/Table4[[#This Row],[Count]]</f>
        <v>0</v>
      </c>
      <c r="S111" s="1">
        <f>COUNTIFS(Table2[Sub-Sector],Table4[[#This Row],[Sub-Sector]],Table2[% Price above 50 EMA],"&gt;=0")/Table4[[#This Row],[Count]]</f>
        <v>0.16666666666666666</v>
      </c>
      <c r="T111" s="1">
        <f>COUNTIFS(Table2[Sub-Sector],Table4[[#This Row],[Sub-Sector]],Table2[% Price above 200 EMA],"&gt;=0")/Table4[[#This Row],[Count]]</f>
        <v>0.83333333333333337</v>
      </c>
      <c r="U111" s="1">
        <f>COUNTIFS(Table2[Sub-Sector],Table4[[#This Row],[Sub-Sector]],Table2[Rate of Change - Zone],"Positive")/Table4[[#This Row],[Count]]</f>
        <v>0</v>
      </c>
      <c r="V111" s="1">
        <f>COUNTIFS(Table2[Sub-Sector],Table4[[#This Row],[Sub-Sector]],Table2[Sharpe Ratio],"&gt;=0.10")/Table4[[#This Row],[Count]]</f>
        <v>0.33333333333333331</v>
      </c>
      <c r="W1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589</v>
      </c>
      <c r="X111">
        <f>_xlfn.RANK.AVG(Table4[[#This Row],[Score]],Table4[Score],1)</f>
        <v>104</v>
      </c>
      <c r="Y1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340.5</v>
      </c>
      <c r="Z111">
        <f>_xlfn.RANK.AVG(Table4[[#This Row],[Score 2 ]],Table4[[Score 2 ]],1)</f>
        <v>110.5</v>
      </c>
    </row>
    <row r="112" spans="1:26" x14ac:dyDescent="0.3">
      <c r="A112" t="s">
        <v>1617</v>
      </c>
      <c r="B112">
        <f>COUNTIFS(Table2[Sub-Sector],Table4[[#This Row],[Sub-Sector]])</f>
        <v>2</v>
      </c>
      <c r="C112" s="1">
        <f>COUNTIFS(Table2[Sub-Sector],Table4[[#This Row],[Sub-Sector]],Table2[Uptrend],"Uptrend")/Table4[[#This Row],[Count]]</f>
        <v>0</v>
      </c>
      <c r="D112" s="1">
        <f>COUNTIFS(Table2[Sub-Sector],Table4[[#This Row],[Sub-Sector]],Table2[1W Return vs Nifty],"&gt;=5")/Table4[[#This Row],[Count]]</f>
        <v>0</v>
      </c>
      <c r="E112" s="1">
        <f>COUNTIFS(Table2[Sub-Sector],Table4[[#This Row],[Sub-Sector]],Table2[1M Return vs Nifty],"&gt;=5")/Table4[[#This Row],[Count]]</f>
        <v>0</v>
      </c>
      <c r="F112" s="1">
        <f>COUNTIFS(Table2[Sub-Sector],Table4[[#This Row],[Sub-Sector]],Table2[6M Return vs Nifty],"&gt;=10")/Table4[[#This Row],[Count]]</f>
        <v>0.5</v>
      </c>
      <c r="G112" s="1">
        <f>COUNTIFS(Table2[Sub-Sector],Table4[[#This Row],[Sub-Sector]],Table2[1Y Return vs Nifty],"&gt;=10")/Table4[[#This Row],[Count]]</f>
        <v>0</v>
      </c>
      <c r="H112" s="1">
        <f>COUNTIFS(Table2[Sub-Sector],Table4[[#This Row],[Sub-Sector]],Table2[RSI Exponential â€“ 14D],"&gt;=50")/Table4[[#This Row],[Count]]</f>
        <v>0</v>
      </c>
      <c r="I112" s="1">
        <f>COUNTIFS(Table2[Sub-Sector],Table4[[#This Row],[Sub-Sector]],Table2[Relative Volume],"&gt;=1")/Table4[[#This Row],[Count]]</f>
        <v>0</v>
      </c>
      <c r="J112" s="1">
        <f>COUNTIFS(Table2[Sub-Sector],Table4[[#This Row],[Sub-Sector]],Table2[% Away From Day Low],"&gt;=0.05")/Table4[[#This Row],[Count]]</f>
        <v>0</v>
      </c>
      <c r="K112" s="1">
        <f>COUNTIFS(Table2[Sub-Sector],Table4[[#This Row],[Sub-Sector]],Table2[% Away From Day High],"&lt;=0.05")/Table4[[#This Row],[Count]]</f>
        <v>1</v>
      </c>
      <c r="L112" s="1">
        <f>COUNTIFS(Table2[Sub-Sector],Table4[[#This Row],[Sub-Sector]],Table2[% Away From Current Week Low],"&gt;=0.05")/Table4[[#This Row],[Count]]</f>
        <v>0</v>
      </c>
      <c r="M112" s="1">
        <f>COUNTIFS(Table2[Sub-Sector],Table4[[#This Row],[Sub-Sector]],Table2[% Away From Current Week High],"&lt;=0.05")/Table4[[#This Row],[Count]]</f>
        <v>1</v>
      </c>
      <c r="N112" s="1">
        <f>COUNTIFS(Table2[Sub-Sector],Table4[[#This Row],[Sub-Sector]],Table2[% Away From Current Month Low],"&gt;=0.05")/Table4[[#This Row],[Count]]</f>
        <v>0</v>
      </c>
      <c r="O112" s="1">
        <f>COUNTIFS(Table2[Sub-Sector],Table4[[#This Row],[Sub-Sector]],Table2[% Away From Current Month High],"&lt;=0.05")/Table4[[#This Row],[Count]]</f>
        <v>0.5</v>
      </c>
      <c r="P112" s="1">
        <f>COUNTIFS(Table2[Sub-Sector],Table4[[#This Row],[Sub-Sector]],Table2[% Away From 52W High],"&lt;=10")/Table4[[#This Row],[Count]]</f>
        <v>0</v>
      </c>
      <c r="Q112" s="1">
        <f>COUNTIFS(Table2[Sub-Sector],Table4[[#This Row],[Sub-Sector]],Table2[% Away From 52W Low],"&gt;=10")/Table4[[#This Row],[Count]]</f>
        <v>1</v>
      </c>
      <c r="R112" s="1">
        <f>COUNTIFS(Table2[Sub-Sector],Table4[[#This Row],[Sub-Sector]],Table2[% Price above 20 EMA],"&gt;=0")/Table4[[#This Row],[Count]]</f>
        <v>0.5</v>
      </c>
      <c r="S112" s="1">
        <f>COUNTIFS(Table2[Sub-Sector],Table4[[#This Row],[Sub-Sector]],Table2[% Price above 50 EMA],"&gt;=0")/Table4[[#This Row],[Count]]</f>
        <v>0</v>
      </c>
      <c r="T112" s="1">
        <f>COUNTIFS(Table2[Sub-Sector],Table4[[#This Row],[Sub-Sector]],Table2[% Price above 200 EMA],"&gt;=0")/Table4[[#This Row],[Count]]</f>
        <v>0.5</v>
      </c>
      <c r="U112" s="1">
        <f>COUNTIFS(Table2[Sub-Sector],Table4[[#This Row],[Sub-Sector]],Table2[Rate of Change - Zone],"Positive")/Table4[[#This Row],[Count]]</f>
        <v>0.5</v>
      </c>
      <c r="V112" s="1">
        <f>COUNTIFS(Table2[Sub-Sector],Table4[[#This Row],[Sub-Sector]],Table2[Sharpe Ratio],"&gt;=0.10")/Table4[[#This Row],[Count]]</f>
        <v>0.5</v>
      </c>
      <c r="W1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631</v>
      </c>
      <c r="X112">
        <f>_xlfn.RANK.AVG(Table4[[#This Row],[Score]],Table4[Score],1)</f>
        <v>116</v>
      </c>
      <c r="Y1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340.5</v>
      </c>
      <c r="Z112">
        <f>_xlfn.RANK.AVG(Table4[[#This Row],[Score 2 ]],Table4[[Score 2 ]],1)</f>
        <v>110.5</v>
      </c>
    </row>
    <row r="113" spans="1:26" x14ac:dyDescent="0.3">
      <c r="A113" t="s">
        <v>75</v>
      </c>
      <c r="B113">
        <f>COUNTIFS(Table2[Sub-Sector],Table4[[#This Row],[Sub-Sector]])</f>
        <v>3</v>
      </c>
      <c r="C113" s="1">
        <f>COUNTIFS(Table2[Sub-Sector],Table4[[#This Row],[Sub-Sector]],Table2[Uptrend],"Uptrend")/Table4[[#This Row],[Count]]</f>
        <v>0.66666666666666663</v>
      </c>
      <c r="D113" s="1">
        <f>COUNTIFS(Table2[Sub-Sector],Table4[[#This Row],[Sub-Sector]],Table2[1W Return vs Nifty],"&gt;=5")/Table4[[#This Row],[Count]]</f>
        <v>0</v>
      </c>
      <c r="E113" s="1">
        <f>COUNTIFS(Table2[Sub-Sector],Table4[[#This Row],[Sub-Sector]],Table2[1M Return vs Nifty],"&gt;=5")/Table4[[#This Row],[Count]]</f>
        <v>0</v>
      </c>
      <c r="F113" s="1">
        <f>COUNTIFS(Table2[Sub-Sector],Table4[[#This Row],[Sub-Sector]],Table2[6M Return vs Nifty],"&gt;=10")/Table4[[#This Row],[Count]]</f>
        <v>0.33333333333333331</v>
      </c>
      <c r="G113" s="1">
        <f>COUNTIFS(Table2[Sub-Sector],Table4[[#This Row],[Sub-Sector]],Table2[1Y Return vs Nifty],"&gt;=10")/Table4[[#This Row],[Count]]</f>
        <v>0.66666666666666663</v>
      </c>
      <c r="H113" s="1">
        <f>COUNTIFS(Table2[Sub-Sector],Table4[[#This Row],[Sub-Sector]],Table2[RSI Exponential â€“ 14D],"&gt;=50")/Table4[[#This Row],[Count]]</f>
        <v>0</v>
      </c>
      <c r="I113" s="1">
        <f>COUNTIFS(Table2[Sub-Sector],Table4[[#This Row],[Sub-Sector]],Table2[Relative Volume],"&gt;=1")/Table4[[#This Row],[Count]]</f>
        <v>0</v>
      </c>
      <c r="J113" s="1">
        <f>COUNTIFS(Table2[Sub-Sector],Table4[[#This Row],[Sub-Sector]],Table2[% Away From Day Low],"&gt;=0.05")/Table4[[#This Row],[Count]]</f>
        <v>0</v>
      </c>
      <c r="K113" s="1">
        <f>COUNTIFS(Table2[Sub-Sector],Table4[[#This Row],[Sub-Sector]],Table2[% Away From Day High],"&lt;=0.05")/Table4[[#This Row],[Count]]</f>
        <v>1</v>
      </c>
      <c r="L113" s="1">
        <f>COUNTIFS(Table2[Sub-Sector],Table4[[#This Row],[Sub-Sector]],Table2[% Away From Current Week Low],"&gt;=0.05")/Table4[[#This Row],[Count]]</f>
        <v>0</v>
      </c>
      <c r="M113" s="1">
        <f>COUNTIFS(Table2[Sub-Sector],Table4[[#This Row],[Sub-Sector]],Table2[% Away From Current Week High],"&lt;=0.05")/Table4[[#This Row],[Count]]</f>
        <v>0.66666666666666663</v>
      </c>
      <c r="N113" s="1">
        <f>COUNTIFS(Table2[Sub-Sector],Table4[[#This Row],[Sub-Sector]],Table2[% Away From Current Month Low],"&gt;=0.05")/Table4[[#This Row],[Count]]</f>
        <v>0</v>
      </c>
      <c r="O113" s="1">
        <f>COUNTIFS(Table2[Sub-Sector],Table4[[#This Row],[Sub-Sector]],Table2[% Away From Current Month High],"&lt;=0.05")/Table4[[#This Row],[Count]]</f>
        <v>0.66666666666666663</v>
      </c>
      <c r="P113" s="1">
        <f>COUNTIFS(Table2[Sub-Sector],Table4[[#This Row],[Sub-Sector]],Table2[% Away From 52W High],"&lt;=10")/Table4[[#This Row],[Count]]</f>
        <v>0</v>
      </c>
      <c r="Q113" s="1">
        <f>COUNTIFS(Table2[Sub-Sector],Table4[[#This Row],[Sub-Sector]],Table2[% Away From 52W Low],"&gt;=10")/Table4[[#This Row],[Count]]</f>
        <v>1</v>
      </c>
      <c r="R113" s="1">
        <f>COUNTIFS(Table2[Sub-Sector],Table4[[#This Row],[Sub-Sector]],Table2[% Price above 20 EMA],"&gt;=0")/Table4[[#This Row],[Count]]</f>
        <v>0</v>
      </c>
      <c r="S113" s="1">
        <f>COUNTIFS(Table2[Sub-Sector],Table4[[#This Row],[Sub-Sector]],Table2[% Price above 50 EMA],"&gt;=0")/Table4[[#This Row],[Count]]</f>
        <v>0</v>
      </c>
      <c r="T113" s="1">
        <f>COUNTIFS(Table2[Sub-Sector],Table4[[#This Row],[Sub-Sector]],Table2[% Price above 200 EMA],"&gt;=0")/Table4[[#This Row],[Count]]</f>
        <v>0.33333333333333331</v>
      </c>
      <c r="U113" s="1">
        <f>COUNTIFS(Table2[Sub-Sector],Table4[[#This Row],[Sub-Sector]],Table2[Rate of Change - Zone],"Positive")/Table4[[#This Row],[Count]]</f>
        <v>0</v>
      </c>
      <c r="V113" s="1">
        <f>COUNTIFS(Table2[Sub-Sector],Table4[[#This Row],[Sub-Sector]],Table2[Sharpe Ratio],"&gt;=0.10")/Table4[[#This Row],[Count]]</f>
        <v>0</v>
      </c>
      <c r="W1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567.5</v>
      </c>
      <c r="X113">
        <f>_xlfn.RANK.AVG(Table4[[#This Row],[Score]],Table4[Score],1)</f>
        <v>101</v>
      </c>
      <c r="Y1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341</v>
      </c>
      <c r="Z113">
        <f>_xlfn.RANK.AVG(Table4[[#This Row],[Score 2 ]],Table4[[Score 2 ]],1)</f>
        <v>112</v>
      </c>
    </row>
    <row r="114" spans="1:26" x14ac:dyDescent="0.3">
      <c r="A114" t="s">
        <v>21</v>
      </c>
      <c r="B114">
        <f>COUNTIFS(Table2[Sub-Sector],Table4[[#This Row],[Sub-Sector]])</f>
        <v>21</v>
      </c>
      <c r="C114" s="1">
        <f>COUNTIFS(Table2[Sub-Sector],Table4[[#This Row],[Sub-Sector]],Table2[Uptrend],"Uptrend")/Table4[[#This Row],[Count]]</f>
        <v>0.7142857142857143</v>
      </c>
      <c r="D114" s="1">
        <f>COUNTIFS(Table2[Sub-Sector],Table4[[#This Row],[Sub-Sector]],Table2[1W Return vs Nifty],"&gt;=5")/Table4[[#This Row],[Count]]</f>
        <v>0</v>
      </c>
      <c r="E114" s="1">
        <f>COUNTIFS(Table2[Sub-Sector],Table4[[#This Row],[Sub-Sector]],Table2[1M Return vs Nifty],"&gt;=5")/Table4[[#This Row],[Count]]</f>
        <v>0.33333333333333331</v>
      </c>
      <c r="F114" s="1">
        <f>COUNTIFS(Table2[Sub-Sector],Table4[[#This Row],[Sub-Sector]],Table2[6M Return vs Nifty],"&gt;=10")/Table4[[#This Row],[Count]]</f>
        <v>0.19047619047619047</v>
      </c>
      <c r="G114" s="1">
        <f>COUNTIFS(Table2[Sub-Sector],Table4[[#This Row],[Sub-Sector]],Table2[1Y Return vs Nifty],"&gt;=10")/Table4[[#This Row],[Count]]</f>
        <v>0.23809523809523808</v>
      </c>
      <c r="H114" s="1">
        <f>COUNTIFS(Table2[Sub-Sector],Table4[[#This Row],[Sub-Sector]],Table2[RSI Exponential â€“ 14D],"&gt;=50")/Table4[[#This Row],[Count]]</f>
        <v>0.23809523809523808</v>
      </c>
      <c r="I114" s="1">
        <f>COUNTIFS(Table2[Sub-Sector],Table4[[#This Row],[Sub-Sector]],Table2[Relative Volume],"&gt;=1")/Table4[[#This Row],[Count]]</f>
        <v>0.19047619047619047</v>
      </c>
      <c r="J114" s="1">
        <f>COUNTIFS(Table2[Sub-Sector],Table4[[#This Row],[Sub-Sector]],Table2[% Away From Day Low],"&gt;=0.05")/Table4[[#This Row],[Count]]</f>
        <v>0</v>
      </c>
      <c r="K114" s="1">
        <f>COUNTIFS(Table2[Sub-Sector],Table4[[#This Row],[Sub-Sector]],Table2[% Away From Day High],"&lt;=0.05")/Table4[[#This Row],[Count]]</f>
        <v>0.90476190476190477</v>
      </c>
      <c r="L114" s="1">
        <f>COUNTIFS(Table2[Sub-Sector],Table4[[#This Row],[Sub-Sector]],Table2[% Away From Current Week Low],"&gt;=0.05")/Table4[[#This Row],[Count]]</f>
        <v>0</v>
      </c>
      <c r="M114" s="1">
        <f>COUNTIFS(Table2[Sub-Sector],Table4[[#This Row],[Sub-Sector]],Table2[% Away From Current Week High],"&lt;=0.05")/Table4[[#This Row],[Count]]</f>
        <v>0.66666666666666663</v>
      </c>
      <c r="N114" s="1">
        <f>COUNTIFS(Table2[Sub-Sector],Table4[[#This Row],[Sub-Sector]],Table2[% Away From Current Month Low],"&gt;=0.05")/Table4[[#This Row],[Count]]</f>
        <v>0.23809523809523808</v>
      </c>
      <c r="O114" s="1">
        <f>COUNTIFS(Table2[Sub-Sector],Table4[[#This Row],[Sub-Sector]],Table2[% Away From Current Month High],"&lt;=0.05")/Table4[[#This Row],[Count]]</f>
        <v>0.42857142857142855</v>
      </c>
      <c r="P114" s="1">
        <f>COUNTIFS(Table2[Sub-Sector],Table4[[#This Row],[Sub-Sector]],Table2[% Away From 52W High],"&lt;=10")/Table4[[#This Row],[Count]]</f>
        <v>0.47619047619047616</v>
      </c>
      <c r="Q114" s="1">
        <f>COUNTIFS(Table2[Sub-Sector],Table4[[#This Row],[Sub-Sector]],Table2[% Away From 52W Low],"&gt;=10")/Table4[[#This Row],[Count]]</f>
        <v>0.90476190476190477</v>
      </c>
      <c r="R114" s="1">
        <f>COUNTIFS(Table2[Sub-Sector],Table4[[#This Row],[Sub-Sector]],Table2[% Price above 20 EMA],"&gt;=0")/Table4[[#This Row],[Count]]</f>
        <v>0.38095238095238093</v>
      </c>
      <c r="S114" s="1">
        <f>COUNTIFS(Table2[Sub-Sector],Table4[[#This Row],[Sub-Sector]],Table2[% Price above 50 EMA],"&gt;=0")/Table4[[#This Row],[Count]]</f>
        <v>0.61904761904761907</v>
      </c>
      <c r="T114" s="1">
        <f>COUNTIFS(Table2[Sub-Sector],Table4[[#This Row],[Sub-Sector]],Table2[% Price above 200 EMA],"&gt;=0")/Table4[[#This Row],[Count]]</f>
        <v>0.76190476190476186</v>
      </c>
      <c r="U114" s="1">
        <f>COUNTIFS(Table2[Sub-Sector],Table4[[#This Row],[Sub-Sector]],Table2[Rate of Change - Zone],"Positive")/Table4[[#This Row],[Count]]</f>
        <v>0.33333333333333331</v>
      </c>
      <c r="V114" s="1">
        <f>COUNTIFS(Table2[Sub-Sector],Table4[[#This Row],[Sub-Sector]],Table2[Sharpe Ratio],"&gt;=0.10")/Table4[[#This Row],[Count]]</f>
        <v>9.5238095238095233E-2</v>
      </c>
      <c r="W1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508.5</v>
      </c>
      <c r="X114">
        <f>_xlfn.RANK.AVG(Table4[[#This Row],[Score]],Table4[Score],1)</f>
        <v>88.5</v>
      </c>
      <c r="Y1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343.5</v>
      </c>
      <c r="Z114">
        <f>_xlfn.RANK.AVG(Table4[[#This Row],[Score 2 ]],Table4[[Score 2 ]],1)</f>
        <v>113</v>
      </c>
    </row>
    <row r="115" spans="1:26" x14ac:dyDescent="0.3">
      <c r="A115" t="s">
        <v>596</v>
      </c>
      <c r="B115">
        <f>COUNTIFS(Table2[Sub-Sector],Table4[[#This Row],[Sub-Sector]])</f>
        <v>2</v>
      </c>
      <c r="C115" s="1">
        <f>COUNTIFS(Table2[Sub-Sector],Table4[[#This Row],[Sub-Sector]],Table2[Uptrend],"Uptrend")/Table4[[#This Row],[Count]]</f>
        <v>0</v>
      </c>
      <c r="D115" s="1">
        <f>COUNTIFS(Table2[Sub-Sector],Table4[[#This Row],[Sub-Sector]],Table2[1W Return vs Nifty],"&gt;=5")/Table4[[#This Row],[Count]]</f>
        <v>0</v>
      </c>
      <c r="E115" s="1">
        <f>COUNTIFS(Table2[Sub-Sector],Table4[[#This Row],[Sub-Sector]],Table2[1M Return vs Nifty],"&gt;=5")/Table4[[#This Row],[Count]]</f>
        <v>0</v>
      </c>
      <c r="F115" s="1">
        <f>COUNTIFS(Table2[Sub-Sector],Table4[[#This Row],[Sub-Sector]],Table2[6M Return vs Nifty],"&gt;=10")/Table4[[#This Row],[Count]]</f>
        <v>0</v>
      </c>
      <c r="G115" s="1">
        <f>COUNTIFS(Table2[Sub-Sector],Table4[[#This Row],[Sub-Sector]],Table2[1Y Return vs Nifty],"&gt;=10")/Table4[[#This Row],[Count]]</f>
        <v>0</v>
      </c>
      <c r="H115" s="1">
        <f>COUNTIFS(Table2[Sub-Sector],Table4[[#This Row],[Sub-Sector]],Table2[RSI Exponential â€“ 14D],"&gt;=50")/Table4[[#This Row],[Count]]</f>
        <v>0</v>
      </c>
      <c r="I115" s="1">
        <f>COUNTIFS(Table2[Sub-Sector],Table4[[#This Row],[Sub-Sector]],Table2[Relative Volume],"&gt;=1")/Table4[[#This Row],[Count]]</f>
        <v>0.5</v>
      </c>
      <c r="J115" s="1">
        <f>COUNTIFS(Table2[Sub-Sector],Table4[[#This Row],[Sub-Sector]],Table2[% Away From Day Low],"&gt;=0.05")/Table4[[#This Row],[Count]]</f>
        <v>0</v>
      </c>
      <c r="K115" s="1">
        <f>COUNTIFS(Table2[Sub-Sector],Table4[[#This Row],[Sub-Sector]],Table2[% Away From Day High],"&lt;=0.05")/Table4[[#This Row],[Count]]</f>
        <v>1</v>
      </c>
      <c r="L115" s="1">
        <f>COUNTIFS(Table2[Sub-Sector],Table4[[#This Row],[Sub-Sector]],Table2[% Away From Current Week Low],"&gt;=0.05")/Table4[[#This Row],[Count]]</f>
        <v>0</v>
      </c>
      <c r="M115" s="1">
        <f>COUNTIFS(Table2[Sub-Sector],Table4[[#This Row],[Sub-Sector]],Table2[% Away From Current Week High],"&lt;=0.05")/Table4[[#This Row],[Count]]</f>
        <v>1</v>
      </c>
      <c r="N115" s="1">
        <f>COUNTIFS(Table2[Sub-Sector],Table4[[#This Row],[Sub-Sector]],Table2[% Away From Current Month Low],"&gt;=0.05")/Table4[[#This Row],[Count]]</f>
        <v>0</v>
      </c>
      <c r="O115" s="1">
        <f>COUNTIFS(Table2[Sub-Sector],Table4[[#This Row],[Sub-Sector]],Table2[% Away From Current Month High],"&lt;=0.05")/Table4[[#This Row],[Count]]</f>
        <v>0.5</v>
      </c>
      <c r="P115" s="1">
        <f>COUNTIFS(Table2[Sub-Sector],Table4[[#This Row],[Sub-Sector]],Table2[% Away From 52W High],"&lt;=10")/Table4[[#This Row],[Count]]</f>
        <v>0</v>
      </c>
      <c r="Q115" s="1">
        <f>COUNTIFS(Table2[Sub-Sector],Table4[[#This Row],[Sub-Sector]],Table2[% Away From 52W Low],"&gt;=10")/Table4[[#This Row],[Count]]</f>
        <v>1</v>
      </c>
      <c r="R115" s="1">
        <f>COUNTIFS(Table2[Sub-Sector],Table4[[#This Row],[Sub-Sector]],Table2[% Price above 20 EMA],"&gt;=0")/Table4[[#This Row],[Count]]</f>
        <v>0</v>
      </c>
      <c r="S115" s="1">
        <f>COUNTIFS(Table2[Sub-Sector],Table4[[#This Row],[Sub-Sector]],Table2[% Price above 50 EMA],"&gt;=0")/Table4[[#This Row],[Count]]</f>
        <v>0</v>
      </c>
      <c r="T115" s="1">
        <f>COUNTIFS(Table2[Sub-Sector],Table4[[#This Row],[Sub-Sector]],Table2[% Price above 200 EMA],"&gt;=0")/Table4[[#This Row],[Count]]</f>
        <v>0.5</v>
      </c>
      <c r="U115" s="1">
        <f>COUNTIFS(Table2[Sub-Sector],Table4[[#This Row],[Sub-Sector]],Table2[Rate of Change - Zone],"Positive")/Table4[[#This Row],[Count]]</f>
        <v>0</v>
      </c>
      <c r="V115" s="1">
        <f>COUNTIFS(Table2[Sub-Sector],Table4[[#This Row],[Sub-Sector]],Table2[Sharpe Ratio],"&gt;=0.10")/Table4[[#This Row],[Count]]</f>
        <v>0.5</v>
      </c>
      <c r="W1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643</v>
      </c>
      <c r="X115">
        <f>_xlfn.RANK.AVG(Table4[[#This Row],[Score]],Table4[Score],1)</f>
        <v>117</v>
      </c>
      <c r="Y1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352.5</v>
      </c>
      <c r="Z115">
        <f>_xlfn.RANK.AVG(Table4[[#This Row],[Score 2 ]],Table4[[Score 2 ]],1)</f>
        <v>114</v>
      </c>
    </row>
    <row r="116" spans="1:26" x14ac:dyDescent="0.3">
      <c r="A116" t="s">
        <v>24</v>
      </c>
      <c r="B116">
        <f>COUNTIFS(Table2[Sub-Sector],Table4[[#This Row],[Sub-Sector]])</f>
        <v>21</v>
      </c>
      <c r="C116" s="1">
        <f>COUNTIFS(Table2[Sub-Sector],Table4[[#This Row],[Sub-Sector]],Table2[Uptrend],"Uptrend")/Table4[[#This Row],[Count]]</f>
        <v>0.33333333333333331</v>
      </c>
      <c r="D116" s="1">
        <f>COUNTIFS(Table2[Sub-Sector],Table4[[#This Row],[Sub-Sector]],Table2[1W Return vs Nifty],"&gt;=5")/Table4[[#This Row],[Count]]</f>
        <v>0</v>
      </c>
      <c r="E116" s="1">
        <f>COUNTIFS(Table2[Sub-Sector],Table4[[#This Row],[Sub-Sector]],Table2[1M Return vs Nifty],"&gt;=5")/Table4[[#This Row],[Count]]</f>
        <v>0</v>
      </c>
      <c r="F116" s="1">
        <f>COUNTIFS(Table2[Sub-Sector],Table4[[#This Row],[Sub-Sector]],Table2[6M Return vs Nifty],"&gt;=10")/Table4[[#This Row],[Count]]</f>
        <v>9.5238095238095233E-2</v>
      </c>
      <c r="G116" s="1">
        <f>COUNTIFS(Table2[Sub-Sector],Table4[[#This Row],[Sub-Sector]],Table2[1Y Return vs Nifty],"&gt;=10")/Table4[[#This Row],[Count]]</f>
        <v>4.7619047619047616E-2</v>
      </c>
      <c r="H116" s="1">
        <f>COUNTIFS(Table2[Sub-Sector],Table4[[#This Row],[Sub-Sector]],Table2[RSI Exponential â€“ 14D],"&gt;=50")/Table4[[#This Row],[Count]]</f>
        <v>0.38095238095238093</v>
      </c>
      <c r="I116" s="1">
        <f>COUNTIFS(Table2[Sub-Sector],Table4[[#This Row],[Sub-Sector]],Table2[Relative Volume],"&gt;=1")/Table4[[#This Row],[Count]]</f>
        <v>4.7619047619047616E-2</v>
      </c>
      <c r="J116" s="1">
        <f>COUNTIFS(Table2[Sub-Sector],Table4[[#This Row],[Sub-Sector]],Table2[% Away From Day Low],"&gt;=0.05")/Table4[[#This Row],[Count]]</f>
        <v>0</v>
      </c>
      <c r="K116" s="1">
        <f>COUNTIFS(Table2[Sub-Sector],Table4[[#This Row],[Sub-Sector]],Table2[% Away From Day High],"&lt;=0.05")/Table4[[#This Row],[Count]]</f>
        <v>1</v>
      </c>
      <c r="L116" s="1">
        <f>COUNTIFS(Table2[Sub-Sector],Table4[[#This Row],[Sub-Sector]],Table2[% Away From Current Week Low],"&gt;=0.05")/Table4[[#This Row],[Count]]</f>
        <v>0</v>
      </c>
      <c r="M116" s="1">
        <f>COUNTIFS(Table2[Sub-Sector],Table4[[#This Row],[Sub-Sector]],Table2[% Away From Current Week High],"&lt;=0.05")/Table4[[#This Row],[Count]]</f>
        <v>1</v>
      </c>
      <c r="N116" s="1">
        <f>COUNTIFS(Table2[Sub-Sector],Table4[[#This Row],[Sub-Sector]],Table2[% Away From Current Month Low],"&gt;=0.05")/Table4[[#This Row],[Count]]</f>
        <v>0.2857142857142857</v>
      </c>
      <c r="O116" s="1">
        <f>COUNTIFS(Table2[Sub-Sector],Table4[[#This Row],[Sub-Sector]],Table2[% Away From Current Month High],"&lt;=0.05")/Table4[[#This Row],[Count]]</f>
        <v>0.76190476190476186</v>
      </c>
      <c r="P116" s="1">
        <f>COUNTIFS(Table2[Sub-Sector],Table4[[#This Row],[Sub-Sector]],Table2[% Away From 52W High],"&lt;=10")/Table4[[#This Row],[Count]]</f>
        <v>0.23809523809523808</v>
      </c>
      <c r="Q116" s="1">
        <f>COUNTIFS(Table2[Sub-Sector],Table4[[#This Row],[Sub-Sector]],Table2[% Away From 52W Low],"&gt;=10")/Table4[[#This Row],[Count]]</f>
        <v>0.76190476190476186</v>
      </c>
      <c r="R116" s="1">
        <f>COUNTIFS(Table2[Sub-Sector],Table4[[#This Row],[Sub-Sector]],Table2[% Price above 20 EMA],"&gt;=0")/Table4[[#This Row],[Count]]</f>
        <v>0.47619047619047616</v>
      </c>
      <c r="S116" s="1">
        <f>COUNTIFS(Table2[Sub-Sector],Table4[[#This Row],[Sub-Sector]],Table2[% Price above 50 EMA],"&gt;=0")/Table4[[#This Row],[Count]]</f>
        <v>0.42857142857142855</v>
      </c>
      <c r="T116" s="1">
        <f>COUNTIFS(Table2[Sub-Sector],Table4[[#This Row],[Sub-Sector]],Table2[% Price above 200 EMA],"&gt;=0")/Table4[[#This Row],[Count]]</f>
        <v>0.5714285714285714</v>
      </c>
      <c r="U116" s="1">
        <f>COUNTIFS(Table2[Sub-Sector],Table4[[#This Row],[Sub-Sector]],Table2[Rate of Change - Zone],"Positive")/Table4[[#This Row],[Count]]</f>
        <v>0.38095238095238093</v>
      </c>
      <c r="V116" s="1">
        <f>COUNTIFS(Table2[Sub-Sector],Table4[[#This Row],[Sub-Sector]],Table2[Sharpe Ratio],"&gt;=0.10")/Table4[[#This Row],[Count]]</f>
        <v>0.23809523809523808</v>
      </c>
      <c r="W1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624.5</v>
      </c>
      <c r="X116">
        <f>_xlfn.RANK.AVG(Table4[[#This Row],[Score]],Table4[Score],1)</f>
        <v>109</v>
      </c>
      <c r="Y1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356</v>
      </c>
      <c r="Z116">
        <f>_xlfn.RANK.AVG(Table4[[#This Row],[Score 2 ]],Table4[[Score 2 ]],1)</f>
        <v>115</v>
      </c>
    </row>
    <row r="117" spans="1:26" x14ac:dyDescent="0.3">
      <c r="A117" t="s">
        <v>37</v>
      </c>
      <c r="B117">
        <f>COUNTIFS(Table2[Sub-Sector],Table4[[#This Row],[Sub-Sector]])</f>
        <v>3</v>
      </c>
      <c r="C117" s="1">
        <f>COUNTIFS(Table2[Sub-Sector],Table4[[#This Row],[Sub-Sector]],Table2[Uptrend],"Uptrend")/Table4[[#This Row],[Count]]</f>
        <v>0.66666666666666663</v>
      </c>
      <c r="D117" s="1">
        <f>COUNTIFS(Table2[Sub-Sector],Table4[[#This Row],[Sub-Sector]],Table2[1W Return vs Nifty],"&gt;=5")/Table4[[#This Row],[Count]]</f>
        <v>0</v>
      </c>
      <c r="E117" s="1">
        <f>COUNTIFS(Table2[Sub-Sector],Table4[[#This Row],[Sub-Sector]],Table2[1M Return vs Nifty],"&gt;=5")/Table4[[#This Row],[Count]]</f>
        <v>0</v>
      </c>
      <c r="F117" s="1">
        <f>COUNTIFS(Table2[Sub-Sector],Table4[[#This Row],[Sub-Sector]],Table2[6M Return vs Nifty],"&gt;=10")/Table4[[#This Row],[Count]]</f>
        <v>0.33333333333333331</v>
      </c>
      <c r="G117" s="1">
        <f>COUNTIFS(Table2[Sub-Sector],Table4[[#This Row],[Sub-Sector]],Table2[1Y Return vs Nifty],"&gt;=10")/Table4[[#This Row],[Count]]</f>
        <v>0.33333333333333331</v>
      </c>
      <c r="H117" s="1">
        <f>COUNTIFS(Table2[Sub-Sector],Table4[[#This Row],[Sub-Sector]],Table2[RSI Exponential â€“ 14D],"&gt;=50")/Table4[[#This Row],[Count]]</f>
        <v>0.33333333333333331</v>
      </c>
      <c r="I117" s="1">
        <f>COUNTIFS(Table2[Sub-Sector],Table4[[#This Row],[Sub-Sector]],Table2[Relative Volume],"&gt;=1")/Table4[[#This Row],[Count]]</f>
        <v>0</v>
      </c>
      <c r="J117" s="1">
        <f>COUNTIFS(Table2[Sub-Sector],Table4[[#This Row],[Sub-Sector]],Table2[% Away From Day Low],"&gt;=0.05")/Table4[[#This Row],[Count]]</f>
        <v>0</v>
      </c>
      <c r="K117" s="1">
        <f>COUNTIFS(Table2[Sub-Sector],Table4[[#This Row],[Sub-Sector]],Table2[% Away From Day High],"&lt;=0.05")/Table4[[#This Row],[Count]]</f>
        <v>1</v>
      </c>
      <c r="L117" s="1">
        <f>COUNTIFS(Table2[Sub-Sector],Table4[[#This Row],[Sub-Sector]],Table2[% Away From Current Week Low],"&gt;=0.05")/Table4[[#This Row],[Count]]</f>
        <v>0</v>
      </c>
      <c r="M117" s="1">
        <f>COUNTIFS(Table2[Sub-Sector],Table4[[#This Row],[Sub-Sector]],Table2[% Away From Current Week High],"&lt;=0.05")/Table4[[#This Row],[Count]]</f>
        <v>0.66666666666666663</v>
      </c>
      <c r="N117" s="1">
        <f>COUNTIFS(Table2[Sub-Sector],Table4[[#This Row],[Sub-Sector]],Table2[% Away From Current Month Low],"&gt;=0.05")/Table4[[#This Row],[Count]]</f>
        <v>0</v>
      </c>
      <c r="O117" s="1">
        <f>COUNTIFS(Table2[Sub-Sector],Table4[[#This Row],[Sub-Sector]],Table2[% Away From Current Month High],"&lt;=0.05")/Table4[[#This Row],[Count]]</f>
        <v>0.33333333333333331</v>
      </c>
      <c r="P117" s="1">
        <f>COUNTIFS(Table2[Sub-Sector],Table4[[#This Row],[Sub-Sector]],Table2[% Away From 52W High],"&lt;=10")/Table4[[#This Row],[Count]]</f>
        <v>0.33333333333333331</v>
      </c>
      <c r="Q117" s="1">
        <f>COUNTIFS(Table2[Sub-Sector],Table4[[#This Row],[Sub-Sector]],Table2[% Away From 52W Low],"&gt;=10")/Table4[[#This Row],[Count]]</f>
        <v>1</v>
      </c>
      <c r="R117" s="1">
        <f>COUNTIFS(Table2[Sub-Sector],Table4[[#This Row],[Sub-Sector]],Table2[% Price above 20 EMA],"&gt;=0")/Table4[[#This Row],[Count]]</f>
        <v>0.33333333333333331</v>
      </c>
      <c r="S117" s="1">
        <f>COUNTIFS(Table2[Sub-Sector],Table4[[#This Row],[Sub-Sector]],Table2[% Price above 50 EMA],"&gt;=0")/Table4[[#This Row],[Count]]</f>
        <v>0.66666666666666663</v>
      </c>
      <c r="T117" s="1">
        <f>COUNTIFS(Table2[Sub-Sector],Table4[[#This Row],[Sub-Sector]],Table2[% Price above 200 EMA],"&gt;=0")/Table4[[#This Row],[Count]]</f>
        <v>1</v>
      </c>
      <c r="U117" s="1">
        <f>COUNTIFS(Table2[Sub-Sector],Table4[[#This Row],[Sub-Sector]],Table2[Rate of Change - Zone],"Positive")/Table4[[#This Row],[Count]]</f>
        <v>0.33333333333333331</v>
      </c>
      <c r="V117" s="1">
        <f>COUNTIFS(Table2[Sub-Sector],Table4[[#This Row],[Sub-Sector]],Table2[Sharpe Ratio],"&gt;=0.10")/Table4[[#This Row],[Count]]</f>
        <v>0.33333333333333331</v>
      </c>
      <c r="W1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585.5</v>
      </c>
      <c r="X117">
        <f>_xlfn.RANK.AVG(Table4[[#This Row],[Score]],Table4[Score],1)</f>
        <v>102.5</v>
      </c>
      <c r="Y1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359</v>
      </c>
      <c r="Z117">
        <f>_xlfn.RANK.AVG(Table4[[#This Row],[Score 2 ]],Table4[[Score 2 ]],1)</f>
        <v>116.5</v>
      </c>
    </row>
    <row r="118" spans="1:26" x14ac:dyDescent="0.3">
      <c r="A118" t="s">
        <v>609</v>
      </c>
      <c r="B118">
        <f>COUNTIFS(Table2[Sub-Sector],Table4[[#This Row],[Sub-Sector]])</f>
        <v>3</v>
      </c>
      <c r="C118" s="1">
        <f>COUNTIFS(Table2[Sub-Sector],Table4[[#This Row],[Sub-Sector]],Table2[Uptrend],"Uptrend")/Table4[[#This Row],[Count]]</f>
        <v>0.66666666666666663</v>
      </c>
      <c r="D118" s="1">
        <f>COUNTIFS(Table2[Sub-Sector],Table4[[#This Row],[Sub-Sector]],Table2[1W Return vs Nifty],"&gt;=5")/Table4[[#This Row],[Count]]</f>
        <v>0</v>
      </c>
      <c r="E118" s="1">
        <f>COUNTIFS(Table2[Sub-Sector],Table4[[#This Row],[Sub-Sector]],Table2[1M Return vs Nifty],"&gt;=5")/Table4[[#This Row],[Count]]</f>
        <v>0</v>
      </c>
      <c r="F118" s="1">
        <f>COUNTIFS(Table2[Sub-Sector],Table4[[#This Row],[Sub-Sector]],Table2[6M Return vs Nifty],"&gt;=10")/Table4[[#This Row],[Count]]</f>
        <v>0.33333333333333331</v>
      </c>
      <c r="G118" s="1">
        <f>COUNTIFS(Table2[Sub-Sector],Table4[[#This Row],[Sub-Sector]],Table2[1Y Return vs Nifty],"&gt;=10")/Table4[[#This Row],[Count]]</f>
        <v>0.33333333333333331</v>
      </c>
      <c r="H118" s="1">
        <f>COUNTIFS(Table2[Sub-Sector],Table4[[#This Row],[Sub-Sector]],Table2[RSI Exponential â€“ 14D],"&gt;=50")/Table4[[#This Row],[Count]]</f>
        <v>0.33333333333333331</v>
      </c>
      <c r="I118" s="1">
        <f>COUNTIFS(Table2[Sub-Sector],Table4[[#This Row],[Sub-Sector]],Table2[Relative Volume],"&gt;=1")/Table4[[#This Row],[Count]]</f>
        <v>0</v>
      </c>
      <c r="J118" s="1">
        <f>COUNTIFS(Table2[Sub-Sector],Table4[[#This Row],[Sub-Sector]],Table2[% Away From Day Low],"&gt;=0.05")/Table4[[#This Row],[Count]]</f>
        <v>0</v>
      </c>
      <c r="K118" s="1">
        <f>COUNTIFS(Table2[Sub-Sector],Table4[[#This Row],[Sub-Sector]],Table2[% Away From Day High],"&lt;=0.05")/Table4[[#This Row],[Count]]</f>
        <v>1</v>
      </c>
      <c r="L118" s="1">
        <f>COUNTIFS(Table2[Sub-Sector],Table4[[#This Row],[Sub-Sector]],Table2[% Away From Current Week Low],"&gt;=0.05")/Table4[[#This Row],[Count]]</f>
        <v>0</v>
      </c>
      <c r="M118" s="1">
        <f>COUNTIFS(Table2[Sub-Sector],Table4[[#This Row],[Sub-Sector]],Table2[% Away From Current Week High],"&lt;=0.05")/Table4[[#This Row],[Count]]</f>
        <v>0.66666666666666663</v>
      </c>
      <c r="N118" s="1">
        <f>COUNTIFS(Table2[Sub-Sector],Table4[[#This Row],[Sub-Sector]],Table2[% Away From Current Month Low],"&gt;=0.05")/Table4[[#This Row],[Count]]</f>
        <v>0.33333333333333331</v>
      </c>
      <c r="O118" s="1">
        <f>COUNTIFS(Table2[Sub-Sector],Table4[[#This Row],[Sub-Sector]],Table2[% Away From Current Month High],"&lt;=0.05")/Table4[[#This Row],[Count]]</f>
        <v>0.33333333333333331</v>
      </c>
      <c r="P118" s="1">
        <f>COUNTIFS(Table2[Sub-Sector],Table4[[#This Row],[Sub-Sector]],Table2[% Away From 52W High],"&lt;=10")/Table4[[#This Row],[Count]]</f>
        <v>0</v>
      </c>
      <c r="Q118" s="1">
        <f>COUNTIFS(Table2[Sub-Sector],Table4[[#This Row],[Sub-Sector]],Table2[% Away From 52W Low],"&gt;=10")/Table4[[#This Row],[Count]]</f>
        <v>0.66666666666666663</v>
      </c>
      <c r="R118" s="1">
        <f>COUNTIFS(Table2[Sub-Sector],Table4[[#This Row],[Sub-Sector]],Table2[% Price above 20 EMA],"&gt;=0")/Table4[[#This Row],[Count]]</f>
        <v>0.33333333333333331</v>
      </c>
      <c r="S118" s="1">
        <f>COUNTIFS(Table2[Sub-Sector],Table4[[#This Row],[Sub-Sector]],Table2[% Price above 50 EMA],"&gt;=0")/Table4[[#This Row],[Count]]</f>
        <v>0.66666666666666663</v>
      </c>
      <c r="T118" s="1">
        <f>COUNTIFS(Table2[Sub-Sector],Table4[[#This Row],[Sub-Sector]],Table2[% Price above 200 EMA],"&gt;=0")/Table4[[#This Row],[Count]]</f>
        <v>0.66666666666666663</v>
      </c>
      <c r="U118" s="1">
        <f>COUNTIFS(Table2[Sub-Sector],Table4[[#This Row],[Sub-Sector]],Table2[Rate of Change - Zone],"Positive")/Table4[[#This Row],[Count]]</f>
        <v>0.33333333333333331</v>
      </c>
      <c r="V118" s="1">
        <f>COUNTIFS(Table2[Sub-Sector],Table4[[#This Row],[Sub-Sector]],Table2[Sharpe Ratio],"&gt;=0.10")/Table4[[#This Row],[Count]]</f>
        <v>0</v>
      </c>
      <c r="W1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585.5</v>
      </c>
      <c r="X118">
        <f>_xlfn.RANK.AVG(Table4[[#This Row],[Score]],Table4[Score],1)</f>
        <v>102.5</v>
      </c>
      <c r="Y1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359</v>
      </c>
      <c r="Z118">
        <f>_xlfn.RANK.AVG(Table4[[#This Row],[Score 2 ]],Table4[[Score 2 ]],1)</f>
        <v>116.5</v>
      </c>
    </row>
    <row r="119" spans="1:26" x14ac:dyDescent="0.3">
      <c r="A119" t="s">
        <v>34</v>
      </c>
      <c r="B119">
        <f>COUNTIFS(Table2[Sub-Sector],Table4[[#This Row],[Sub-Sector]])</f>
        <v>11</v>
      </c>
      <c r="C119" s="1">
        <f>COUNTIFS(Table2[Sub-Sector],Table4[[#This Row],[Sub-Sector]],Table2[Uptrend],"Uptrend")/Table4[[#This Row],[Count]]</f>
        <v>0</v>
      </c>
      <c r="D119" s="1">
        <f>COUNTIFS(Table2[Sub-Sector],Table4[[#This Row],[Sub-Sector]],Table2[1W Return vs Nifty],"&gt;=5")/Table4[[#This Row],[Count]]</f>
        <v>0</v>
      </c>
      <c r="E119" s="1">
        <f>COUNTIFS(Table2[Sub-Sector],Table4[[#This Row],[Sub-Sector]],Table2[1M Return vs Nifty],"&gt;=5")/Table4[[#This Row],[Count]]</f>
        <v>0</v>
      </c>
      <c r="F119" s="1">
        <f>COUNTIFS(Table2[Sub-Sector],Table4[[#This Row],[Sub-Sector]],Table2[6M Return vs Nifty],"&gt;=10")/Table4[[#This Row],[Count]]</f>
        <v>0</v>
      </c>
      <c r="G119" s="1">
        <f>COUNTIFS(Table2[Sub-Sector],Table4[[#This Row],[Sub-Sector]],Table2[1Y Return vs Nifty],"&gt;=10")/Table4[[#This Row],[Count]]</f>
        <v>0.18181818181818182</v>
      </c>
      <c r="H119" s="1">
        <f>COUNTIFS(Table2[Sub-Sector],Table4[[#This Row],[Sub-Sector]],Table2[RSI Exponential â€“ 14D],"&gt;=50")/Table4[[#This Row],[Count]]</f>
        <v>9.0909090909090912E-2</v>
      </c>
      <c r="I119" s="1">
        <f>COUNTIFS(Table2[Sub-Sector],Table4[[#This Row],[Sub-Sector]],Table2[Relative Volume],"&gt;=1")/Table4[[#This Row],[Count]]</f>
        <v>0.27272727272727271</v>
      </c>
      <c r="J119" s="1">
        <f>COUNTIFS(Table2[Sub-Sector],Table4[[#This Row],[Sub-Sector]],Table2[% Away From Day Low],"&gt;=0.05")/Table4[[#This Row],[Count]]</f>
        <v>0</v>
      </c>
      <c r="K119" s="1">
        <f>COUNTIFS(Table2[Sub-Sector],Table4[[#This Row],[Sub-Sector]],Table2[% Away From Day High],"&lt;=0.05")/Table4[[#This Row],[Count]]</f>
        <v>1</v>
      </c>
      <c r="L119" s="1">
        <f>COUNTIFS(Table2[Sub-Sector],Table4[[#This Row],[Sub-Sector]],Table2[% Away From Current Week Low],"&gt;=0.05")/Table4[[#This Row],[Count]]</f>
        <v>0</v>
      </c>
      <c r="M119" s="1">
        <f>COUNTIFS(Table2[Sub-Sector],Table4[[#This Row],[Sub-Sector]],Table2[% Away From Current Week High],"&lt;=0.05")/Table4[[#This Row],[Count]]</f>
        <v>1</v>
      </c>
      <c r="N119" s="1">
        <f>COUNTIFS(Table2[Sub-Sector],Table4[[#This Row],[Sub-Sector]],Table2[% Away From Current Month Low],"&gt;=0.05")/Table4[[#This Row],[Count]]</f>
        <v>9.0909090909090912E-2</v>
      </c>
      <c r="O119" s="1">
        <f>COUNTIFS(Table2[Sub-Sector],Table4[[#This Row],[Sub-Sector]],Table2[% Away From Current Month High],"&lt;=0.05")/Table4[[#This Row],[Count]]</f>
        <v>0.36363636363636365</v>
      </c>
      <c r="P119" s="1">
        <f>COUNTIFS(Table2[Sub-Sector],Table4[[#This Row],[Sub-Sector]],Table2[% Away From 52W High],"&lt;=10")/Table4[[#This Row],[Count]]</f>
        <v>0</v>
      </c>
      <c r="Q119" s="1">
        <f>COUNTIFS(Table2[Sub-Sector],Table4[[#This Row],[Sub-Sector]],Table2[% Away From 52W Low],"&gt;=10")/Table4[[#This Row],[Count]]</f>
        <v>1</v>
      </c>
      <c r="R119" s="1">
        <f>COUNTIFS(Table2[Sub-Sector],Table4[[#This Row],[Sub-Sector]],Table2[% Price above 20 EMA],"&gt;=0")/Table4[[#This Row],[Count]]</f>
        <v>9.0909090909090912E-2</v>
      </c>
      <c r="S119" s="1">
        <f>COUNTIFS(Table2[Sub-Sector],Table4[[#This Row],[Sub-Sector]],Table2[% Price above 50 EMA],"&gt;=0")/Table4[[#This Row],[Count]]</f>
        <v>0</v>
      </c>
      <c r="T119" s="1">
        <f>COUNTIFS(Table2[Sub-Sector],Table4[[#This Row],[Sub-Sector]],Table2[% Price above 200 EMA],"&gt;=0")/Table4[[#This Row],[Count]]</f>
        <v>0.36363636363636365</v>
      </c>
      <c r="U119" s="1">
        <f>COUNTIFS(Table2[Sub-Sector],Table4[[#This Row],[Sub-Sector]],Table2[Rate of Change - Zone],"Positive")/Table4[[#This Row],[Count]]</f>
        <v>9.0909090909090912E-2</v>
      </c>
      <c r="V119" s="1">
        <f>COUNTIFS(Table2[Sub-Sector],Table4[[#This Row],[Sub-Sector]],Table2[Sharpe Ratio],"&gt;=0.10")/Table4[[#This Row],[Count]]</f>
        <v>0.81818181818181823</v>
      </c>
      <c r="W1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653.5</v>
      </c>
      <c r="X119">
        <f>_xlfn.RANK.AVG(Table4[[#This Row],[Score]],Table4[Score],1)</f>
        <v>118</v>
      </c>
      <c r="Y1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363</v>
      </c>
      <c r="Z119">
        <f>_xlfn.RANK.AVG(Table4[[#This Row],[Score 2 ]],Table4[[Score 2 ]],1)</f>
        <v>118</v>
      </c>
    </row>
    <row r="120" spans="1:26" x14ac:dyDescent="0.3">
      <c r="A120" t="s">
        <v>293</v>
      </c>
      <c r="B120">
        <f>COUNTIFS(Table2[Sub-Sector],Table4[[#This Row],[Sub-Sector]])</f>
        <v>1</v>
      </c>
      <c r="C120" s="1">
        <f>COUNTIFS(Table2[Sub-Sector],Table4[[#This Row],[Sub-Sector]],Table2[Uptrend],"Uptrend")/Table4[[#This Row],[Count]]</f>
        <v>0</v>
      </c>
      <c r="D120" s="1">
        <f>COUNTIFS(Table2[Sub-Sector],Table4[[#This Row],[Sub-Sector]],Table2[1W Return vs Nifty],"&gt;=5")/Table4[[#This Row],[Count]]</f>
        <v>0</v>
      </c>
      <c r="E120" s="1">
        <f>COUNTIFS(Table2[Sub-Sector],Table4[[#This Row],[Sub-Sector]],Table2[1M Return vs Nifty],"&gt;=5")/Table4[[#This Row],[Count]]</f>
        <v>0</v>
      </c>
      <c r="F120" s="1">
        <f>COUNTIFS(Table2[Sub-Sector],Table4[[#This Row],[Sub-Sector]],Table2[6M Return vs Nifty],"&gt;=10")/Table4[[#This Row],[Count]]</f>
        <v>0</v>
      </c>
      <c r="G120" s="1">
        <f>COUNTIFS(Table2[Sub-Sector],Table4[[#This Row],[Sub-Sector]],Table2[1Y Return vs Nifty],"&gt;=10")/Table4[[#This Row],[Count]]</f>
        <v>0</v>
      </c>
      <c r="H120" s="1">
        <f>COUNTIFS(Table2[Sub-Sector],Table4[[#This Row],[Sub-Sector]],Table2[RSI Exponential â€“ 14D],"&gt;=50")/Table4[[#This Row],[Count]]</f>
        <v>0</v>
      </c>
      <c r="I120" s="1">
        <f>COUNTIFS(Table2[Sub-Sector],Table4[[#This Row],[Sub-Sector]],Table2[Relative Volume],"&gt;=1")/Table4[[#This Row],[Count]]</f>
        <v>0</v>
      </c>
      <c r="J120" s="1">
        <f>COUNTIFS(Table2[Sub-Sector],Table4[[#This Row],[Sub-Sector]],Table2[% Away From Day Low],"&gt;=0.05")/Table4[[#This Row],[Count]]</f>
        <v>0</v>
      </c>
      <c r="K120" s="1">
        <f>COUNTIFS(Table2[Sub-Sector],Table4[[#This Row],[Sub-Sector]],Table2[% Away From Day High],"&lt;=0.05")/Table4[[#This Row],[Count]]</f>
        <v>1</v>
      </c>
      <c r="L120" s="1">
        <f>COUNTIFS(Table2[Sub-Sector],Table4[[#This Row],[Sub-Sector]],Table2[% Away From Current Week Low],"&gt;=0.05")/Table4[[#This Row],[Count]]</f>
        <v>0</v>
      </c>
      <c r="M120" s="1">
        <f>COUNTIFS(Table2[Sub-Sector],Table4[[#This Row],[Sub-Sector]],Table2[% Away From Current Week High],"&lt;=0.05")/Table4[[#This Row],[Count]]</f>
        <v>0</v>
      </c>
      <c r="N120" s="1">
        <f>COUNTIFS(Table2[Sub-Sector],Table4[[#This Row],[Sub-Sector]],Table2[% Away From Current Month Low],"&gt;=0.05")/Table4[[#This Row],[Count]]</f>
        <v>0</v>
      </c>
      <c r="O120" s="1">
        <f>COUNTIFS(Table2[Sub-Sector],Table4[[#This Row],[Sub-Sector]],Table2[% Away From Current Month High],"&lt;=0.05")/Table4[[#This Row],[Count]]</f>
        <v>0</v>
      </c>
      <c r="P120" s="1">
        <f>COUNTIFS(Table2[Sub-Sector],Table4[[#This Row],[Sub-Sector]],Table2[% Away From 52W High],"&lt;=10")/Table4[[#This Row],[Count]]</f>
        <v>0</v>
      </c>
      <c r="Q120" s="1">
        <f>COUNTIFS(Table2[Sub-Sector],Table4[[#This Row],[Sub-Sector]],Table2[% Away From 52W Low],"&gt;=10")/Table4[[#This Row],[Count]]</f>
        <v>1</v>
      </c>
      <c r="R120" s="1">
        <f>COUNTIFS(Table2[Sub-Sector],Table4[[#This Row],[Sub-Sector]],Table2[% Price above 20 EMA],"&gt;=0")/Table4[[#This Row],[Count]]</f>
        <v>0</v>
      </c>
      <c r="S120" s="1">
        <f>COUNTIFS(Table2[Sub-Sector],Table4[[#This Row],[Sub-Sector]],Table2[% Price above 50 EMA],"&gt;=0")/Table4[[#This Row],[Count]]</f>
        <v>0</v>
      </c>
      <c r="T120" s="1">
        <f>COUNTIFS(Table2[Sub-Sector],Table4[[#This Row],[Sub-Sector]],Table2[% Price above 200 EMA],"&gt;=0")/Table4[[#This Row],[Count]]</f>
        <v>1</v>
      </c>
      <c r="U120" s="1">
        <f>COUNTIFS(Table2[Sub-Sector],Table4[[#This Row],[Sub-Sector]],Table2[Rate of Change - Zone],"Positive")/Table4[[#This Row],[Count]]</f>
        <v>0</v>
      </c>
      <c r="V120" s="1">
        <f>COUNTIFS(Table2[Sub-Sector],Table4[[#This Row],[Sub-Sector]],Table2[Sharpe Ratio],"&gt;=0.10")/Table4[[#This Row],[Count]]</f>
        <v>0</v>
      </c>
      <c r="W1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724</v>
      </c>
      <c r="X120">
        <f>_xlfn.RANK.AVG(Table4[[#This Row],[Score]],Table4[Score],1)</f>
        <v>120</v>
      </c>
      <c r="Y1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433.5</v>
      </c>
      <c r="Z120">
        <f>_xlfn.RANK.AVG(Table4[[#This Row],[Score 2 ]],Table4[[Score 2 ]],1)</f>
        <v>120</v>
      </c>
    </row>
    <row r="121" spans="1:26" x14ac:dyDescent="0.3">
      <c r="A121" t="s">
        <v>541</v>
      </c>
      <c r="B121">
        <f>COUNTIFS(Table2[Sub-Sector],Table4[[#This Row],[Sub-Sector]])</f>
        <v>1</v>
      </c>
      <c r="C121" s="1">
        <f>COUNTIFS(Table2[Sub-Sector],Table4[[#This Row],[Sub-Sector]],Table2[Uptrend],"Uptrend")/Table4[[#This Row],[Count]]</f>
        <v>0</v>
      </c>
      <c r="D121" s="1">
        <f>COUNTIFS(Table2[Sub-Sector],Table4[[#This Row],[Sub-Sector]],Table2[1W Return vs Nifty],"&gt;=5")/Table4[[#This Row],[Count]]</f>
        <v>0</v>
      </c>
      <c r="E121" s="1">
        <f>COUNTIFS(Table2[Sub-Sector],Table4[[#This Row],[Sub-Sector]],Table2[1M Return vs Nifty],"&gt;=5")/Table4[[#This Row],[Count]]</f>
        <v>0</v>
      </c>
      <c r="F121" s="1">
        <f>COUNTIFS(Table2[Sub-Sector],Table4[[#This Row],[Sub-Sector]],Table2[6M Return vs Nifty],"&gt;=10")/Table4[[#This Row],[Count]]</f>
        <v>0</v>
      </c>
      <c r="G121" s="1">
        <f>COUNTIFS(Table2[Sub-Sector],Table4[[#This Row],[Sub-Sector]],Table2[1Y Return vs Nifty],"&gt;=10")/Table4[[#This Row],[Count]]</f>
        <v>0</v>
      </c>
      <c r="H121" s="1">
        <f>COUNTIFS(Table2[Sub-Sector],Table4[[#This Row],[Sub-Sector]],Table2[RSI Exponential â€“ 14D],"&gt;=50")/Table4[[#This Row],[Count]]</f>
        <v>0</v>
      </c>
      <c r="I121" s="1">
        <f>COUNTIFS(Table2[Sub-Sector],Table4[[#This Row],[Sub-Sector]],Table2[Relative Volume],"&gt;=1")/Table4[[#This Row],[Count]]</f>
        <v>0</v>
      </c>
      <c r="J121" s="1">
        <f>COUNTIFS(Table2[Sub-Sector],Table4[[#This Row],[Sub-Sector]],Table2[% Away From Day Low],"&gt;=0.05")/Table4[[#This Row],[Count]]</f>
        <v>0</v>
      </c>
      <c r="K121" s="1">
        <f>COUNTIFS(Table2[Sub-Sector],Table4[[#This Row],[Sub-Sector]],Table2[% Away From Day High],"&lt;=0.05")/Table4[[#This Row],[Count]]</f>
        <v>1</v>
      </c>
      <c r="L121" s="1">
        <f>COUNTIFS(Table2[Sub-Sector],Table4[[#This Row],[Sub-Sector]],Table2[% Away From Current Week Low],"&gt;=0.05")/Table4[[#This Row],[Count]]</f>
        <v>0</v>
      </c>
      <c r="M121" s="1">
        <f>COUNTIFS(Table2[Sub-Sector],Table4[[#This Row],[Sub-Sector]],Table2[% Away From Current Week High],"&lt;=0.05")/Table4[[#This Row],[Count]]</f>
        <v>1</v>
      </c>
      <c r="N121" s="1">
        <f>COUNTIFS(Table2[Sub-Sector],Table4[[#This Row],[Sub-Sector]],Table2[% Away From Current Month Low],"&gt;=0.05")/Table4[[#This Row],[Count]]</f>
        <v>0</v>
      </c>
      <c r="O121" s="1">
        <f>COUNTIFS(Table2[Sub-Sector],Table4[[#This Row],[Sub-Sector]],Table2[% Away From Current Month High],"&lt;=0.05")/Table4[[#This Row],[Count]]</f>
        <v>1</v>
      </c>
      <c r="P121" s="1">
        <f>COUNTIFS(Table2[Sub-Sector],Table4[[#This Row],[Sub-Sector]],Table2[% Away From 52W High],"&lt;=10")/Table4[[#This Row],[Count]]</f>
        <v>0</v>
      </c>
      <c r="Q121" s="1">
        <f>COUNTIFS(Table2[Sub-Sector],Table4[[#This Row],[Sub-Sector]],Table2[% Away From 52W Low],"&gt;=10")/Table4[[#This Row],[Count]]</f>
        <v>1</v>
      </c>
      <c r="R121" s="1">
        <f>COUNTIFS(Table2[Sub-Sector],Table4[[#This Row],[Sub-Sector]],Table2[% Price above 20 EMA],"&gt;=0")/Table4[[#This Row],[Count]]</f>
        <v>0</v>
      </c>
      <c r="S121" s="1">
        <f>COUNTIFS(Table2[Sub-Sector],Table4[[#This Row],[Sub-Sector]],Table2[% Price above 50 EMA],"&gt;=0")/Table4[[#This Row],[Count]]</f>
        <v>0</v>
      </c>
      <c r="T121" s="1">
        <f>COUNTIFS(Table2[Sub-Sector],Table4[[#This Row],[Sub-Sector]],Table2[% Price above 200 EMA],"&gt;=0")/Table4[[#This Row],[Count]]</f>
        <v>1</v>
      </c>
      <c r="U121" s="1">
        <f>COUNTIFS(Table2[Sub-Sector],Table4[[#This Row],[Sub-Sector]],Table2[Rate of Change - Zone],"Positive")/Table4[[#This Row],[Count]]</f>
        <v>0</v>
      </c>
      <c r="V121" s="1">
        <f>COUNTIFS(Table2[Sub-Sector],Table4[[#This Row],[Sub-Sector]],Table2[Sharpe Ratio],"&gt;=0.10")/Table4[[#This Row],[Count]]</f>
        <v>0</v>
      </c>
      <c r="W1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724</v>
      </c>
      <c r="X121">
        <f>_xlfn.RANK.AVG(Table4[[#This Row],[Score]],Table4[Score],1)</f>
        <v>120</v>
      </c>
      <c r="Y1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433.5</v>
      </c>
      <c r="Z121">
        <f>_xlfn.RANK.AVG(Table4[[#This Row],[Score 2 ]],Table4[[Score 2 ]],1)</f>
        <v>120</v>
      </c>
    </row>
    <row r="122" spans="1:26" x14ac:dyDescent="0.3">
      <c r="A122" t="s">
        <v>1221</v>
      </c>
      <c r="B122">
        <f>COUNTIFS(Table2[Sub-Sector],Table4[[#This Row],[Sub-Sector]])</f>
        <v>2</v>
      </c>
      <c r="C122" s="1">
        <f>COUNTIFS(Table2[Sub-Sector],Table4[[#This Row],[Sub-Sector]],Table2[Uptrend],"Uptrend")/Table4[[#This Row],[Count]]</f>
        <v>0</v>
      </c>
      <c r="D122" s="1">
        <f>COUNTIFS(Table2[Sub-Sector],Table4[[#This Row],[Sub-Sector]],Table2[1W Return vs Nifty],"&gt;=5")/Table4[[#This Row],[Count]]</f>
        <v>0</v>
      </c>
      <c r="E122" s="1">
        <f>COUNTIFS(Table2[Sub-Sector],Table4[[#This Row],[Sub-Sector]],Table2[1M Return vs Nifty],"&gt;=5")/Table4[[#This Row],[Count]]</f>
        <v>0</v>
      </c>
      <c r="F122" s="1">
        <f>COUNTIFS(Table2[Sub-Sector],Table4[[#This Row],[Sub-Sector]],Table2[6M Return vs Nifty],"&gt;=10")/Table4[[#This Row],[Count]]</f>
        <v>0</v>
      </c>
      <c r="G122" s="1">
        <f>COUNTIFS(Table2[Sub-Sector],Table4[[#This Row],[Sub-Sector]],Table2[1Y Return vs Nifty],"&gt;=10")/Table4[[#This Row],[Count]]</f>
        <v>0</v>
      </c>
      <c r="H122" s="1">
        <f>COUNTIFS(Table2[Sub-Sector],Table4[[#This Row],[Sub-Sector]],Table2[RSI Exponential â€“ 14D],"&gt;=50")/Table4[[#This Row],[Count]]</f>
        <v>0</v>
      </c>
      <c r="I122" s="1">
        <f>COUNTIFS(Table2[Sub-Sector],Table4[[#This Row],[Sub-Sector]],Table2[Relative Volume],"&gt;=1")/Table4[[#This Row],[Count]]</f>
        <v>0</v>
      </c>
      <c r="J122" s="1">
        <f>COUNTIFS(Table2[Sub-Sector],Table4[[#This Row],[Sub-Sector]],Table2[% Away From Day Low],"&gt;=0.05")/Table4[[#This Row],[Count]]</f>
        <v>0</v>
      </c>
      <c r="K122" s="1">
        <f>COUNTIFS(Table2[Sub-Sector],Table4[[#This Row],[Sub-Sector]],Table2[% Away From Day High],"&lt;=0.05")/Table4[[#This Row],[Count]]</f>
        <v>1</v>
      </c>
      <c r="L122" s="1">
        <f>COUNTIFS(Table2[Sub-Sector],Table4[[#This Row],[Sub-Sector]],Table2[% Away From Current Week Low],"&gt;=0.05")/Table4[[#This Row],[Count]]</f>
        <v>0</v>
      </c>
      <c r="M122" s="1">
        <f>COUNTIFS(Table2[Sub-Sector],Table4[[#This Row],[Sub-Sector]],Table2[% Away From Current Week High],"&lt;=0.05")/Table4[[#This Row],[Count]]</f>
        <v>1</v>
      </c>
      <c r="N122" s="1">
        <f>COUNTIFS(Table2[Sub-Sector],Table4[[#This Row],[Sub-Sector]],Table2[% Away From Current Month Low],"&gt;=0.05")/Table4[[#This Row],[Count]]</f>
        <v>0</v>
      </c>
      <c r="O122" s="1">
        <f>COUNTIFS(Table2[Sub-Sector],Table4[[#This Row],[Sub-Sector]],Table2[% Away From Current Month High],"&lt;=0.05")/Table4[[#This Row],[Count]]</f>
        <v>0.5</v>
      </c>
      <c r="P122" s="1">
        <f>COUNTIFS(Table2[Sub-Sector],Table4[[#This Row],[Sub-Sector]],Table2[% Away From 52W High],"&lt;=10")/Table4[[#This Row],[Count]]</f>
        <v>0</v>
      </c>
      <c r="Q122" s="1">
        <f>COUNTIFS(Table2[Sub-Sector],Table4[[#This Row],[Sub-Sector]],Table2[% Away From 52W Low],"&gt;=10")/Table4[[#This Row],[Count]]</f>
        <v>0</v>
      </c>
      <c r="R122" s="1">
        <f>COUNTIFS(Table2[Sub-Sector],Table4[[#This Row],[Sub-Sector]],Table2[% Price above 20 EMA],"&gt;=0")/Table4[[#This Row],[Count]]</f>
        <v>0</v>
      </c>
      <c r="S122" s="1">
        <f>COUNTIFS(Table2[Sub-Sector],Table4[[#This Row],[Sub-Sector]],Table2[% Price above 50 EMA],"&gt;=0")/Table4[[#This Row],[Count]]</f>
        <v>0</v>
      </c>
      <c r="T122" s="1">
        <f>COUNTIFS(Table2[Sub-Sector],Table4[[#This Row],[Sub-Sector]],Table2[% Price above 200 EMA],"&gt;=0")/Table4[[#This Row],[Count]]</f>
        <v>0</v>
      </c>
      <c r="U122" s="1">
        <f>COUNTIFS(Table2[Sub-Sector],Table4[[#This Row],[Sub-Sector]],Table2[Rate of Change - Zone],"Positive")/Table4[[#This Row],[Count]]</f>
        <v>0</v>
      </c>
      <c r="V122" s="1">
        <f>COUNTIFS(Table2[Sub-Sector],Table4[[#This Row],[Sub-Sector]],Table2[Sharpe Ratio],"&gt;=0.10")/Table4[[#This Row],[Count]]</f>
        <v>0</v>
      </c>
      <c r="W12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724</v>
      </c>
      <c r="X122">
        <f>_xlfn.RANK.AVG(Table4[[#This Row],[Score]],Table4[Score],1)</f>
        <v>120</v>
      </c>
      <c r="Y12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433.5</v>
      </c>
      <c r="Z122">
        <f>_xlfn.RANK.AVG(Table4[[#This Row],[Score 2 ]],Table4[[Score 2 ]],1)</f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C621-6E5E-4C16-8AFA-FE1D11336B1D}">
  <dimension ref="A1:AV741"/>
  <sheetViews>
    <sheetView tabSelected="1" topLeftCell="AL1" workbookViewId="0">
      <selection activeCell="AV1" sqref="AV1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3168</v>
      </c>
      <c r="D1" t="s">
        <v>2</v>
      </c>
      <c r="E1" t="s">
        <v>3</v>
      </c>
      <c r="F1" t="s">
        <v>4</v>
      </c>
      <c r="G1" t="s">
        <v>5</v>
      </c>
      <c r="H1" t="s">
        <v>3191</v>
      </c>
      <c r="I1" t="s">
        <v>6</v>
      </c>
      <c r="J1" t="s">
        <v>3193</v>
      </c>
      <c r="K1" t="s">
        <v>7</v>
      </c>
      <c r="L1" t="s">
        <v>3192</v>
      </c>
      <c r="M1" t="s">
        <v>8</v>
      </c>
      <c r="N1" t="s">
        <v>3194</v>
      </c>
      <c r="O1" t="s">
        <v>3195</v>
      </c>
      <c r="P1" t="s">
        <v>9</v>
      </c>
      <c r="Q1" t="s">
        <v>10</v>
      </c>
      <c r="R1" t="s">
        <v>11</v>
      </c>
      <c r="S1" s="1" t="s">
        <v>3196</v>
      </c>
      <c r="T1" s="1" t="s">
        <v>3197</v>
      </c>
      <c r="U1" s="1" t="s">
        <v>3198</v>
      </c>
      <c r="V1" t="s">
        <v>12</v>
      </c>
      <c r="W1" t="s">
        <v>3199</v>
      </c>
      <c r="X1" t="s">
        <v>3200</v>
      </c>
      <c r="Y1" t="s">
        <v>3201</v>
      </c>
      <c r="Z1" t="s">
        <v>3202</v>
      </c>
      <c r="AA1" t="s">
        <v>3203</v>
      </c>
      <c r="AB1" t="s">
        <v>3204</v>
      </c>
      <c r="AC1" s="1" t="s">
        <v>3205</v>
      </c>
      <c r="AD1" s="1" t="s">
        <v>3206</v>
      </c>
      <c r="AE1" s="1" t="s">
        <v>3207</v>
      </c>
      <c r="AF1" s="1" t="s">
        <v>3208</v>
      </c>
      <c r="AG1" s="1" t="s">
        <v>3209</v>
      </c>
      <c r="AH1" s="1" t="s">
        <v>3210</v>
      </c>
      <c r="AI1" t="s">
        <v>13</v>
      </c>
      <c r="AJ1" t="s">
        <v>14</v>
      </c>
      <c r="AK1" t="s">
        <v>3211</v>
      </c>
      <c r="AL1" t="s">
        <v>3212</v>
      </c>
      <c r="AM1" t="s">
        <v>3213</v>
      </c>
      <c r="AN1" t="s">
        <v>3214</v>
      </c>
      <c r="AO1" t="s">
        <v>3215</v>
      </c>
      <c r="AP1" t="s">
        <v>15</v>
      </c>
      <c r="AQ1" s="2" t="s">
        <v>3219</v>
      </c>
      <c r="AR1" s="2" t="s">
        <v>3220</v>
      </c>
      <c r="AS1" s="2" t="s">
        <v>3221</v>
      </c>
      <c r="AT1" s="2" t="s">
        <v>3222</v>
      </c>
      <c r="AU1" s="2" t="s">
        <v>3223</v>
      </c>
      <c r="AV1" s="2" t="s">
        <v>3224</v>
      </c>
    </row>
    <row r="2" spans="1:48" x14ac:dyDescent="0.3">
      <c r="A2" t="s">
        <v>930</v>
      </c>
      <c r="B2" t="s">
        <v>931</v>
      </c>
      <c r="C2" t="s">
        <v>3181</v>
      </c>
      <c r="D2" t="s">
        <v>141</v>
      </c>
      <c r="E2">
        <v>16728.649694200001</v>
      </c>
      <c r="F2">
        <v>639.4</v>
      </c>
      <c r="G2">
        <v>226.36506732288899</v>
      </c>
      <c r="H2">
        <f>(Table2[[#This Row],[1Y Return vs Nifty]]-AVERAGE(Table2[1Y Return vs Nifty]))/_xlfn.STDEV.P(Table2[1Y Return vs Nifty])</f>
        <v>3.3187565771021661</v>
      </c>
      <c r="I2">
        <v>17.059172720055798</v>
      </c>
      <c r="J2">
        <f>(Table2[[#This Row],[1M Return vs Nifty]]-AVERAGE(Table2[1M Return vs Nifty]))/_xlfn.STDEV.P(Table2[1M Return vs Nifty])</f>
        <v>1.468915590565677</v>
      </c>
      <c r="K2">
        <v>262.511225352341</v>
      </c>
      <c r="L2">
        <f>(Table2[[#This Row],[6M Return vs Nifty]]-AVERAGE(Table2[6M Return vs Nifty]))/_xlfn.STDEV.P(Table2[6M Return vs Nifty])</f>
        <v>7.2583482653656111</v>
      </c>
      <c r="M2">
        <v>-2.6645683064900898</v>
      </c>
      <c r="N2">
        <f>(Table2[[#This Row],[1W Return vs Nifty]]-AVERAGE(Table2[1W Return vs Nifty]))/_xlfn.STDEV.P(Table2[1W Return vs Nifty])</f>
        <v>-0.33718304294276497</v>
      </c>
      <c r="O2">
        <v>574.1</v>
      </c>
      <c r="P2">
        <v>496.331277216177</v>
      </c>
      <c r="Q2">
        <v>329.79492031487899</v>
      </c>
      <c r="R2">
        <v>82.240212652601599</v>
      </c>
      <c r="S2" s="1">
        <f>(Table2[[#This Row],[Close Price]]-Table2[[#This Row],[20D EMA]])/Table2[[#This Row],[20D EMA]]</f>
        <v>0.11374325030482486</v>
      </c>
      <c r="T2" s="1">
        <f>(Table2[[#This Row],[Close Price]]-Table2[[#This Row],[50D EMA]])/Table2[[#This Row],[50D EMA]]</f>
        <v>0.28825248246749002</v>
      </c>
      <c r="U2" s="1">
        <f>(Table2[[#This Row],[Close Price]]-Table2[[#This Row],[200D EMA]])/Table2[[#This Row],[200D EMA]]</f>
        <v>0.93878061975459992</v>
      </c>
      <c r="V2">
        <v>0.94623766185079194</v>
      </c>
      <c r="W2">
        <v>621.1</v>
      </c>
      <c r="X2">
        <v>648</v>
      </c>
      <c r="Y2">
        <v>594.1</v>
      </c>
      <c r="Z2">
        <v>648</v>
      </c>
      <c r="AA2">
        <v>511</v>
      </c>
      <c r="AB2">
        <v>648</v>
      </c>
      <c r="AC2" s="1">
        <f>(Table2[[#This Row],[Close Price]]/Table2[[#This Row],[Day Low]])-1</f>
        <v>2.9463854451779126E-2</v>
      </c>
      <c r="AD2" s="1">
        <f>(Table2[[#This Row],[Day High]]/Table2[[#This Row],[Close Price]])-1</f>
        <v>1.3450109477635364E-2</v>
      </c>
      <c r="AE2" s="1">
        <f>(Table2[[#This Row],[Close Price]]/Table2[[#This Row],[Current Week Low]])-1</f>
        <v>7.6249789597710782E-2</v>
      </c>
      <c r="AF2" s="1">
        <f>(Table2[[#This Row],[Current Week High]]/Table2[[#This Row],[Close Price]])-1</f>
        <v>1.3450109477635364E-2</v>
      </c>
      <c r="AG2" s="1">
        <f>(Table2[[#This Row],[Close Price]]/Table2[[#This Row],[Current Month Low]])-1</f>
        <v>0.25127201565557722</v>
      </c>
      <c r="AH2" s="1">
        <f>(Table2[[#This Row],[Current Month High]]/Table2[[#This Row],[Close Price]])-1</f>
        <v>1.3450109477635364E-2</v>
      </c>
      <c r="AI2">
        <v>1.3450109477635299</v>
      </c>
      <c r="AJ2">
        <v>335.84063256194298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0.47</v>
      </c>
      <c r="AM2" t="s">
        <v>3217</v>
      </c>
      <c r="AN2">
        <v>24.43</v>
      </c>
      <c r="AO2" t="s">
        <v>3217</v>
      </c>
      <c r="AP2">
        <v>0.27808920345502403</v>
      </c>
      <c r="AQ2">
        <f>(Table2[[#This Row],[Sharpe Ratio]]-AVERAGE(Table2[Sharpe Ratio]))/_xlfn.STDEV.P(Table2[Sharpe Ratio])</f>
        <v>2.4817438333369832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14.190581223427671</v>
      </c>
      <c r="AS2">
        <f>_xlfn.RANK.AVG(Table2[[#This Row],[1Y Return vs Nifty Z-Score]],Table2[1Y Return vs Nifty Z-Score])</f>
        <v>9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5</v>
      </c>
    </row>
    <row r="3" spans="1:48" x14ac:dyDescent="0.3">
      <c r="A3" t="s">
        <v>900</v>
      </c>
      <c r="B3" t="s">
        <v>901</v>
      </c>
      <c r="C3" t="s">
        <v>3179</v>
      </c>
      <c r="D3" t="s">
        <v>902</v>
      </c>
      <c r="E3">
        <v>17388.789870550001</v>
      </c>
      <c r="F3">
        <v>2555.75</v>
      </c>
      <c r="G3">
        <v>184.8708490212</v>
      </c>
      <c r="H3">
        <f>(Table2[[#This Row],[1Y Return vs Nifty]]-AVERAGE(Table2[1Y Return vs Nifty]))/_xlfn.STDEV.P(Table2[1Y Return vs Nifty])</f>
        <v>2.6290752922468696</v>
      </c>
      <c r="I3">
        <v>16.085557376661999</v>
      </c>
      <c r="J3">
        <f>(Table2[[#This Row],[1M Return vs Nifty]]-AVERAGE(Table2[1M Return vs Nifty]))/_xlfn.STDEV.P(Table2[1M Return vs Nifty])</f>
        <v>1.3783285346022991</v>
      </c>
      <c r="K3">
        <v>202.996184421496</v>
      </c>
      <c r="L3">
        <f>(Table2[[#This Row],[6M Return vs Nifty]]-AVERAGE(Table2[6M Return vs Nifty]))/_xlfn.STDEV.P(Table2[6M Return vs Nifty])</f>
        <v>5.5037440509613162</v>
      </c>
      <c r="M3">
        <v>13.959071990933101</v>
      </c>
      <c r="N3">
        <f>(Table2[[#This Row],[1W Return vs Nifty]]-AVERAGE(Table2[1W Return vs Nifty]))/_xlfn.STDEV.P(Table2[1W Return vs Nifty])</f>
        <v>3.4131643229623321</v>
      </c>
      <c r="O3">
        <v>2304.67</v>
      </c>
      <c r="P3">
        <v>2002.9610848862001</v>
      </c>
      <c r="Q3">
        <v>1389.05539375069</v>
      </c>
      <c r="R3">
        <v>65.0708218703341</v>
      </c>
      <c r="S3" s="1">
        <f>(Table2[[#This Row],[Close Price]]-Table2[[#This Row],[20D EMA]])/Table2[[#This Row],[20D EMA]]</f>
        <v>0.1089440136765784</v>
      </c>
      <c r="T3" s="1">
        <f>(Table2[[#This Row],[Close Price]]-Table2[[#This Row],[50D EMA]])/Table2[[#This Row],[50D EMA]]</f>
        <v>0.27598584879406535</v>
      </c>
      <c r="U3" s="1">
        <f>(Table2[[#This Row],[Close Price]]-Table2[[#This Row],[200D EMA]])/Table2[[#This Row],[200D EMA]]</f>
        <v>0.83991942401881658</v>
      </c>
      <c r="V3">
        <v>0.64305072092943305</v>
      </c>
      <c r="W3">
        <v>2538.6999999999998</v>
      </c>
      <c r="X3">
        <v>2684.7</v>
      </c>
      <c r="Y3">
        <v>2510.1999999999998</v>
      </c>
      <c r="Z3">
        <v>2700</v>
      </c>
      <c r="AA3">
        <v>2157</v>
      </c>
      <c r="AB3">
        <v>2700</v>
      </c>
      <c r="AC3" s="1">
        <f>(Table2[[#This Row],[Close Price]]/Table2[[#This Row],[Day Low]])-1</f>
        <v>6.7160357663371695E-3</v>
      </c>
      <c r="AD3" s="1">
        <f>(Table2[[#This Row],[Day High]]/Table2[[#This Row],[Close Price]])-1</f>
        <v>5.0454856695686168E-2</v>
      </c>
      <c r="AE3" s="1">
        <f>(Table2[[#This Row],[Close Price]]/Table2[[#This Row],[Current Week Low]])-1</f>
        <v>1.8145964464982844E-2</v>
      </c>
      <c r="AF3" s="1">
        <f>(Table2[[#This Row],[Current Week High]]/Table2[[#This Row],[Close Price]])-1</f>
        <v>5.6441357722782026E-2</v>
      </c>
      <c r="AG3" s="1">
        <f>(Table2[[#This Row],[Close Price]]/Table2[[#This Row],[Current Month Low]])-1</f>
        <v>0.18486323597589238</v>
      </c>
      <c r="AH3" s="1">
        <f>(Table2[[#This Row],[Current Month High]]/Table2[[#This Row],[Close Price]])-1</f>
        <v>5.6441357722782026E-2</v>
      </c>
      <c r="AI3">
        <v>5.6441357722782</v>
      </c>
      <c r="AJ3">
        <v>250.10273972602701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0.84</v>
      </c>
      <c r="AM3" t="s">
        <v>3217</v>
      </c>
      <c r="AN3">
        <v>15.08</v>
      </c>
      <c r="AO3" t="s">
        <v>3217</v>
      </c>
      <c r="AP3">
        <v>0.26088382801833199</v>
      </c>
      <c r="AQ3">
        <f>(Table2[[#This Row],[Sharpe Ratio]]-AVERAGE(Table2[Sharpe Ratio]))/_xlfn.STDEV.P(Table2[Sharpe Ratio])</f>
        <v>2.2819192687301135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15.20623146950293</v>
      </c>
      <c r="AS3">
        <f>_xlfn.RANK.AVG(Table2[[#This Row],[1Y Return vs Nifty Z-Score]],Table2[1Y Return vs Nifty Z-Score])</f>
        <v>23</v>
      </c>
      <c r="AT3">
        <f>_xlfn.RANK.AVG(Table2[[#This Row],[6M Return vs Nifty Z-Score]],Table2[6M Return vs Nifty Z-Score])</f>
        <v>2</v>
      </c>
      <c r="AU3">
        <f>_xlfn.RANK.AVG(Table2[[#This Row],[Sharpe Ratio Z-Score]],Table2[Sharpe Ratio Z-Score])</f>
        <v>8</v>
      </c>
      <c r="AV3">
        <f>(Table2[[#This Row],[Rank 1Y]]+Table2[[#This Row],[Rank 6M]]+Table2[[#This Row],[Rank Sharpe]])/3</f>
        <v>11</v>
      </c>
    </row>
    <row r="4" spans="1:48" x14ac:dyDescent="0.3">
      <c r="A4" t="s">
        <v>848</v>
      </c>
      <c r="B4" t="s">
        <v>849</v>
      </c>
      <c r="C4" t="s">
        <v>3176</v>
      </c>
      <c r="D4" t="s">
        <v>127</v>
      </c>
      <c r="E4">
        <v>19098.14597356</v>
      </c>
      <c r="F4">
        <v>1316.2</v>
      </c>
      <c r="G4">
        <v>191.99029398741999</v>
      </c>
      <c r="H4">
        <f>(Table2[[#This Row],[1Y Return vs Nifty]]-AVERAGE(Table2[1Y Return vs Nifty]))/_xlfn.STDEV.P(Table2[1Y Return vs Nifty])</f>
        <v>2.7474085963245445</v>
      </c>
      <c r="I4">
        <v>30.272642373068201</v>
      </c>
      <c r="J4">
        <f>(Table2[[#This Row],[1M Return vs Nifty]]-AVERAGE(Table2[1M Return vs Nifty]))/_xlfn.STDEV.P(Table2[1M Return vs Nifty])</f>
        <v>2.6983223815016864</v>
      </c>
      <c r="K4">
        <v>156.46021678766999</v>
      </c>
      <c r="L4">
        <f>(Table2[[#This Row],[6M Return vs Nifty]]-AVERAGE(Table2[6M Return vs Nifty]))/_xlfn.STDEV.P(Table2[6M Return vs Nifty])</f>
        <v>4.1317849015662782</v>
      </c>
      <c r="M4">
        <v>23.6305596589314</v>
      </c>
      <c r="N4">
        <f>(Table2[[#This Row],[1W Return vs Nifty]]-AVERAGE(Table2[1W Return vs Nifty]))/_xlfn.STDEV.P(Table2[1W Return vs Nifty])</f>
        <v>5.5950834243810172</v>
      </c>
      <c r="O4">
        <v>1041.02</v>
      </c>
      <c r="P4">
        <v>930.61800642863204</v>
      </c>
      <c r="Q4">
        <v>671.80251554405004</v>
      </c>
      <c r="R4">
        <v>96.538202927551595</v>
      </c>
      <c r="S4" s="1">
        <f>(Table2[[#This Row],[Close Price]]-Table2[[#This Row],[20D EMA]])/Table2[[#This Row],[20D EMA]]</f>
        <v>0.26433690034773594</v>
      </c>
      <c r="T4" s="1">
        <f>(Table2[[#This Row],[Close Price]]-Table2[[#This Row],[50D EMA]])/Table2[[#This Row],[50D EMA]]</f>
        <v>0.41432896302005717</v>
      </c>
      <c r="U4" s="1">
        <f>(Table2[[#This Row],[Close Price]]-Table2[[#This Row],[200D EMA]])/Table2[[#This Row],[200D EMA]]</f>
        <v>0.95920671558381043</v>
      </c>
      <c r="V4">
        <v>1.81594277466036</v>
      </c>
      <c r="W4">
        <v>1248.1500000000001</v>
      </c>
      <c r="X4">
        <v>1347.8</v>
      </c>
      <c r="Y4">
        <v>1082.5</v>
      </c>
      <c r="Z4">
        <v>1347.8</v>
      </c>
      <c r="AA4">
        <v>930</v>
      </c>
      <c r="AB4">
        <v>1347.8</v>
      </c>
      <c r="AC4" s="1">
        <f>(Table2[[#This Row],[Close Price]]/Table2[[#This Row],[Day Low]])-1</f>
        <v>5.4520690622120727E-2</v>
      </c>
      <c r="AD4" s="1">
        <f>(Table2[[#This Row],[Day High]]/Table2[[#This Row],[Close Price]])-1</f>
        <v>2.4008509345084361E-2</v>
      </c>
      <c r="AE4" s="1">
        <f>(Table2[[#This Row],[Close Price]]/Table2[[#This Row],[Current Week Low]])-1</f>
        <v>0.21588914549653593</v>
      </c>
      <c r="AF4" s="1">
        <f>(Table2[[#This Row],[Current Week High]]/Table2[[#This Row],[Close Price]])-1</f>
        <v>2.4008509345084361E-2</v>
      </c>
      <c r="AG4" s="1">
        <f>(Table2[[#This Row],[Close Price]]/Table2[[#This Row],[Current Month Low]])-1</f>
        <v>0.41526881720430109</v>
      </c>
      <c r="AH4" s="1">
        <f>(Table2[[#This Row],[Current Month High]]/Table2[[#This Row],[Close Price]])-1</f>
        <v>2.4008509345084361E-2</v>
      </c>
      <c r="AI4">
        <v>2.4008509345084299</v>
      </c>
      <c r="AJ4">
        <v>251.83106121357901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0.71</v>
      </c>
      <c r="AM4" t="s">
        <v>3217</v>
      </c>
      <c r="AN4">
        <v>40.04</v>
      </c>
      <c r="AO4" t="s">
        <v>3217</v>
      </c>
      <c r="AP4">
        <v>0.22014043590180801</v>
      </c>
      <c r="AQ4">
        <f>(Table2[[#This Row],[Sharpe Ratio]]-AVERAGE(Table2[Sharpe Ratio]))/_xlfn.STDEV.P(Table2[Sharpe Ratio])</f>
        <v>1.8087223530191769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16.981321656792701</v>
      </c>
      <c r="AS4">
        <f>_xlfn.RANK.AVG(Table2[[#This Row],[1Y Return vs Nifty Z-Score]],Table2[1Y Return vs Nifty Z-Score])</f>
        <v>19</v>
      </c>
      <c r="AT4">
        <f>_xlfn.RANK.AVG(Table2[[#This Row],[6M Return vs Nifty Z-Score]],Table2[6M Return vs Nifty Z-Score])</f>
        <v>4</v>
      </c>
      <c r="AU4">
        <f>_xlfn.RANK.AVG(Table2[[#This Row],[Sharpe Ratio Z-Score]],Table2[Sharpe Ratio Z-Score])</f>
        <v>22</v>
      </c>
      <c r="AV4">
        <f>(Table2[[#This Row],[Rank 1Y]]+Table2[[#This Row],[Rank 6M]]+Table2[[#This Row],[Rank Sharpe]])/3</f>
        <v>15</v>
      </c>
    </row>
    <row r="5" spans="1:48" x14ac:dyDescent="0.3">
      <c r="A5" t="s">
        <v>614</v>
      </c>
      <c r="B5" t="s">
        <v>615</v>
      </c>
      <c r="C5" t="s">
        <v>3183</v>
      </c>
      <c r="D5" t="s">
        <v>161</v>
      </c>
      <c r="E5">
        <v>32418.837412159999</v>
      </c>
      <c r="F5">
        <v>248.65</v>
      </c>
      <c r="G5">
        <v>379.98135779140398</v>
      </c>
      <c r="H5">
        <f>(Table2[[#This Row],[1Y Return vs Nifty]]-AVERAGE(Table2[1Y Return vs Nifty]))/_xlfn.STDEV.P(Table2[1Y Return vs Nifty])</f>
        <v>5.872034718522591</v>
      </c>
      <c r="I5">
        <v>9.9560728906581204</v>
      </c>
      <c r="J5">
        <f>(Table2[[#This Row],[1M Return vs Nifty]]-AVERAGE(Table2[1M Return vs Nifty]))/_xlfn.STDEV.P(Table2[1M Return vs Nifty])</f>
        <v>0.80802943452360687</v>
      </c>
      <c r="K5">
        <v>98.1709553285162</v>
      </c>
      <c r="L5">
        <f>(Table2[[#This Row],[6M Return vs Nifty]]-AVERAGE(Table2[6M Return vs Nifty]))/_xlfn.STDEV.P(Table2[6M Return vs Nifty])</f>
        <v>2.4133187422371503</v>
      </c>
      <c r="M5">
        <v>-0.68043665420848398</v>
      </c>
      <c r="N5">
        <f>(Table2[[#This Row],[1W Return vs Nifty]]-AVERAGE(Table2[1W Return vs Nifty]))/_xlfn.STDEV.P(Table2[1W Return vs Nifty])</f>
        <v>0.11044351674023641</v>
      </c>
      <c r="O5">
        <v>230.22</v>
      </c>
      <c r="P5">
        <v>205.91484919572599</v>
      </c>
      <c r="Q5">
        <v>151.023535230259</v>
      </c>
      <c r="R5">
        <v>68.746132737320494</v>
      </c>
      <c r="S5" s="1">
        <f>(Table2[[#This Row],[Close Price]]-Table2[[#This Row],[20D EMA]])/Table2[[#This Row],[20D EMA]]</f>
        <v>8.0053861523759914E-2</v>
      </c>
      <c r="T5" s="1">
        <f>(Table2[[#This Row],[Close Price]]-Table2[[#This Row],[50D EMA]])/Table2[[#This Row],[50D EMA]]</f>
        <v>0.20753797490171988</v>
      </c>
      <c r="U5" s="1">
        <f>(Table2[[#This Row],[Close Price]]-Table2[[#This Row],[200D EMA]])/Table2[[#This Row],[200D EMA]]</f>
        <v>0.64643212477375922</v>
      </c>
      <c r="V5">
        <v>0.89543346428017201</v>
      </c>
      <c r="W5">
        <v>241.95</v>
      </c>
      <c r="X5">
        <v>258.39999999999998</v>
      </c>
      <c r="Y5">
        <v>238.15</v>
      </c>
      <c r="Z5">
        <v>258.39999999999998</v>
      </c>
      <c r="AA5">
        <v>214.75</v>
      </c>
      <c r="AB5">
        <v>258.39999999999998</v>
      </c>
      <c r="AC5" s="1">
        <f>(Table2[[#This Row],[Close Price]]/Table2[[#This Row],[Day Low]])-1</f>
        <v>2.7691671833023346E-2</v>
      </c>
      <c r="AD5" s="1">
        <f>(Table2[[#This Row],[Day High]]/Table2[[#This Row],[Close Price]])-1</f>
        <v>3.9211743414437894E-2</v>
      </c>
      <c r="AE5" s="1">
        <f>(Table2[[#This Row],[Close Price]]/Table2[[#This Row],[Current Week Low]])-1</f>
        <v>4.4089859332353543E-2</v>
      </c>
      <c r="AF5" s="1">
        <f>(Table2[[#This Row],[Current Week High]]/Table2[[#This Row],[Close Price]])-1</f>
        <v>3.9211743414437894E-2</v>
      </c>
      <c r="AG5" s="1">
        <f>(Table2[[#This Row],[Close Price]]/Table2[[#This Row],[Current Month Low]])-1</f>
        <v>0.15785797438882421</v>
      </c>
      <c r="AH5" s="1">
        <f>(Table2[[#This Row],[Current Month High]]/Table2[[#This Row],[Close Price]])-1</f>
        <v>3.9211743414437894E-2</v>
      </c>
      <c r="AI5">
        <v>3.9211743414437801</v>
      </c>
      <c r="AJ5">
        <v>428.48034006376201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0.7</v>
      </c>
      <c r="AM5" t="s">
        <v>3217</v>
      </c>
      <c r="AN5">
        <v>12.7</v>
      </c>
      <c r="AO5" t="s">
        <v>3217</v>
      </c>
      <c r="AP5">
        <v>0.209099338582904</v>
      </c>
      <c r="AQ5">
        <f>(Table2[[#This Row],[Sharpe Ratio]]-AVERAGE(Table2[Sharpe Ratio]))/_xlfn.STDEV.P(Table2[Sharpe Ratio])</f>
        <v>1.680490192515026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10.884316604538611</v>
      </c>
      <c r="AS5">
        <f>_xlfn.RANK.AVG(Table2[[#This Row],[1Y Return vs Nifty Z-Score]],Table2[1Y Return vs Nifty Z-Score])</f>
        <v>1</v>
      </c>
      <c r="AT5">
        <f>_xlfn.RANK.AVG(Table2[[#This Row],[6M Return vs Nifty Z-Score]],Table2[6M Return vs Nifty Z-Score])</f>
        <v>15</v>
      </c>
      <c r="AU5">
        <f>_xlfn.RANK.AVG(Table2[[#This Row],[Sharpe Ratio Z-Score]],Table2[Sharpe Ratio Z-Score])</f>
        <v>31</v>
      </c>
      <c r="AV5">
        <f>(Table2[[#This Row],[Rank 1Y]]+Table2[[#This Row],[Rank 6M]]+Table2[[#This Row],[Rank Sharpe]])/3</f>
        <v>15.666666666666666</v>
      </c>
    </row>
    <row r="6" spans="1:48" x14ac:dyDescent="0.3">
      <c r="A6" t="s">
        <v>549</v>
      </c>
      <c r="B6" t="s">
        <v>550</v>
      </c>
      <c r="C6" t="s">
        <v>3173</v>
      </c>
      <c r="D6" t="s">
        <v>43</v>
      </c>
      <c r="E6">
        <v>39253.922393100001</v>
      </c>
      <c r="F6">
        <v>7580.55</v>
      </c>
      <c r="G6">
        <v>242.593396270694</v>
      </c>
      <c r="H6">
        <f>(Table2[[#This Row],[1Y Return vs Nifty]]-AVERAGE(Table2[1Y Return vs Nifty]))/_xlfn.STDEV.P(Table2[1Y Return vs Nifty])</f>
        <v>3.5884899331664011</v>
      </c>
      <c r="I6">
        <v>66.482726305692296</v>
      </c>
      <c r="J6">
        <f>(Table2[[#This Row],[1M Return vs Nifty]]-AVERAGE(Table2[1M Return vs Nifty]))/_xlfn.STDEV.P(Table2[1M Return vs Nifty])</f>
        <v>6.067378674523253</v>
      </c>
      <c r="K6">
        <v>127.109567137463</v>
      </c>
      <c r="L6">
        <f>(Table2[[#This Row],[6M Return vs Nifty]]-AVERAGE(Table2[6M Return vs Nifty]))/_xlfn.STDEV.P(Table2[6M Return vs Nifty])</f>
        <v>3.2664780351625837</v>
      </c>
      <c r="M6">
        <v>12.407340898534001</v>
      </c>
      <c r="N6">
        <f>(Table2[[#This Row],[1W Return vs Nifty]]-AVERAGE(Table2[1W Return vs Nifty]))/_xlfn.STDEV.P(Table2[1W Return vs Nifty])</f>
        <v>3.0630887371789899</v>
      </c>
      <c r="O6">
        <v>6644.31</v>
      </c>
      <c r="P6">
        <v>5648.8262312056104</v>
      </c>
      <c r="Q6">
        <v>3961.7520942656001</v>
      </c>
      <c r="R6">
        <v>63.843745101349803</v>
      </c>
      <c r="S6" s="1">
        <f>(Table2[[#This Row],[Close Price]]-Table2[[#This Row],[20D EMA]])/Table2[[#This Row],[20D EMA]]</f>
        <v>0.14090853677808526</v>
      </c>
      <c r="T6" s="1">
        <f>(Table2[[#This Row],[Close Price]]-Table2[[#This Row],[50D EMA]])/Table2[[#This Row],[50D EMA]]</f>
        <v>0.34196905511503201</v>
      </c>
      <c r="U6" s="1">
        <f>(Table2[[#This Row],[Close Price]]-Table2[[#This Row],[200D EMA]])/Table2[[#This Row],[200D EMA]]</f>
        <v>0.91343370802337531</v>
      </c>
      <c r="V6">
        <v>1.2224591607228099</v>
      </c>
      <c r="W6">
        <v>7518.05</v>
      </c>
      <c r="X6">
        <v>7806.5</v>
      </c>
      <c r="Y6">
        <v>7400</v>
      </c>
      <c r="Z6">
        <v>8480</v>
      </c>
      <c r="AA6">
        <v>6285.25</v>
      </c>
      <c r="AB6">
        <v>8480</v>
      </c>
      <c r="AC6" s="1">
        <f>(Table2[[#This Row],[Close Price]]/Table2[[#This Row],[Day Low]])-1</f>
        <v>8.3133259289309702E-3</v>
      </c>
      <c r="AD6" s="1">
        <f>(Table2[[#This Row],[Day High]]/Table2[[#This Row],[Close Price]])-1</f>
        <v>2.9806544380025279E-2</v>
      </c>
      <c r="AE6" s="1">
        <f>(Table2[[#This Row],[Close Price]]/Table2[[#This Row],[Current Week Low]])-1</f>
        <v>2.4398648648648713E-2</v>
      </c>
      <c r="AF6" s="1">
        <f>(Table2[[#This Row],[Current Week High]]/Table2[[#This Row],[Close Price]])-1</f>
        <v>0.11865234052938112</v>
      </c>
      <c r="AG6" s="1">
        <f>(Table2[[#This Row],[Close Price]]/Table2[[#This Row],[Current Month Low]])-1</f>
        <v>0.2060856767829442</v>
      </c>
      <c r="AH6" s="1">
        <f>(Table2[[#This Row],[Current Month High]]/Table2[[#This Row],[Close Price]])-1</f>
        <v>0.11865234052938112</v>
      </c>
      <c r="AI6">
        <v>11.865234052938099</v>
      </c>
      <c r="AJ6">
        <v>280.53059585362098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0.56999999999999995</v>
      </c>
      <c r="AM6" t="s">
        <v>3217</v>
      </c>
      <c r="AN6">
        <v>13.54</v>
      </c>
      <c r="AO6" t="s">
        <v>3217</v>
      </c>
      <c r="AP6">
        <v>0.199955132429393</v>
      </c>
      <c r="AQ6">
        <f>(Table2[[#This Row],[Sharpe Ratio]]-AVERAGE(Table2[Sharpe Ratio]))/_xlfn.STDEV.P(Table2[Sharpe Ratio])</f>
        <v>1.5742886731105705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17.559724053141796</v>
      </c>
      <c r="AS6">
        <f>_xlfn.RANK.AVG(Table2[[#This Row],[1Y Return vs Nifty Z-Score]],Table2[1Y Return vs Nifty Z-Score])</f>
        <v>6</v>
      </c>
      <c r="AT6">
        <f>_xlfn.RANK.AVG(Table2[[#This Row],[6M Return vs Nifty Z-Score]],Table2[6M Return vs Nifty Z-Score])</f>
        <v>7</v>
      </c>
      <c r="AU6">
        <f>_xlfn.RANK.AVG(Table2[[#This Row],[Sharpe Ratio Z-Score]],Table2[Sharpe Ratio Z-Score])</f>
        <v>39</v>
      </c>
      <c r="AV6">
        <f>(Table2[[#This Row],[Rank 1Y]]+Table2[[#This Row],[Rank 6M]]+Table2[[#This Row],[Rank Sharpe]])/3</f>
        <v>17.333333333333332</v>
      </c>
    </row>
    <row r="7" spans="1:48" x14ac:dyDescent="0.3">
      <c r="A7" t="s">
        <v>250</v>
      </c>
      <c r="B7" t="s">
        <v>251</v>
      </c>
      <c r="C7" t="s">
        <v>3174</v>
      </c>
      <c r="D7" t="s">
        <v>138</v>
      </c>
      <c r="E7">
        <v>110214.162486</v>
      </c>
      <c r="F7">
        <v>528.6</v>
      </c>
      <c r="G7">
        <v>193.63787311004199</v>
      </c>
      <c r="H7">
        <f>(Table2[[#This Row],[1Y Return vs Nifty]]-AVERAGE(Table2[1Y Return vs Nifty]))/_xlfn.STDEV.P(Table2[1Y Return vs Nifty])</f>
        <v>2.7747932424920916</v>
      </c>
      <c r="I7">
        <v>-12.6382644508114</v>
      </c>
      <c r="J7">
        <f>(Table2[[#This Row],[1M Return vs Nifty]]-AVERAGE(Table2[1M Return vs Nifty]))/_xlfn.STDEV.P(Table2[1M Return vs Nifty])</f>
        <v>-1.2941914426378245</v>
      </c>
      <c r="K7">
        <v>101.223593053465</v>
      </c>
      <c r="L7">
        <f>(Table2[[#This Row],[6M Return vs Nifty]]-AVERAGE(Table2[6M Return vs Nifty]))/_xlfn.STDEV.P(Table2[6M Return vs Nifty])</f>
        <v>2.5033156729872847</v>
      </c>
      <c r="M7">
        <v>-8.1553182936916393</v>
      </c>
      <c r="N7">
        <f>(Table2[[#This Row],[1W Return vs Nifty]]-AVERAGE(Table2[1W Return vs Nifty]))/_xlfn.STDEV.P(Table2[1W Return vs Nifty])</f>
        <v>-1.5759141140509838</v>
      </c>
      <c r="O7">
        <v>560.95000000000005</v>
      </c>
      <c r="P7">
        <v>543.51831640706803</v>
      </c>
      <c r="Q7">
        <v>388.043509979931</v>
      </c>
      <c r="R7">
        <v>21.3353018588796</v>
      </c>
      <c r="S7" s="1">
        <f>(Table2[[#This Row],[Close Price]]-Table2[[#This Row],[20D EMA]])/Table2[[#This Row],[20D EMA]]</f>
        <v>-5.7670024066316106E-2</v>
      </c>
      <c r="T7" s="1">
        <f>(Table2[[#This Row],[Close Price]]-Table2[[#This Row],[50D EMA]])/Table2[[#This Row],[50D EMA]]</f>
        <v>-2.7447679234962399E-2</v>
      </c>
      <c r="U7" s="1">
        <f>(Table2[[#This Row],[Close Price]]-Table2[[#This Row],[200D EMA]])/Table2[[#This Row],[200D EMA]]</f>
        <v>0.3622183760458676</v>
      </c>
      <c r="V7">
        <v>0.201490430148138</v>
      </c>
      <c r="W7">
        <v>527</v>
      </c>
      <c r="X7">
        <v>538.35</v>
      </c>
      <c r="Y7">
        <v>527</v>
      </c>
      <c r="Z7">
        <v>554.35</v>
      </c>
      <c r="AA7">
        <v>527</v>
      </c>
      <c r="AB7">
        <v>619.5</v>
      </c>
      <c r="AC7" s="1">
        <f>(Table2[[#This Row],[Close Price]]/Table2[[#This Row],[Day Low]])-1</f>
        <v>3.0360531309299166E-3</v>
      </c>
      <c r="AD7" s="1">
        <f>(Table2[[#This Row],[Day High]]/Table2[[#This Row],[Close Price]])-1</f>
        <v>1.8444948921679805E-2</v>
      </c>
      <c r="AE7" s="1">
        <f>(Table2[[#This Row],[Close Price]]/Table2[[#This Row],[Current Week Low]])-1</f>
        <v>3.0360531309299166E-3</v>
      </c>
      <c r="AF7" s="1">
        <f>(Table2[[#This Row],[Current Week High]]/Table2[[#This Row],[Close Price]])-1</f>
        <v>4.8713583049564857E-2</v>
      </c>
      <c r="AG7" s="1">
        <f>(Table2[[#This Row],[Close Price]]/Table2[[#This Row],[Current Month Low]])-1</f>
        <v>3.0360531309299166E-3</v>
      </c>
      <c r="AH7" s="1">
        <f>(Table2[[#This Row],[Current Month High]]/Table2[[#This Row],[Close Price]])-1</f>
        <v>0.17196367763904652</v>
      </c>
      <c r="AI7">
        <v>22.398789254634799</v>
      </c>
      <c r="AJ7">
        <v>271.86071051705898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0.25</v>
      </c>
      <c r="AM7" t="s">
        <v>3217</v>
      </c>
      <c r="AN7">
        <v>-12.08</v>
      </c>
      <c r="AO7" t="s">
        <v>3216</v>
      </c>
      <c r="AP7">
        <v>0.21917105661466599</v>
      </c>
      <c r="AQ7">
        <f>(Table2[[#This Row],[Sharpe Ratio]]-AVERAGE(Table2[Sharpe Ratio]))/_xlfn.STDEV.P(Table2[Sharpe Ratio])</f>
        <v>1.7974639068024802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4.2054672655930476</v>
      </c>
      <c r="AS7">
        <f>_xlfn.RANK.AVG(Table2[[#This Row],[1Y Return vs Nifty Z-Score]],Table2[1Y Return vs Nifty Z-Score])</f>
        <v>18</v>
      </c>
      <c r="AT7">
        <f>_xlfn.RANK.AVG(Table2[[#This Row],[6M Return vs Nifty Z-Score]],Table2[6M Return vs Nifty Z-Score])</f>
        <v>13</v>
      </c>
      <c r="AU7">
        <f>_xlfn.RANK.AVG(Table2[[#This Row],[Sharpe Ratio Z-Score]],Table2[Sharpe Ratio Z-Score])</f>
        <v>23</v>
      </c>
      <c r="AV7">
        <f>(Table2[[#This Row],[Rank 1Y]]+Table2[[#This Row],[Rank 6M]]+Table2[[#This Row],[Rank Sharpe]])/3</f>
        <v>18</v>
      </c>
    </row>
    <row r="8" spans="1:48" x14ac:dyDescent="0.3">
      <c r="A8" t="s">
        <v>247</v>
      </c>
      <c r="B8" t="s">
        <v>248</v>
      </c>
      <c r="C8" t="s">
        <v>3183</v>
      </c>
      <c r="D8" t="s">
        <v>249</v>
      </c>
      <c r="E8">
        <v>110280.755495322</v>
      </c>
      <c r="F8">
        <v>80.819999999999993</v>
      </c>
      <c r="G8">
        <v>200.49781208247001</v>
      </c>
      <c r="H8">
        <f>(Table2[[#This Row],[1Y Return vs Nifty]]-AVERAGE(Table2[1Y Return vs Nifty]))/_xlfn.STDEV.P(Table2[1Y Return vs Nifty])</f>
        <v>2.8888132606578631</v>
      </c>
      <c r="I8">
        <v>-1.9230047298008499</v>
      </c>
      <c r="J8">
        <f>(Table2[[#This Row],[1M Return vs Nifty]]-AVERAGE(Table2[1M Return vs Nifty]))/_xlfn.STDEV.P(Table2[1M Return vs Nifty])</f>
        <v>-0.29722293901317742</v>
      </c>
      <c r="K8">
        <v>94.588619450200198</v>
      </c>
      <c r="L8">
        <f>(Table2[[#This Row],[6M Return vs Nifty]]-AVERAGE(Table2[6M Return vs Nifty]))/_xlfn.STDEV.P(Table2[6M Return vs Nifty])</f>
        <v>2.3077054127124565</v>
      </c>
      <c r="M8">
        <v>1.00469905162258</v>
      </c>
      <c r="N8">
        <f>(Table2[[#This Row],[1W Return vs Nifty]]-AVERAGE(Table2[1W Return vs Nifty]))/_xlfn.STDEV.P(Table2[1W Return vs Nifty])</f>
        <v>0.4906156175848263</v>
      </c>
      <c r="O8">
        <v>78.349999999999994</v>
      </c>
      <c r="P8">
        <v>71.626171270338801</v>
      </c>
      <c r="Q8">
        <v>52.435808018870901</v>
      </c>
      <c r="R8">
        <v>55.737808167543697</v>
      </c>
      <c r="S8" s="1">
        <f>(Table2[[#This Row],[Close Price]]-Table2[[#This Row],[20D EMA]])/Table2[[#This Row],[20D EMA]]</f>
        <v>3.1525207402680271E-2</v>
      </c>
      <c r="T8" s="1">
        <f>(Table2[[#This Row],[Close Price]]-Table2[[#This Row],[50D EMA]])/Table2[[#This Row],[50D EMA]]</f>
        <v>0.1283585115133532</v>
      </c>
      <c r="U8" s="1">
        <f>(Table2[[#This Row],[Close Price]]-Table2[[#This Row],[200D EMA]])/Table2[[#This Row],[200D EMA]]</f>
        <v>0.54131314179260903</v>
      </c>
      <c r="V8">
        <v>0.98080011697786595</v>
      </c>
      <c r="W8">
        <v>80.52</v>
      </c>
      <c r="X8">
        <v>82.98</v>
      </c>
      <c r="Y8">
        <v>80.52</v>
      </c>
      <c r="Z8">
        <v>85.85</v>
      </c>
      <c r="AA8">
        <v>72.5</v>
      </c>
      <c r="AB8">
        <v>86.04</v>
      </c>
      <c r="AC8" s="1">
        <f>(Table2[[#This Row],[Close Price]]/Table2[[#This Row],[Day Low]])-1</f>
        <v>3.7257824143068774E-3</v>
      </c>
      <c r="AD8" s="1">
        <f>(Table2[[#This Row],[Day High]]/Table2[[#This Row],[Close Price]])-1</f>
        <v>2.6726057906458989E-2</v>
      </c>
      <c r="AE8" s="1">
        <f>(Table2[[#This Row],[Close Price]]/Table2[[#This Row],[Current Week Low]])-1</f>
        <v>3.7257824143068774E-3</v>
      </c>
      <c r="AF8" s="1">
        <f>(Table2[[#This Row],[Current Week High]]/Table2[[#This Row],[Close Price]])-1</f>
        <v>6.2237070032170383E-2</v>
      </c>
      <c r="AG8" s="1">
        <f>(Table2[[#This Row],[Close Price]]/Table2[[#This Row],[Current Month Low]])-1</f>
        <v>0.11475862068965514</v>
      </c>
      <c r="AH8" s="1">
        <f>(Table2[[#This Row],[Current Month High]]/Table2[[#This Row],[Close Price]])-1</f>
        <v>6.4587973273942278E-2</v>
      </c>
      <c r="AI8">
        <v>6.4587973273942199</v>
      </c>
      <c r="AJ8">
        <v>229.87755102040799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0.49</v>
      </c>
      <c r="AM8" t="s">
        <v>3217</v>
      </c>
      <c r="AN8">
        <v>9.5</v>
      </c>
      <c r="AO8" t="s">
        <v>3217</v>
      </c>
      <c r="AP8">
        <v>0.227267353117586</v>
      </c>
      <c r="AQ8">
        <f>(Table2[[#This Row],[Sharpe Ratio]]-AVERAGE(Table2[Sharpe Ratio]))/_xlfn.STDEV.P(Table2[Sharpe Ratio])</f>
        <v>1.891494922259076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7.2814062742010446</v>
      </c>
      <c r="AS8">
        <f>_xlfn.RANK.AVG(Table2[[#This Row],[1Y Return vs Nifty Z-Score]],Table2[1Y Return vs Nifty Z-Score])</f>
        <v>15</v>
      </c>
      <c r="AT8">
        <f>_xlfn.RANK.AVG(Table2[[#This Row],[6M Return vs Nifty Z-Score]],Table2[6M Return vs Nifty Z-Score])</f>
        <v>21</v>
      </c>
      <c r="AU8">
        <f>_xlfn.RANK.AVG(Table2[[#This Row],[Sharpe Ratio Z-Score]],Table2[Sharpe Ratio Z-Score])</f>
        <v>20</v>
      </c>
      <c r="AV8">
        <f>(Table2[[#This Row],[Rank 1Y]]+Table2[[#This Row],[Rank 6M]]+Table2[[#This Row],[Rank Sharpe]])/3</f>
        <v>18.666666666666668</v>
      </c>
    </row>
    <row r="9" spans="1:48" x14ac:dyDescent="0.3">
      <c r="A9" t="s">
        <v>758</v>
      </c>
      <c r="B9" t="s">
        <v>759</v>
      </c>
      <c r="C9" t="s">
        <v>3184</v>
      </c>
      <c r="D9" t="s">
        <v>132</v>
      </c>
      <c r="E9">
        <v>22694.70818414</v>
      </c>
      <c r="F9">
        <v>663.8</v>
      </c>
      <c r="G9">
        <v>173.36597954874301</v>
      </c>
      <c r="H9">
        <f>(Table2[[#This Row],[1Y Return vs Nifty]]-AVERAGE(Table2[1Y Return vs Nifty]))/_xlfn.STDEV.P(Table2[1Y Return vs Nifty])</f>
        <v>2.4378512257476186</v>
      </c>
      <c r="I9">
        <v>6.5072443864813296</v>
      </c>
      <c r="J9">
        <f>(Table2[[#This Row],[1M Return vs Nifty]]-AVERAGE(Table2[1M Return vs Nifty]))/_xlfn.STDEV.P(Table2[1M Return vs Nifty])</f>
        <v>0.48714375535288362</v>
      </c>
      <c r="K9">
        <v>109.11983392843</v>
      </c>
      <c r="L9">
        <f>(Table2[[#This Row],[6M Return vs Nifty]]-AVERAGE(Table2[6M Return vs Nifty]))/_xlfn.STDEV.P(Table2[6M Return vs Nifty])</f>
        <v>2.7361102287914885</v>
      </c>
      <c r="M9">
        <v>4.7280108610028799</v>
      </c>
      <c r="N9">
        <f>(Table2[[#This Row],[1W Return vs Nifty]]-AVERAGE(Table2[1W Return vs Nifty]))/_xlfn.STDEV.P(Table2[1W Return vs Nifty])</f>
        <v>1.330606882248875</v>
      </c>
      <c r="O9">
        <v>615.52</v>
      </c>
      <c r="P9">
        <v>565.16100527559797</v>
      </c>
      <c r="Q9">
        <v>422.45398197397202</v>
      </c>
      <c r="R9">
        <v>83.501333201890603</v>
      </c>
      <c r="S9" s="1">
        <f>(Table2[[#This Row],[Close Price]]-Table2[[#This Row],[20D EMA]])/Table2[[#This Row],[20D EMA]]</f>
        <v>7.8437743696386758E-2</v>
      </c>
      <c r="T9" s="1">
        <f>(Table2[[#This Row],[Close Price]]-Table2[[#This Row],[50D EMA]])/Table2[[#This Row],[50D EMA]]</f>
        <v>0.17453255586220279</v>
      </c>
      <c r="U9" s="1">
        <f>(Table2[[#This Row],[Close Price]]-Table2[[#This Row],[200D EMA]])/Table2[[#This Row],[200D EMA]]</f>
        <v>0.57129540334383122</v>
      </c>
      <c r="V9">
        <v>0.79915786595955396</v>
      </c>
      <c r="W9">
        <v>647.35</v>
      </c>
      <c r="X9">
        <v>680</v>
      </c>
      <c r="Y9">
        <v>640.75</v>
      </c>
      <c r="Z9">
        <v>680</v>
      </c>
      <c r="AA9">
        <v>591.20000000000005</v>
      </c>
      <c r="AB9">
        <v>680</v>
      </c>
      <c r="AC9" s="1">
        <f>(Table2[[#This Row],[Close Price]]/Table2[[#This Row],[Day Low]])-1</f>
        <v>2.5411292191241053E-2</v>
      </c>
      <c r="AD9" s="1">
        <f>(Table2[[#This Row],[Day High]]/Table2[[#This Row],[Close Price]])-1</f>
        <v>2.4404941247363698E-2</v>
      </c>
      <c r="AE9" s="1">
        <f>(Table2[[#This Row],[Close Price]]/Table2[[#This Row],[Current Week Low]])-1</f>
        <v>3.5973468591494306E-2</v>
      </c>
      <c r="AF9" s="1">
        <f>(Table2[[#This Row],[Current Week High]]/Table2[[#This Row],[Close Price]])-1</f>
        <v>2.4404941247363698E-2</v>
      </c>
      <c r="AG9" s="1">
        <f>(Table2[[#This Row],[Close Price]]/Table2[[#This Row],[Current Month Low]])-1</f>
        <v>0.12280108254397826</v>
      </c>
      <c r="AH9" s="1">
        <f>(Table2[[#This Row],[Current Month High]]/Table2[[#This Row],[Close Price]])-1</f>
        <v>2.4404941247363698E-2</v>
      </c>
      <c r="AI9">
        <v>2.4404941247363698</v>
      </c>
      <c r="AJ9">
        <v>216.019995239228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0.55000000000000004</v>
      </c>
      <c r="AM9" t="s">
        <v>3217</v>
      </c>
      <c r="AN9">
        <v>11.87</v>
      </c>
      <c r="AO9" t="s">
        <v>3217</v>
      </c>
      <c r="AP9">
        <v>0.24049201252121</v>
      </c>
      <c r="AQ9">
        <f>(Table2[[#This Row],[Sharpe Ratio]]-AVERAGE(Table2[Sharpe Ratio]))/_xlfn.STDEV.P(Table2[Sharpe Ratio])</f>
        <v>2.0450871421514534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9.0367992342923191</v>
      </c>
      <c r="AS9">
        <f>_xlfn.RANK.AVG(Table2[[#This Row],[1Y Return vs Nifty Z-Score]],Table2[1Y Return vs Nifty Z-Score])</f>
        <v>29</v>
      </c>
      <c r="AT9">
        <f>_xlfn.RANK.AVG(Table2[[#This Row],[6M Return vs Nifty Z-Score]],Table2[6M Return vs Nifty Z-Score])</f>
        <v>12</v>
      </c>
      <c r="AU9">
        <f>_xlfn.RANK.AVG(Table2[[#This Row],[Sharpe Ratio Z-Score]],Table2[Sharpe Ratio Z-Score])</f>
        <v>16</v>
      </c>
      <c r="AV9">
        <f>(Table2[[#This Row],[Rank 1Y]]+Table2[[#This Row],[Rank 6M]]+Table2[[#This Row],[Rank Sharpe]])/3</f>
        <v>19</v>
      </c>
    </row>
    <row r="10" spans="1:48" x14ac:dyDescent="0.3">
      <c r="A10" t="s">
        <v>109</v>
      </c>
      <c r="B10" t="s">
        <v>110</v>
      </c>
      <c r="C10" t="s">
        <v>3178</v>
      </c>
      <c r="D10" t="s">
        <v>111</v>
      </c>
      <c r="E10">
        <v>260785.60138959999</v>
      </c>
      <c r="F10">
        <v>7336</v>
      </c>
      <c r="G10">
        <v>230.874536241372</v>
      </c>
      <c r="H10">
        <f>(Table2[[#This Row],[1Y Return vs Nifty]]-AVERAGE(Table2[1Y Return vs Nifty]))/_xlfn.STDEV.P(Table2[1Y Return vs Nifty])</f>
        <v>3.3937090992849446</v>
      </c>
      <c r="I10">
        <v>9.5354012938678707</v>
      </c>
      <c r="J10">
        <f>(Table2[[#This Row],[1M Return vs Nifty]]-AVERAGE(Table2[1M Return vs Nifty]))/_xlfn.STDEV.P(Table2[1M Return vs Nifty])</f>
        <v>0.76888933495635037</v>
      </c>
      <c r="K10">
        <v>65.138025508360599</v>
      </c>
      <c r="L10">
        <f>(Table2[[#This Row],[6M Return vs Nifty]]-AVERAGE(Table2[6M Return vs Nifty]))/_xlfn.STDEV.P(Table2[6M Return vs Nifty])</f>
        <v>1.4394520193037983</v>
      </c>
      <c r="M10">
        <v>1.41567774540392</v>
      </c>
      <c r="N10">
        <f>(Table2[[#This Row],[1W Return vs Nifty]]-AVERAGE(Table2[1W Return vs Nifty]))/_xlfn.STDEV.P(Table2[1W Return vs Nifty])</f>
        <v>0.58333374875762867</v>
      </c>
      <c r="O10">
        <v>7049.07</v>
      </c>
      <c r="P10">
        <v>6466.0488442276701</v>
      </c>
      <c r="Q10">
        <v>4799.68189638901</v>
      </c>
      <c r="R10">
        <v>70.309246654131599</v>
      </c>
      <c r="S10" s="1">
        <f>(Table2[[#This Row],[Close Price]]-Table2[[#This Row],[20D EMA]])/Table2[[#This Row],[20D EMA]]</f>
        <v>4.0704660331079182E-2</v>
      </c>
      <c r="T10" s="1">
        <f>(Table2[[#This Row],[Close Price]]-Table2[[#This Row],[50D EMA]])/Table2[[#This Row],[50D EMA]]</f>
        <v>0.13454138326668336</v>
      </c>
      <c r="U10" s="1">
        <f>(Table2[[#This Row],[Close Price]]-Table2[[#This Row],[200D EMA]])/Table2[[#This Row],[200D EMA]]</f>
        <v>0.52843462511946093</v>
      </c>
      <c r="V10">
        <v>0.59580333518029505</v>
      </c>
      <c r="W10">
        <v>7245.85</v>
      </c>
      <c r="X10">
        <v>7453</v>
      </c>
      <c r="Y10">
        <v>7211</v>
      </c>
      <c r="Z10">
        <v>7508.8</v>
      </c>
      <c r="AA10">
        <v>6950.05</v>
      </c>
      <c r="AB10">
        <v>7508.8</v>
      </c>
      <c r="AC10" s="1">
        <f>(Table2[[#This Row],[Close Price]]/Table2[[#This Row],[Day Low]])-1</f>
        <v>1.2441604504647374E-2</v>
      </c>
      <c r="AD10" s="1">
        <f>(Table2[[#This Row],[Day High]]/Table2[[#This Row],[Close Price]])-1</f>
        <v>1.5948745910578044E-2</v>
      </c>
      <c r="AE10" s="1">
        <f>(Table2[[#This Row],[Close Price]]/Table2[[#This Row],[Current Week Low]])-1</f>
        <v>1.7334627652197954E-2</v>
      </c>
      <c r="AF10" s="1">
        <f>(Table2[[#This Row],[Current Week High]]/Table2[[#This Row],[Close Price]])-1</f>
        <v>2.355507088331521E-2</v>
      </c>
      <c r="AG10" s="1">
        <f>(Table2[[#This Row],[Close Price]]/Table2[[#This Row],[Current Month Low]])-1</f>
        <v>5.5531974590110833E-2</v>
      </c>
      <c r="AH10" s="1">
        <f>(Table2[[#This Row],[Current Month High]]/Table2[[#This Row],[Close Price]])-1</f>
        <v>2.355507088331521E-2</v>
      </c>
      <c r="AI10">
        <v>2.3555070883315201</v>
      </c>
      <c r="AJ10">
        <v>277.17223650385603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0.19</v>
      </c>
      <c r="AM10" t="s">
        <v>3217</v>
      </c>
      <c r="AN10">
        <v>2.63</v>
      </c>
      <c r="AO10" t="s">
        <v>3217</v>
      </c>
      <c r="AP10">
        <v>0.28764800981431699</v>
      </c>
      <c r="AQ10">
        <f>(Table2[[#This Row],[Sharpe Ratio]]-AVERAGE(Table2[Sharpe Ratio]))/_xlfn.STDEV.P(Table2[Sharpe Ratio])</f>
        <v>2.5927605516838357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8.7781447539865578</v>
      </c>
      <c r="AS10">
        <f>_xlfn.RANK.AVG(Table2[[#This Row],[1Y Return vs Nifty Z-Score]],Table2[1Y Return vs Nifty Z-Score])</f>
        <v>7</v>
      </c>
      <c r="AT10">
        <f>_xlfn.RANK.AVG(Table2[[#This Row],[6M Return vs Nifty Z-Score]],Table2[6M Return vs Nifty Z-Score])</f>
        <v>61</v>
      </c>
      <c r="AU10">
        <f>_xlfn.RANK.AVG(Table2[[#This Row],[Sharpe Ratio Z-Score]],Table2[Sharpe Ratio Z-Score])</f>
        <v>4</v>
      </c>
      <c r="AV10">
        <f>(Table2[[#This Row],[Rank 1Y]]+Table2[[#This Row],[Rank 6M]]+Table2[[#This Row],[Rank Sharpe]])/3</f>
        <v>24</v>
      </c>
    </row>
    <row r="11" spans="1:48" x14ac:dyDescent="0.3">
      <c r="A11" t="s">
        <v>605</v>
      </c>
      <c r="B11" t="s">
        <v>606</v>
      </c>
      <c r="C11" t="s">
        <v>3185</v>
      </c>
      <c r="D11" t="s">
        <v>285</v>
      </c>
      <c r="E11">
        <v>32662.764060959998</v>
      </c>
      <c r="F11">
        <v>661.65</v>
      </c>
      <c r="G11">
        <v>149.754775211046</v>
      </c>
      <c r="H11">
        <f>(Table2[[#This Row],[1Y Return vs Nifty]]-AVERAGE(Table2[1Y Return vs Nifty]))/_xlfn.STDEV.P(Table2[1Y Return vs Nifty])</f>
        <v>2.04540605118842</v>
      </c>
      <c r="I11">
        <v>33.468248849140998</v>
      </c>
      <c r="J11">
        <f>(Table2[[#This Row],[1M Return vs Nifty]]-AVERAGE(Table2[1M Return vs Nifty]))/_xlfn.STDEV.P(Table2[1M Return vs Nifty])</f>
        <v>2.9956477930711842</v>
      </c>
      <c r="K11">
        <v>91.736751180413407</v>
      </c>
      <c r="L11">
        <f>(Table2[[#This Row],[6M Return vs Nifty]]-AVERAGE(Table2[6M Return vs Nifty]))/_xlfn.STDEV.P(Table2[6M Return vs Nifty])</f>
        <v>2.2236275055678036</v>
      </c>
      <c r="M11">
        <v>11.587122636675399</v>
      </c>
      <c r="N11">
        <f>(Table2[[#This Row],[1W Return vs Nifty]]-AVERAGE(Table2[1W Return vs Nifty]))/_xlfn.STDEV.P(Table2[1W Return vs Nifty])</f>
        <v>2.8780448272535875</v>
      </c>
      <c r="O11">
        <v>555.11</v>
      </c>
      <c r="P11">
        <v>498.44311097066998</v>
      </c>
      <c r="Q11">
        <v>385.19761797537399</v>
      </c>
      <c r="R11">
        <v>94.227104572962304</v>
      </c>
      <c r="S11" s="1">
        <f>(Table2[[#This Row],[Close Price]]-Table2[[#This Row],[20D EMA]])/Table2[[#This Row],[20D EMA]]</f>
        <v>0.19192592459152233</v>
      </c>
      <c r="T11" s="1">
        <f>(Table2[[#This Row],[Close Price]]-Table2[[#This Row],[50D EMA]])/Table2[[#This Row],[50D EMA]]</f>
        <v>0.32743333278596287</v>
      </c>
      <c r="U11" s="1">
        <f>(Table2[[#This Row],[Close Price]]-Table2[[#This Row],[200D EMA]])/Table2[[#This Row],[200D EMA]]</f>
        <v>0.7176897496866137</v>
      </c>
      <c r="V11">
        <v>1.71103004622067</v>
      </c>
      <c r="W11">
        <v>647.70000000000005</v>
      </c>
      <c r="X11">
        <v>688.7</v>
      </c>
      <c r="Y11">
        <v>578.15</v>
      </c>
      <c r="Z11">
        <v>688.7</v>
      </c>
      <c r="AA11">
        <v>511.2</v>
      </c>
      <c r="AB11">
        <v>688.7</v>
      </c>
      <c r="AC11" s="1">
        <f>(Table2[[#This Row],[Close Price]]/Table2[[#This Row],[Day Low]])-1</f>
        <v>2.1537748957850766E-2</v>
      </c>
      <c r="AD11" s="1">
        <f>(Table2[[#This Row],[Day High]]/Table2[[#This Row],[Close Price]])-1</f>
        <v>4.0882641880148229E-2</v>
      </c>
      <c r="AE11" s="1">
        <f>(Table2[[#This Row],[Close Price]]/Table2[[#This Row],[Current Week Low]])-1</f>
        <v>0.14442618697569842</v>
      </c>
      <c r="AF11" s="1">
        <f>(Table2[[#This Row],[Current Week High]]/Table2[[#This Row],[Close Price]])-1</f>
        <v>4.0882641880148229E-2</v>
      </c>
      <c r="AG11" s="1">
        <f>(Table2[[#This Row],[Close Price]]/Table2[[#This Row],[Current Month Low]])-1</f>
        <v>0.29430751173708924</v>
      </c>
      <c r="AH11" s="1">
        <f>(Table2[[#This Row],[Current Month High]]/Table2[[#This Row],[Close Price]])-1</f>
        <v>4.0882641880148229E-2</v>
      </c>
      <c r="AI11">
        <v>4.0882641880148203</v>
      </c>
      <c r="AJ11">
        <v>195.37946428571399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0.66</v>
      </c>
      <c r="AM11" t="s">
        <v>3217</v>
      </c>
      <c r="AN11">
        <v>26.73</v>
      </c>
      <c r="AO11" t="s">
        <v>3217</v>
      </c>
      <c r="AP11">
        <v>0.24400051861061001</v>
      </c>
      <c r="AQ11">
        <f>(Table2[[#This Row],[Sharpe Ratio]]-AVERAGE(Table2[Sharpe Ratio]))/_xlfn.STDEV.P(Table2[Sharpe Ratio])</f>
        <v>2.0858352039600772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12.228561381041072</v>
      </c>
      <c r="AS11">
        <f>_xlfn.RANK.AVG(Table2[[#This Row],[1Y Return vs Nifty Z-Score]],Table2[1Y Return vs Nifty Z-Score])</f>
        <v>38</v>
      </c>
      <c r="AT11">
        <f>_xlfn.RANK.AVG(Table2[[#This Row],[6M Return vs Nifty Z-Score]],Table2[6M Return vs Nifty Z-Score])</f>
        <v>25</v>
      </c>
      <c r="AU11">
        <f>_xlfn.RANK.AVG(Table2[[#This Row],[Sharpe Ratio Z-Score]],Table2[Sharpe Ratio Z-Score])</f>
        <v>14</v>
      </c>
      <c r="AV11">
        <f>(Table2[[#This Row],[Rank 1Y]]+Table2[[#This Row],[Rank 6M]]+Table2[[#This Row],[Rank Sharpe]])/3</f>
        <v>25.666666666666668</v>
      </c>
    </row>
    <row r="12" spans="1:48" x14ac:dyDescent="0.3">
      <c r="A12" t="s">
        <v>874</v>
      </c>
      <c r="B12" t="s">
        <v>875</v>
      </c>
      <c r="C12" t="s">
        <v>3174</v>
      </c>
      <c r="D12" t="s">
        <v>46</v>
      </c>
      <c r="E12">
        <v>18331.720351749998</v>
      </c>
      <c r="F12">
        <v>1576.25</v>
      </c>
      <c r="G12">
        <v>177.19398893370601</v>
      </c>
      <c r="H12">
        <f>(Table2[[#This Row],[1Y Return vs Nifty]]-AVERAGE(Table2[1Y Return vs Nifty]))/_xlfn.STDEV.P(Table2[1Y Return vs Nifty])</f>
        <v>2.5014771124160742</v>
      </c>
      <c r="I12">
        <v>-8.9541473099342408</v>
      </c>
      <c r="J12">
        <f>(Table2[[#This Row],[1M Return vs Nifty]]-AVERAGE(Table2[1M Return vs Nifty]))/_xlfn.STDEV.P(Table2[1M Return vs Nifty])</f>
        <v>-0.95141405331180817</v>
      </c>
      <c r="K12">
        <v>130.69029513774601</v>
      </c>
      <c r="L12">
        <f>(Table2[[#This Row],[6M Return vs Nifty]]-AVERAGE(Table2[6M Return vs Nifty]))/_xlfn.STDEV.P(Table2[6M Return vs Nifty])</f>
        <v>3.3720439617194087</v>
      </c>
      <c r="M12">
        <v>-6.53430765965454</v>
      </c>
      <c r="N12">
        <f>(Table2[[#This Row],[1W Return vs Nifty]]-AVERAGE(Table2[1W Return vs Nifty]))/_xlfn.STDEV.P(Table2[1W Return vs Nifty])</f>
        <v>-1.2102088381489577</v>
      </c>
      <c r="O12">
        <v>1615.32</v>
      </c>
      <c r="P12">
        <v>1578.59601954852</v>
      </c>
      <c r="Q12">
        <v>1190.4805513777101</v>
      </c>
      <c r="R12">
        <v>38.012950889026101</v>
      </c>
      <c r="S12" s="1">
        <f>(Table2[[#This Row],[Close Price]]-Table2[[#This Row],[20D EMA]])/Table2[[#This Row],[20D EMA]]</f>
        <v>-2.4187157962508938E-2</v>
      </c>
      <c r="T12" s="1">
        <f>(Table2[[#This Row],[Close Price]]-Table2[[#This Row],[50D EMA]])/Table2[[#This Row],[50D EMA]]</f>
        <v>-1.4861430787028881E-3</v>
      </c>
      <c r="U12" s="1">
        <f>(Table2[[#This Row],[Close Price]]-Table2[[#This Row],[200D EMA]])/Table2[[#This Row],[200D EMA]]</f>
        <v>0.3240451498143751</v>
      </c>
      <c r="V12">
        <v>1.15628264231323</v>
      </c>
      <c r="W12">
        <v>1565</v>
      </c>
      <c r="X12">
        <v>1608.85</v>
      </c>
      <c r="Y12">
        <v>1560.2</v>
      </c>
      <c r="Z12">
        <v>1612</v>
      </c>
      <c r="AA12">
        <v>1535.6</v>
      </c>
      <c r="AB12">
        <v>1700</v>
      </c>
      <c r="AC12" s="1">
        <f>(Table2[[#This Row],[Close Price]]/Table2[[#This Row],[Day Low]])-1</f>
        <v>7.1884984025558651E-3</v>
      </c>
      <c r="AD12" s="1">
        <f>(Table2[[#This Row],[Day High]]/Table2[[#This Row],[Close Price]])-1</f>
        <v>2.0681998413957015E-2</v>
      </c>
      <c r="AE12" s="1">
        <f>(Table2[[#This Row],[Close Price]]/Table2[[#This Row],[Current Week Low]])-1</f>
        <v>1.0287142674016092E-2</v>
      </c>
      <c r="AF12" s="1">
        <f>(Table2[[#This Row],[Current Week High]]/Table2[[#This Row],[Close Price]])-1</f>
        <v>2.268041237113394E-2</v>
      </c>
      <c r="AG12" s="1">
        <f>(Table2[[#This Row],[Close Price]]/Table2[[#This Row],[Current Month Low]])-1</f>
        <v>2.6471737431622788E-2</v>
      </c>
      <c r="AH12" s="1">
        <f>(Table2[[#This Row],[Current Month High]]/Table2[[#This Row],[Close Price]])-1</f>
        <v>7.8509119746233091E-2</v>
      </c>
      <c r="AI12">
        <v>13.9857256145915</v>
      </c>
      <c r="AJ12">
        <v>228.385416666666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</v>
      </c>
      <c r="AM12" t="s">
        <v>3218</v>
      </c>
      <c r="AN12">
        <v>-4.6399999999999997</v>
      </c>
      <c r="AO12" t="s">
        <v>3216</v>
      </c>
      <c r="AP12">
        <v>0.193934415281177</v>
      </c>
      <c r="AQ12">
        <f>(Table2[[#This Row],[Sharpe Ratio]]-AVERAGE(Table2[Sharpe Ratio]))/_xlfn.STDEV.P(Table2[Sharpe Ratio])</f>
        <v>1.5043635972416833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5.2162617799164002</v>
      </c>
      <c r="AS12">
        <f>_xlfn.RANK.AVG(Table2[[#This Row],[1Y Return vs Nifty Z-Score]],Table2[1Y Return vs Nifty Z-Score])</f>
        <v>27</v>
      </c>
      <c r="AT12">
        <f>_xlfn.RANK.AVG(Table2[[#This Row],[6M Return vs Nifty Z-Score]],Table2[6M Return vs Nifty Z-Score])</f>
        <v>6</v>
      </c>
      <c r="AU12">
        <f>_xlfn.RANK.AVG(Table2[[#This Row],[Sharpe Ratio Z-Score]],Table2[Sharpe Ratio Z-Score])</f>
        <v>48</v>
      </c>
      <c r="AV12">
        <f>(Table2[[#This Row],[Rank 1Y]]+Table2[[#This Row],[Rank 6M]]+Table2[[#This Row],[Rank Sharpe]])/3</f>
        <v>27</v>
      </c>
    </row>
    <row r="13" spans="1:48" x14ac:dyDescent="0.3">
      <c r="A13" t="s">
        <v>354</v>
      </c>
      <c r="B13" t="s">
        <v>355</v>
      </c>
      <c r="C13" t="s">
        <v>3181</v>
      </c>
      <c r="D13" t="s">
        <v>83</v>
      </c>
      <c r="E13">
        <v>71918.139834859903</v>
      </c>
      <c r="F13">
        <v>697.4</v>
      </c>
      <c r="G13">
        <v>178.02909614612801</v>
      </c>
      <c r="H13">
        <f>(Table2[[#This Row],[1Y Return vs Nifty]]-AVERAGE(Table2[1Y Return vs Nifty]))/_xlfn.STDEV.P(Table2[1Y Return vs Nifty])</f>
        <v>2.5153575477834198</v>
      </c>
      <c r="I13">
        <v>19.634912259792198</v>
      </c>
      <c r="J13">
        <f>(Table2[[#This Row],[1M Return vs Nifty]]-AVERAGE(Table2[1M Return vs Nifty]))/_xlfn.STDEV.P(Table2[1M Return vs Nifty])</f>
        <v>1.7085673826377459</v>
      </c>
      <c r="K13">
        <v>71.859210679223594</v>
      </c>
      <c r="L13">
        <f>(Table2[[#This Row],[6M Return vs Nifty]]-AVERAGE(Table2[6M Return vs Nifty]))/_xlfn.STDEV.P(Table2[6M Return vs Nifty])</f>
        <v>1.6376039426182938</v>
      </c>
      <c r="M13">
        <v>9.0207315828774703</v>
      </c>
      <c r="N13">
        <f>(Table2[[#This Row],[1W Return vs Nifty]]-AVERAGE(Table2[1W Return vs Nifty]))/_xlfn.STDEV.P(Table2[1W Return vs Nifty])</f>
        <v>2.299058651164021</v>
      </c>
      <c r="O13">
        <v>650.67999999999995</v>
      </c>
      <c r="P13">
        <v>591.84205282992195</v>
      </c>
      <c r="Q13">
        <v>451.13240788197999</v>
      </c>
      <c r="R13">
        <v>66.539268908202899</v>
      </c>
      <c r="S13" s="1">
        <f>(Table2[[#This Row],[Close Price]]-Table2[[#This Row],[20D EMA]])/Table2[[#This Row],[20D EMA]]</f>
        <v>7.1801807340013568E-2</v>
      </c>
      <c r="T13" s="1">
        <f>(Table2[[#This Row],[Close Price]]-Table2[[#This Row],[50D EMA]])/Table2[[#This Row],[50D EMA]]</f>
        <v>0.17835492876071832</v>
      </c>
      <c r="U13" s="1">
        <f>(Table2[[#This Row],[Close Price]]-Table2[[#This Row],[200D EMA]])/Table2[[#This Row],[200D EMA]]</f>
        <v>0.54588761041180989</v>
      </c>
      <c r="V13">
        <v>1.6949379038231001</v>
      </c>
      <c r="W13">
        <v>692.2</v>
      </c>
      <c r="X13">
        <v>719</v>
      </c>
      <c r="Y13">
        <v>675.9</v>
      </c>
      <c r="Z13">
        <v>725.6</v>
      </c>
      <c r="AA13">
        <v>616</v>
      </c>
      <c r="AB13">
        <v>749</v>
      </c>
      <c r="AC13" s="1">
        <f>(Table2[[#This Row],[Close Price]]/Table2[[#This Row],[Day Low]])-1</f>
        <v>7.5122796879514286E-3</v>
      </c>
      <c r="AD13" s="1">
        <f>(Table2[[#This Row],[Day High]]/Table2[[#This Row],[Close Price]])-1</f>
        <v>3.0972182391740821E-2</v>
      </c>
      <c r="AE13" s="1">
        <f>(Table2[[#This Row],[Close Price]]/Table2[[#This Row],[Current Week Low]])-1</f>
        <v>3.1809439266163642E-2</v>
      </c>
      <c r="AF13" s="1">
        <f>(Table2[[#This Row],[Current Week High]]/Table2[[#This Row],[Close Price]])-1</f>
        <v>4.0435904789217103E-2</v>
      </c>
      <c r="AG13" s="1">
        <f>(Table2[[#This Row],[Close Price]]/Table2[[#This Row],[Current Month Low]])-1</f>
        <v>0.13214285714285712</v>
      </c>
      <c r="AH13" s="1">
        <f>(Table2[[#This Row],[Current Month High]]/Table2[[#This Row],[Close Price]])-1</f>
        <v>7.3989102380269678E-2</v>
      </c>
      <c r="AI13">
        <v>7.3989102380269598</v>
      </c>
      <c r="AJ13">
        <v>243.885601577909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0.26</v>
      </c>
      <c r="AM13" t="s">
        <v>3217</v>
      </c>
      <c r="AN13">
        <v>8.99</v>
      </c>
      <c r="AO13" t="s">
        <v>3217</v>
      </c>
      <c r="AP13">
        <v>0.24899536215137899</v>
      </c>
      <c r="AQ13">
        <f>(Table2[[#This Row],[Sharpe Ratio]]-AVERAGE(Table2[Sharpe Ratio]))/_xlfn.STDEV.P(Table2[Sharpe Ratio])</f>
        <v>2.1438457041950834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10.304433228398564</v>
      </c>
      <c r="AS13">
        <f>_xlfn.RANK.AVG(Table2[[#This Row],[1Y Return vs Nifty Z-Score]],Table2[1Y Return vs Nifty Z-Score])</f>
        <v>26</v>
      </c>
      <c r="AT13">
        <f>_xlfn.RANK.AVG(Table2[[#This Row],[6M Return vs Nifty Z-Score]],Table2[6M Return vs Nifty Z-Score])</f>
        <v>46</v>
      </c>
      <c r="AU13">
        <f>_xlfn.RANK.AVG(Table2[[#This Row],[Sharpe Ratio Z-Score]],Table2[Sharpe Ratio Z-Score])</f>
        <v>10</v>
      </c>
      <c r="AV13">
        <f>(Table2[[#This Row],[Rank 1Y]]+Table2[[#This Row],[Rank 6M]]+Table2[[#This Row],[Rank Sharpe]])/3</f>
        <v>27.333333333333332</v>
      </c>
    </row>
    <row r="14" spans="1:48" x14ac:dyDescent="0.3">
      <c r="A14" t="s">
        <v>487</v>
      </c>
      <c r="B14" t="s">
        <v>488</v>
      </c>
      <c r="C14" t="s">
        <v>3183</v>
      </c>
      <c r="D14" t="s">
        <v>324</v>
      </c>
      <c r="E14">
        <v>45399.850204599999</v>
      </c>
      <c r="F14">
        <v>1725.7</v>
      </c>
      <c r="G14">
        <v>190.73987474674499</v>
      </c>
      <c r="H14">
        <f>(Table2[[#This Row],[1Y Return vs Nifty]]-AVERAGE(Table2[1Y Return vs Nifty]))/_xlfn.STDEV.P(Table2[1Y Return vs Nifty])</f>
        <v>2.7266252008585448</v>
      </c>
      <c r="I14">
        <v>-23.427212532651701</v>
      </c>
      <c r="J14">
        <f>(Table2[[#This Row],[1M Return vs Nifty]]-AVERAGE(Table2[1M Return vs Nifty]))/_xlfn.STDEV.P(Table2[1M Return vs Nifty])</f>
        <v>-2.2980160539764949</v>
      </c>
      <c r="K14">
        <v>82.049036732598097</v>
      </c>
      <c r="L14">
        <f>(Table2[[#This Row],[6M Return vs Nifty]]-AVERAGE(Table2[6M Return vs Nifty]))/_xlfn.STDEV.P(Table2[6M Return vs Nifty])</f>
        <v>1.9380172744023156</v>
      </c>
      <c r="M14">
        <v>-5.78812905398647</v>
      </c>
      <c r="N14">
        <f>(Table2[[#This Row],[1W Return vs Nifty]]-AVERAGE(Table2[1W Return vs Nifty]))/_xlfn.STDEV.P(Table2[1W Return vs Nifty])</f>
        <v>-1.0418685156808538</v>
      </c>
      <c r="O14">
        <v>1908.73</v>
      </c>
      <c r="P14">
        <v>2051.16751005677</v>
      </c>
      <c r="Q14">
        <v>1579.7433242506299</v>
      </c>
      <c r="R14">
        <v>18.311172305840898</v>
      </c>
      <c r="S14" s="1">
        <f>(Table2[[#This Row],[Close Price]]-Table2[[#This Row],[20D EMA]])/Table2[[#This Row],[20D EMA]]</f>
        <v>-9.5890985105279408E-2</v>
      </c>
      <c r="T14" s="1">
        <f>(Table2[[#This Row],[Close Price]]-Table2[[#This Row],[50D EMA]])/Table2[[#This Row],[50D EMA]]</f>
        <v>-0.15867427134108711</v>
      </c>
      <c r="U14" s="1">
        <f>(Table2[[#This Row],[Close Price]]-Table2[[#This Row],[200D EMA]])/Table2[[#This Row],[200D EMA]]</f>
        <v>9.2392652343447249E-2</v>
      </c>
      <c r="V14">
        <v>0.50435558659729196</v>
      </c>
      <c r="W14">
        <v>1718.35</v>
      </c>
      <c r="X14">
        <v>1798</v>
      </c>
      <c r="Y14">
        <v>1718.35</v>
      </c>
      <c r="Z14">
        <v>1828</v>
      </c>
      <c r="AA14">
        <v>1718.35</v>
      </c>
      <c r="AB14">
        <v>1998.7</v>
      </c>
      <c r="AC14" s="1">
        <f>(Table2[[#This Row],[Close Price]]/Table2[[#This Row],[Day Low]])-1</f>
        <v>4.2773590944802375E-3</v>
      </c>
      <c r="AD14" s="1">
        <f>(Table2[[#This Row],[Day High]]/Table2[[#This Row],[Close Price]])-1</f>
        <v>4.1896042185779692E-2</v>
      </c>
      <c r="AE14" s="1">
        <f>(Table2[[#This Row],[Close Price]]/Table2[[#This Row],[Current Week Low]])-1</f>
        <v>4.2773590944802375E-3</v>
      </c>
      <c r="AF14" s="1">
        <f>(Table2[[#This Row],[Current Week High]]/Table2[[#This Row],[Close Price]])-1</f>
        <v>5.9280292055397865E-2</v>
      </c>
      <c r="AG14" s="1">
        <f>(Table2[[#This Row],[Close Price]]/Table2[[#This Row],[Current Month Low]])-1</f>
        <v>4.2773590944802375E-3</v>
      </c>
      <c r="AH14" s="1">
        <f>(Table2[[#This Row],[Current Month High]]/Table2[[#This Row],[Close Price]])-1</f>
        <v>0.15819667381352498</v>
      </c>
      <c r="AI14">
        <v>72.651677580112306</v>
      </c>
      <c r="AJ14">
        <v>296.16620752984301</v>
      </c>
      <c r="AK14" t="str">
        <f>IF(AND(Table2[[#This Row],[20D EMA]]&gt;Table2[[#This Row],[50D EMA]],Table2[[#This Row],[50D EMA]]&gt;Table2[[#This Row],[200D EMA]]),"Uptrend","Downtrend/NoTrend")</f>
        <v>Downtrend/NoTrend</v>
      </c>
      <c r="AL14">
        <v>-0.26</v>
      </c>
      <c r="AM14" t="s">
        <v>3216</v>
      </c>
      <c r="AN14">
        <v>-6.79</v>
      </c>
      <c r="AO14" t="s">
        <v>3216</v>
      </c>
      <c r="AP14">
        <v>0.205785328203206</v>
      </c>
      <c r="AQ14">
        <f>(Table2[[#This Row],[Sharpe Ratio]]-AVERAGE(Table2[Sharpe Ratio]))/_xlfn.STDEV.P(Table2[Sharpe Ratio])</f>
        <v>1.642001018962117</v>
      </c>
      <c r="AR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">
        <f>_xlfn.RANK.AVG(Table2[[#This Row],[1Y Return vs Nifty Z-Score]],Table2[1Y Return vs Nifty Z-Score])</f>
        <v>20</v>
      </c>
      <c r="AT14">
        <f>_xlfn.RANK.AVG(Table2[[#This Row],[6M Return vs Nifty Z-Score]],Table2[6M Return vs Nifty Z-Score])</f>
        <v>33</v>
      </c>
      <c r="AU14">
        <f>_xlfn.RANK.AVG(Table2[[#This Row],[Sharpe Ratio Z-Score]],Table2[Sharpe Ratio Z-Score])</f>
        <v>33</v>
      </c>
      <c r="AV14">
        <f>(Table2[[#This Row],[Rank 1Y]]+Table2[[#This Row],[Rank 6M]]+Table2[[#This Row],[Rank Sharpe]])/3</f>
        <v>28.666666666666668</v>
      </c>
    </row>
    <row r="15" spans="1:48" x14ac:dyDescent="0.3">
      <c r="A15" t="s">
        <v>438</v>
      </c>
      <c r="B15" t="s">
        <v>439</v>
      </c>
      <c r="C15" t="s">
        <v>3171</v>
      </c>
      <c r="D15" t="s">
        <v>440</v>
      </c>
      <c r="E15">
        <v>52744.660111785</v>
      </c>
      <c r="F15">
        <v>3896.15</v>
      </c>
      <c r="G15">
        <v>186.55716357063301</v>
      </c>
      <c r="H15">
        <f>(Table2[[#This Row],[1Y Return vs Nifty]]-AVERAGE(Table2[1Y Return vs Nifty]))/_xlfn.STDEV.P(Table2[1Y Return vs Nifty])</f>
        <v>2.6571037654348029</v>
      </c>
      <c r="I15">
        <v>21.613410603088099</v>
      </c>
      <c r="J15">
        <f>(Table2[[#This Row],[1M Return vs Nifty]]-AVERAGE(Table2[1M Return vs Nifty]))/_xlfn.STDEV.P(Table2[1M Return vs Nifty])</f>
        <v>1.8926506978439901</v>
      </c>
      <c r="K15">
        <v>76.348786982341295</v>
      </c>
      <c r="L15">
        <f>(Table2[[#This Row],[6M Return vs Nifty]]-AVERAGE(Table2[6M Return vs Nifty]))/_xlfn.STDEV.P(Table2[6M Return vs Nifty])</f>
        <v>1.7699642565680624</v>
      </c>
      <c r="M15">
        <v>15.0597887472733</v>
      </c>
      <c r="N15">
        <f>(Table2[[#This Row],[1W Return vs Nifty]]-AVERAGE(Table2[1W Return vs Nifty]))/_xlfn.STDEV.P(Table2[1W Return vs Nifty])</f>
        <v>3.6614896063473417</v>
      </c>
      <c r="O15">
        <v>2982.89</v>
      </c>
      <c r="P15">
        <v>2771.37047310351</v>
      </c>
      <c r="Q15">
        <v>2411.0218153476299</v>
      </c>
      <c r="R15">
        <v>88.223874510805999</v>
      </c>
      <c r="S15" s="1">
        <f>(Table2[[#This Row],[Close Price]]-Table2[[#This Row],[20D EMA]])/Table2[[#This Row],[20D EMA]]</f>
        <v>0.30616616770983851</v>
      </c>
      <c r="T15" s="1">
        <f>(Table2[[#This Row],[Close Price]]-Table2[[#This Row],[50D EMA]])/Table2[[#This Row],[50D EMA]]</f>
        <v>0.40585679100380595</v>
      </c>
      <c r="U15" s="1">
        <f>(Table2[[#This Row],[Close Price]]-Table2[[#This Row],[200D EMA]])/Table2[[#This Row],[200D EMA]]</f>
        <v>0.61597459433947055</v>
      </c>
      <c r="V15">
        <v>2.38459571160397</v>
      </c>
      <c r="W15">
        <v>3345</v>
      </c>
      <c r="X15">
        <v>3945</v>
      </c>
      <c r="Y15">
        <v>2955</v>
      </c>
      <c r="Z15">
        <v>3945</v>
      </c>
      <c r="AA15">
        <v>2700.1</v>
      </c>
      <c r="AB15">
        <v>3945</v>
      </c>
      <c r="AC15" s="1">
        <f>(Table2[[#This Row],[Close Price]]/Table2[[#This Row],[Day Low]])-1</f>
        <v>0.16476831091180877</v>
      </c>
      <c r="AD15" s="1">
        <f>(Table2[[#This Row],[Day High]]/Table2[[#This Row],[Close Price]])-1</f>
        <v>1.2538018300116693E-2</v>
      </c>
      <c r="AE15" s="1">
        <f>(Table2[[#This Row],[Close Price]]/Table2[[#This Row],[Current Week Low]])-1</f>
        <v>0.31849407783417938</v>
      </c>
      <c r="AF15" s="1">
        <f>(Table2[[#This Row],[Current Week High]]/Table2[[#This Row],[Close Price]])-1</f>
        <v>1.2538018300116693E-2</v>
      </c>
      <c r="AG15" s="1">
        <f>(Table2[[#This Row],[Close Price]]/Table2[[#This Row],[Current Month Low]])-1</f>
        <v>0.44296507536757912</v>
      </c>
      <c r="AH15" s="1">
        <f>(Table2[[#This Row],[Current Month High]]/Table2[[#This Row],[Close Price]])-1</f>
        <v>1.2538018300116693E-2</v>
      </c>
      <c r="AI15">
        <v>1.25380183001166</v>
      </c>
      <c r="AJ15">
        <v>237.38742639418001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0.47</v>
      </c>
      <c r="AM15" t="s">
        <v>3217</v>
      </c>
      <c r="AN15">
        <v>40.9</v>
      </c>
      <c r="AO15" t="s">
        <v>3217</v>
      </c>
      <c r="AP15">
        <v>0.209373105076122</v>
      </c>
      <c r="AQ15">
        <f>(Table2[[#This Row],[Sharpe Ratio]]-AVERAGE(Table2[Sharpe Ratio]))/_xlfn.STDEV.P(Table2[Sharpe Ratio])</f>
        <v>1.6836697377979832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11.66487806399218</v>
      </c>
      <c r="AS15">
        <f>_xlfn.RANK.AVG(Table2[[#This Row],[1Y Return vs Nifty Z-Score]],Table2[1Y Return vs Nifty Z-Score])</f>
        <v>21</v>
      </c>
      <c r="AT15">
        <f>_xlfn.RANK.AVG(Table2[[#This Row],[6M Return vs Nifty Z-Score]],Table2[6M Return vs Nifty Z-Score])</f>
        <v>40</v>
      </c>
      <c r="AU15">
        <f>_xlfn.RANK.AVG(Table2[[#This Row],[Sharpe Ratio Z-Score]],Table2[Sharpe Ratio Z-Score])</f>
        <v>29</v>
      </c>
      <c r="AV15">
        <f>(Table2[[#This Row],[Rank 1Y]]+Table2[[#This Row],[Rank 6M]]+Table2[[#This Row],[Rank Sharpe]])/3</f>
        <v>30</v>
      </c>
    </row>
    <row r="16" spans="1:48" x14ac:dyDescent="0.3">
      <c r="A16" t="s">
        <v>953</v>
      </c>
      <c r="B16" t="s">
        <v>954</v>
      </c>
      <c r="C16" t="s">
        <v>3175</v>
      </c>
      <c r="D16" t="s">
        <v>54</v>
      </c>
      <c r="E16">
        <v>16307.6870112299</v>
      </c>
      <c r="F16">
        <v>12710.7</v>
      </c>
      <c r="G16">
        <v>218.948693340289</v>
      </c>
      <c r="H16">
        <f>(Table2[[#This Row],[1Y Return vs Nifty]]-AVERAGE(Table2[1Y Return vs Nifty]))/_xlfn.STDEV.P(Table2[1Y Return vs Nifty])</f>
        <v>3.1954879737488464</v>
      </c>
      <c r="I16">
        <v>3.2756364491663699</v>
      </c>
      <c r="J16">
        <f>(Table2[[#This Row],[1M Return vs Nifty]]-AVERAGE(Table2[1M Return vs Nifty]))/_xlfn.STDEV.P(Table2[1M Return vs Nifty])</f>
        <v>0.1864686981492697</v>
      </c>
      <c r="K16">
        <v>87.498156159365607</v>
      </c>
      <c r="L16">
        <f>(Table2[[#This Row],[6M Return vs Nifty]]-AVERAGE(Table2[6M Return vs Nifty]))/_xlfn.STDEV.P(Table2[6M Return vs Nifty])</f>
        <v>2.0986665449305555</v>
      </c>
      <c r="M16">
        <v>1.1296992510436801</v>
      </c>
      <c r="N16">
        <f>(Table2[[#This Row],[1W Return vs Nifty]]-AVERAGE(Table2[1W Return vs Nifty]))/_xlfn.STDEV.P(Table2[1W Return vs Nifty])</f>
        <v>0.51881606948639936</v>
      </c>
      <c r="O16">
        <v>12354.94</v>
      </c>
      <c r="P16">
        <v>11045.264228207099</v>
      </c>
      <c r="Q16">
        <v>7888.7581635098304</v>
      </c>
      <c r="R16">
        <v>57.304488901398898</v>
      </c>
      <c r="S16" s="1">
        <f>(Table2[[#This Row],[Close Price]]-Table2[[#This Row],[20D EMA]])/Table2[[#This Row],[20D EMA]]</f>
        <v>2.879495974889398E-2</v>
      </c>
      <c r="T16" s="1">
        <f>(Table2[[#This Row],[Close Price]]-Table2[[#This Row],[50D EMA]])/Table2[[#This Row],[50D EMA]]</f>
        <v>0.15078279137404033</v>
      </c>
      <c r="U16" s="1">
        <f>(Table2[[#This Row],[Close Price]]-Table2[[#This Row],[200D EMA]])/Table2[[#This Row],[200D EMA]]</f>
        <v>0.61124219256644241</v>
      </c>
      <c r="V16">
        <v>0.53500625783517697</v>
      </c>
      <c r="W16">
        <v>12685</v>
      </c>
      <c r="X16">
        <v>12998.8</v>
      </c>
      <c r="Y16">
        <v>12525</v>
      </c>
      <c r="Z16">
        <v>13055</v>
      </c>
      <c r="AA16">
        <v>12121.1</v>
      </c>
      <c r="AB16">
        <v>13221.7</v>
      </c>
      <c r="AC16" s="1">
        <f>(Table2[[#This Row],[Close Price]]/Table2[[#This Row],[Day Low]])-1</f>
        <v>2.0260149783208892E-3</v>
      </c>
      <c r="AD16" s="1">
        <f>(Table2[[#This Row],[Day High]]/Table2[[#This Row],[Close Price]])-1</f>
        <v>2.2665942867033273E-2</v>
      </c>
      <c r="AE16" s="1">
        <f>(Table2[[#This Row],[Close Price]]/Table2[[#This Row],[Current Week Low]])-1</f>
        <v>1.4826347305389342E-2</v>
      </c>
      <c r="AF16" s="1">
        <f>(Table2[[#This Row],[Current Week High]]/Table2[[#This Row],[Close Price]])-1</f>
        <v>2.7087414540505117E-2</v>
      </c>
      <c r="AG16" s="1">
        <f>(Table2[[#This Row],[Close Price]]/Table2[[#This Row],[Current Month Low]])-1</f>
        <v>4.8642449942662092E-2</v>
      </c>
      <c r="AH16" s="1">
        <f>(Table2[[#This Row],[Current Month High]]/Table2[[#This Row],[Close Price]])-1</f>
        <v>4.0202349201853504E-2</v>
      </c>
      <c r="AI16">
        <v>4.0202349201853496</v>
      </c>
      <c r="AJ16">
        <v>260.89437819420698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0.41</v>
      </c>
      <c r="AM16" t="s">
        <v>3217</v>
      </c>
      <c r="AN16">
        <v>1.52</v>
      </c>
      <c r="AO16" t="s">
        <v>3217</v>
      </c>
      <c r="AP16">
        <v>0.185069038960638</v>
      </c>
      <c r="AQ16">
        <f>(Table2[[#This Row],[Sharpe Ratio]]-AVERAGE(Table2[Sharpe Ratio]))/_xlfn.STDEV.P(Table2[Sharpe Ratio])</f>
        <v>1.401400429140752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7.400839715455823</v>
      </c>
      <c r="AS16">
        <f>_xlfn.RANK.AVG(Table2[[#This Row],[1Y Return vs Nifty Z-Score]],Table2[1Y Return vs Nifty Z-Score])</f>
        <v>10</v>
      </c>
      <c r="AT16">
        <f>_xlfn.RANK.AVG(Table2[[#This Row],[6M Return vs Nifty Z-Score]],Table2[6M Return vs Nifty Z-Score])</f>
        <v>27</v>
      </c>
      <c r="AU16">
        <f>_xlfn.RANK.AVG(Table2[[#This Row],[Sharpe Ratio Z-Score]],Table2[Sharpe Ratio Z-Score])</f>
        <v>59</v>
      </c>
      <c r="AV16">
        <f>(Table2[[#This Row],[Rank 1Y]]+Table2[[#This Row],[Rank 6M]]+Table2[[#This Row],[Rank Sharpe]])/3</f>
        <v>32</v>
      </c>
    </row>
    <row r="17" spans="1:48" x14ac:dyDescent="0.3">
      <c r="A17" t="s">
        <v>1007</v>
      </c>
      <c r="B17" t="s">
        <v>1008</v>
      </c>
      <c r="C17" t="s">
        <v>3173</v>
      </c>
      <c r="D17" t="s">
        <v>382</v>
      </c>
      <c r="E17">
        <v>14586.35991272</v>
      </c>
      <c r="F17">
        <v>420.05</v>
      </c>
      <c r="G17">
        <v>126.91833164120099</v>
      </c>
      <c r="H17">
        <f>(Table2[[#This Row],[1Y Return vs Nifty]]-AVERAGE(Table2[1Y Return vs Nifty]))/_xlfn.STDEV.P(Table2[1Y Return vs Nifty])</f>
        <v>1.6658382851863049</v>
      </c>
      <c r="I17">
        <v>29.507254610332499</v>
      </c>
      <c r="J17">
        <f>(Table2[[#This Row],[1M Return vs Nifty]]-AVERAGE(Table2[1M Return vs Nifty]))/_xlfn.STDEV.P(Table2[1M Return vs Nifty])</f>
        <v>2.6271092226632682</v>
      </c>
      <c r="K17">
        <v>131.51938341863701</v>
      </c>
      <c r="L17">
        <f>(Table2[[#This Row],[6M Return vs Nifty]]-AVERAGE(Table2[6M Return vs Nifty]))/_xlfn.STDEV.P(Table2[6M Return vs Nifty])</f>
        <v>3.3964868885663364</v>
      </c>
      <c r="M17">
        <v>5.01938262617516</v>
      </c>
      <c r="N17">
        <f>(Table2[[#This Row],[1W Return vs Nifty]]-AVERAGE(Table2[1W Return vs Nifty]))/_xlfn.STDEV.P(Table2[1W Return vs Nifty])</f>
        <v>1.396341300971973</v>
      </c>
      <c r="O17">
        <v>393.13</v>
      </c>
      <c r="P17">
        <v>348.051240152444</v>
      </c>
      <c r="Q17">
        <v>257.95677229002098</v>
      </c>
      <c r="R17">
        <v>59.607266772462602</v>
      </c>
      <c r="S17" s="1">
        <f>(Table2[[#This Row],[Close Price]]-Table2[[#This Row],[20D EMA]])/Table2[[#This Row],[20D EMA]]</f>
        <v>6.8476076615877735E-2</v>
      </c>
      <c r="T17" s="1">
        <f>(Table2[[#This Row],[Close Price]]-Table2[[#This Row],[50D EMA]])/Table2[[#This Row],[50D EMA]]</f>
        <v>0.20686252925293719</v>
      </c>
      <c r="U17" s="1">
        <f>(Table2[[#This Row],[Close Price]]-Table2[[#This Row],[200D EMA]])/Table2[[#This Row],[200D EMA]]</f>
        <v>0.62837360799249531</v>
      </c>
      <c r="V17">
        <v>1.2993978488223099</v>
      </c>
      <c r="W17">
        <v>416.9</v>
      </c>
      <c r="X17">
        <v>444.3</v>
      </c>
      <c r="Y17">
        <v>416.9</v>
      </c>
      <c r="Z17">
        <v>447.95</v>
      </c>
      <c r="AA17">
        <v>379.55</v>
      </c>
      <c r="AB17">
        <v>447.95</v>
      </c>
      <c r="AC17" s="1">
        <f>(Table2[[#This Row],[Close Price]]/Table2[[#This Row],[Day Low]])-1</f>
        <v>7.5557687694891573E-3</v>
      </c>
      <c r="AD17" s="1">
        <f>(Table2[[#This Row],[Day High]]/Table2[[#This Row],[Close Price]])-1</f>
        <v>5.7731222473515142E-2</v>
      </c>
      <c r="AE17" s="1">
        <f>(Table2[[#This Row],[Close Price]]/Table2[[#This Row],[Current Week Low]])-1</f>
        <v>7.5557687694891573E-3</v>
      </c>
      <c r="AF17" s="1">
        <f>(Table2[[#This Row],[Current Week High]]/Table2[[#This Row],[Close Price]])-1</f>
        <v>6.6420664206642055E-2</v>
      </c>
      <c r="AG17" s="1">
        <f>(Table2[[#This Row],[Close Price]]/Table2[[#This Row],[Current Month Low]])-1</f>
        <v>0.10670530891845598</v>
      </c>
      <c r="AH17" s="1">
        <f>(Table2[[#This Row],[Current Month High]]/Table2[[#This Row],[Close Price]])-1</f>
        <v>6.6420664206642055E-2</v>
      </c>
      <c r="AI17">
        <v>6.6420664206642002</v>
      </c>
      <c r="AJ17">
        <v>179.381443298969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0.42</v>
      </c>
      <c r="AM17" t="s">
        <v>3217</v>
      </c>
      <c r="AN17">
        <v>9.15</v>
      </c>
      <c r="AO17" t="s">
        <v>3217</v>
      </c>
      <c r="AP17">
        <v>0.19704671941339399</v>
      </c>
      <c r="AQ17">
        <f>(Table2[[#This Row],[Sharpe Ratio]]-AVERAGE(Table2[Sharpe Ratio]))/_xlfn.STDEV.P(Table2[Sharpe Ratio])</f>
        <v>1.5405101387939315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10.626285836181813</v>
      </c>
      <c r="AS17">
        <f>_xlfn.RANK.AVG(Table2[[#This Row],[1Y Return vs Nifty Z-Score]],Table2[1Y Return vs Nifty Z-Score])</f>
        <v>54</v>
      </c>
      <c r="AT17">
        <f>_xlfn.RANK.AVG(Table2[[#This Row],[6M Return vs Nifty Z-Score]],Table2[6M Return vs Nifty Z-Score])</f>
        <v>5</v>
      </c>
      <c r="AU17">
        <f>_xlfn.RANK.AVG(Table2[[#This Row],[Sharpe Ratio Z-Score]],Table2[Sharpe Ratio Z-Score])</f>
        <v>45</v>
      </c>
      <c r="AV17">
        <f>(Table2[[#This Row],[Rank 1Y]]+Table2[[#This Row],[Rank 6M]]+Table2[[#This Row],[Rank Sharpe]])/3</f>
        <v>34.666666666666664</v>
      </c>
    </row>
    <row r="18" spans="1:48" x14ac:dyDescent="0.3">
      <c r="A18" t="s">
        <v>1253</v>
      </c>
      <c r="B18" t="s">
        <v>1254</v>
      </c>
      <c r="C18" t="s">
        <v>3183</v>
      </c>
      <c r="D18" t="s">
        <v>372</v>
      </c>
      <c r="E18">
        <v>9562.7908412399993</v>
      </c>
      <c r="F18">
        <v>421.4</v>
      </c>
      <c r="G18">
        <v>149.64748347747999</v>
      </c>
      <c r="H18">
        <f>(Table2[[#This Row],[1Y Return vs Nifty]]-AVERAGE(Table2[1Y Return vs Nifty]))/_xlfn.STDEV.P(Table2[1Y Return vs Nifty])</f>
        <v>2.0436227400745164</v>
      </c>
      <c r="I18">
        <v>9.1156140262311691</v>
      </c>
      <c r="J18">
        <f>(Table2[[#This Row],[1M Return vs Nifty]]-AVERAGE(Table2[1M Return vs Nifty]))/_xlfn.STDEV.P(Table2[1M Return vs Nifty])</f>
        <v>0.72983151508514221</v>
      </c>
      <c r="K18">
        <v>95.113377593751807</v>
      </c>
      <c r="L18">
        <f>(Table2[[#This Row],[6M Return vs Nifty]]-AVERAGE(Table2[6M Return vs Nifty]))/_xlfn.STDEV.P(Table2[6M Return vs Nifty])</f>
        <v>2.3231761716301644</v>
      </c>
      <c r="M18">
        <v>5.1738649231478497</v>
      </c>
      <c r="N18">
        <f>(Table2[[#This Row],[1W Return vs Nifty]]-AVERAGE(Table2[1W Return vs Nifty]))/_xlfn.STDEV.P(Table2[1W Return vs Nifty])</f>
        <v>1.4311930100540264</v>
      </c>
      <c r="O18">
        <v>406.32</v>
      </c>
      <c r="P18">
        <v>374.63440598713498</v>
      </c>
      <c r="Q18">
        <v>284.670356502549</v>
      </c>
      <c r="R18">
        <v>53.735255796714497</v>
      </c>
      <c r="S18" s="1">
        <f>(Table2[[#This Row],[Close Price]]-Table2[[#This Row],[20D EMA]])/Table2[[#This Row],[20D EMA]]</f>
        <v>3.7113605040362235E-2</v>
      </c>
      <c r="T18" s="1">
        <f>(Table2[[#This Row],[Close Price]]-Table2[[#This Row],[50D EMA]])/Table2[[#This Row],[50D EMA]]</f>
        <v>0.12482994958682715</v>
      </c>
      <c r="U18" s="1">
        <f>(Table2[[#This Row],[Close Price]]-Table2[[#This Row],[200D EMA]])/Table2[[#This Row],[200D EMA]]</f>
        <v>0.48030868116128089</v>
      </c>
      <c r="V18">
        <v>0.92134747396602901</v>
      </c>
      <c r="W18">
        <v>420.05</v>
      </c>
      <c r="X18">
        <v>445.85</v>
      </c>
      <c r="Y18">
        <v>416.65</v>
      </c>
      <c r="Z18">
        <v>446.8</v>
      </c>
      <c r="AA18">
        <v>389.05</v>
      </c>
      <c r="AB18">
        <v>446.8</v>
      </c>
      <c r="AC18" s="1">
        <f>(Table2[[#This Row],[Close Price]]/Table2[[#This Row],[Day Low]])-1</f>
        <v>3.2139031067728308E-3</v>
      </c>
      <c r="AD18" s="1">
        <f>(Table2[[#This Row],[Day High]]/Table2[[#This Row],[Close Price]])-1</f>
        <v>5.8020882771713467E-2</v>
      </c>
      <c r="AE18" s="1">
        <f>(Table2[[#This Row],[Close Price]]/Table2[[#This Row],[Current Week Low]])-1</f>
        <v>1.1400456018240801E-2</v>
      </c>
      <c r="AF18" s="1">
        <f>(Table2[[#This Row],[Current Week High]]/Table2[[#This Row],[Close Price]])-1</f>
        <v>6.0275272899857679E-2</v>
      </c>
      <c r="AG18" s="1">
        <f>(Table2[[#This Row],[Close Price]]/Table2[[#This Row],[Current Month Low]])-1</f>
        <v>8.315126590412536E-2</v>
      </c>
      <c r="AH18" s="1">
        <f>(Table2[[#This Row],[Current Month High]]/Table2[[#This Row],[Close Price]])-1</f>
        <v>6.0275272899857679E-2</v>
      </c>
      <c r="AI18">
        <v>6.0275272899857599</v>
      </c>
      <c r="AJ18">
        <v>200.785153461812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0.14000000000000001</v>
      </c>
      <c r="AM18" t="s">
        <v>3217</v>
      </c>
      <c r="AN18">
        <v>5.95</v>
      </c>
      <c r="AO18" t="s">
        <v>3217</v>
      </c>
      <c r="AP18">
        <v>0.18136736690795599</v>
      </c>
      <c r="AQ18">
        <f>(Table2[[#This Row],[Sharpe Ratio]]-AVERAGE(Table2[Sharpe Ratio]))/_xlfn.STDEV.P(Table2[Sharpe Ratio])</f>
        <v>1.3584089228544576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7.8862323596983073</v>
      </c>
      <c r="AS18">
        <f>_xlfn.RANK.AVG(Table2[[#This Row],[1Y Return vs Nifty Z-Score]],Table2[1Y Return vs Nifty Z-Score])</f>
        <v>39</v>
      </c>
      <c r="AT18">
        <f>_xlfn.RANK.AVG(Table2[[#This Row],[6M Return vs Nifty Z-Score]],Table2[6M Return vs Nifty Z-Score])</f>
        <v>19</v>
      </c>
      <c r="AU18">
        <f>_xlfn.RANK.AVG(Table2[[#This Row],[Sharpe Ratio Z-Score]],Table2[Sharpe Ratio Z-Score])</f>
        <v>66</v>
      </c>
      <c r="AV18">
        <f>(Table2[[#This Row],[Rank 1Y]]+Table2[[#This Row],[Rank 6M]]+Table2[[#This Row],[Rank Sharpe]])/3</f>
        <v>41.333333333333336</v>
      </c>
    </row>
    <row r="19" spans="1:48" x14ac:dyDescent="0.3">
      <c r="A19" t="s">
        <v>1286</v>
      </c>
      <c r="B19" t="s">
        <v>1287</v>
      </c>
      <c r="C19" t="s">
        <v>3171</v>
      </c>
      <c r="D19" t="s">
        <v>544</v>
      </c>
      <c r="E19">
        <v>9257.1669700000002</v>
      </c>
      <c r="F19">
        <v>464.3</v>
      </c>
      <c r="G19">
        <v>98.116509619091801</v>
      </c>
      <c r="H19">
        <f>(Table2[[#This Row],[1Y Return vs Nifty]]-AVERAGE(Table2[1Y Return vs Nifty]))/_xlfn.STDEV.P(Table2[1Y Return vs Nifty])</f>
        <v>1.187119118242189</v>
      </c>
      <c r="I19">
        <v>13.3256669517717</v>
      </c>
      <c r="J19">
        <f>(Table2[[#This Row],[1M Return vs Nifty]]-AVERAGE(Table2[1M Return vs Nifty]))/_xlfn.STDEV.P(Table2[1M Return vs Nifty])</f>
        <v>1.1215429877549681</v>
      </c>
      <c r="K19">
        <v>70.584555706048107</v>
      </c>
      <c r="L19">
        <f>(Table2[[#This Row],[6M Return vs Nifty]]-AVERAGE(Table2[6M Return vs Nifty]))/_xlfn.STDEV.P(Table2[6M Return vs Nifty])</f>
        <v>1.6000249549730718</v>
      </c>
      <c r="M19">
        <v>-1.76684862862033</v>
      </c>
      <c r="N19">
        <f>(Table2[[#This Row],[1W Return vs Nifty]]-AVERAGE(Table2[1W Return vs Nifty]))/_xlfn.STDEV.P(Table2[1W Return vs Nifty])</f>
        <v>-0.13465456127549122</v>
      </c>
      <c r="O19">
        <v>445.8</v>
      </c>
      <c r="P19">
        <v>420.02720662898003</v>
      </c>
      <c r="Q19">
        <v>337.49566443174803</v>
      </c>
      <c r="R19">
        <v>72.942035704984505</v>
      </c>
      <c r="S19" s="1">
        <f>(Table2[[#This Row],[Close Price]]-Table2[[#This Row],[20D EMA]])/Table2[[#This Row],[20D EMA]]</f>
        <v>4.1498429789143115E-2</v>
      </c>
      <c r="T19" s="1">
        <f>(Table2[[#This Row],[Close Price]]-Table2[[#This Row],[50D EMA]])/Table2[[#This Row],[50D EMA]]</f>
        <v>0.1054045849228219</v>
      </c>
      <c r="U19" s="1">
        <f>(Table2[[#This Row],[Close Price]]-Table2[[#This Row],[200D EMA]])/Table2[[#This Row],[200D EMA]]</f>
        <v>0.37572137639680914</v>
      </c>
      <c r="V19">
        <v>1.1233410823008501</v>
      </c>
      <c r="W19">
        <v>461.1</v>
      </c>
      <c r="X19">
        <v>466.4</v>
      </c>
      <c r="Y19">
        <v>453</v>
      </c>
      <c r="Z19">
        <v>469.65</v>
      </c>
      <c r="AA19">
        <v>441.1</v>
      </c>
      <c r="AB19">
        <v>469.65</v>
      </c>
      <c r="AC19" s="1">
        <f>(Table2[[#This Row],[Close Price]]/Table2[[#This Row],[Day Low]])-1</f>
        <v>6.9399262632834358E-3</v>
      </c>
      <c r="AD19" s="1">
        <f>(Table2[[#This Row],[Day High]]/Table2[[#This Row],[Close Price]])-1</f>
        <v>4.5229377557611805E-3</v>
      </c>
      <c r="AE19" s="1">
        <f>(Table2[[#This Row],[Close Price]]/Table2[[#This Row],[Current Week Low]])-1</f>
        <v>2.4944812362030833E-2</v>
      </c>
      <c r="AF19" s="1">
        <f>(Table2[[#This Row],[Current Week High]]/Table2[[#This Row],[Close Price]])-1</f>
        <v>1.1522722377772965E-2</v>
      </c>
      <c r="AG19" s="1">
        <f>(Table2[[#This Row],[Close Price]]/Table2[[#This Row],[Current Month Low]])-1</f>
        <v>5.2595783269099972E-2</v>
      </c>
      <c r="AH19" s="1">
        <f>(Table2[[#This Row],[Current Month High]]/Table2[[#This Row],[Close Price]])-1</f>
        <v>1.1522722377772965E-2</v>
      </c>
      <c r="AI19">
        <v>1.15227223777729</v>
      </c>
      <c r="AJ19">
        <v>139.94832041343599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0.15</v>
      </c>
      <c r="AM19" t="s">
        <v>3217</v>
      </c>
      <c r="AN19">
        <v>4.5999999999999996</v>
      </c>
      <c r="AO19" t="s">
        <v>3217</v>
      </c>
      <c r="AP19">
        <v>0.34100704031310902</v>
      </c>
      <c r="AQ19">
        <f>(Table2[[#This Row],[Sharpe Ratio]]-AVERAGE(Table2[Sharpe Ratio]))/_xlfn.STDEV.P(Table2[Sharpe Ratio])</f>
        <v>3.212476469915249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6.9865089696099867</v>
      </c>
      <c r="AS19">
        <f>_xlfn.RANK.AVG(Table2[[#This Row],[1Y Return vs Nifty Z-Score]],Table2[1Y Return vs Nifty Z-Score])</f>
        <v>79</v>
      </c>
      <c r="AT19">
        <f>_xlfn.RANK.AVG(Table2[[#This Row],[6M Return vs Nifty Z-Score]],Table2[6M Return vs Nifty Z-Score])</f>
        <v>51</v>
      </c>
      <c r="AU19">
        <f>_xlfn.RANK.AVG(Table2[[#This Row],[Sharpe Ratio Z-Score]],Table2[Sharpe Ratio Z-Score])</f>
        <v>1</v>
      </c>
      <c r="AV19">
        <f>(Table2[[#This Row],[Rank 1Y]]+Table2[[#This Row],[Rank 6M]]+Table2[[#This Row],[Rank Sharpe]])/3</f>
        <v>43.666666666666664</v>
      </c>
    </row>
    <row r="20" spans="1:48" x14ac:dyDescent="0.3">
      <c r="A20" t="s">
        <v>424</v>
      </c>
      <c r="B20" t="s">
        <v>425</v>
      </c>
      <c r="C20" t="s">
        <v>3183</v>
      </c>
      <c r="D20" t="s">
        <v>161</v>
      </c>
      <c r="E20">
        <v>54787.638906</v>
      </c>
      <c r="F20">
        <v>12927.2</v>
      </c>
      <c r="G20">
        <v>181.643932863994</v>
      </c>
      <c r="H20">
        <f>(Table2[[#This Row],[1Y Return vs Nifty]]-AVERAGE(Table2[1Y Return vs Nifty]))/_xlfn.STDEV.P(Table2[1Y Return vs Nifty])</f>
        <v>2.5754402613314529</v>
      </c>
      <c r="I20">
        <v>6.7030104756659297</v>
      </c>
      <c r="J20">
        <f>(Table2[[#This Row],[1M Return vs Nifty]]-AVERAGE(Table2[1M Return vs Nifty]))/_xlfn.STDEV.P(Table2[1M Return vs Nifty])</f>
        <v>0.50535821119216895</v>
      </c>
      <c r="K20">
        <v>83.713310616065399</v>
      </c>
      <c r="L20">
        <f>(Table2[[#This Row],[6M Return vs Nifty]]-AVERAGE(Table2[6M Return vs Nifty]))/_xlfn.STDEV.P(Table2[6M Return vs Nifty])</f>
        <v>1.9870828874672191</v>
      </c>
      <c r="M20">
        <v>8.5444236854472297</v>
      </c>
      <c r="N20">
        <f>(Table2[[#This Row],[1W Return vs Nifty]]-AVERAGE(Table2[1W Return vs Nifty]))/_xlfn.STDEV.P(Table2[1W Return vs Nifty])</f>
        <v>2.1916020389823809</v>
      </c>
      <c r="O20">
        <v>12266.61</v>
      </c>
      <c r="P20">
        <v>11908.967649431899</v>
      </c>
      <c r="Q20">
        <v>9382.3137631186</v>
      </c>
      <c r="R20">
        <v>67.066261867332599</v>
      </c>
      <c r="S20" s="1">
        <f>(Table2[[#This Row],[Close Price]]-Table2[[#This Row],[20D EMA]])/Table2[[#This Row],[20D EMA]]</f>
        <v>5.3852694428207969E-2</v>
      </c>
      <c r="T20" s="1">
        <f>(Table2[[#This Row],[Close Price]]-Table2[[#This Row],[50D EMA]])/Table2[[#This Row],[50D EMA]]</f>
        <v>8.5501311326231955E-2</v>
      </c>
      <c r="U20" s="1">
        <f>(Table2[[#This Row],[Close Price]]-Table2[[#This Row],[200D EMA]])/Table2[[#This Row],[200D EMA]]</f>
        <v>0.37782644306953034</v>
      </c>
      <c r="V20">
        <v>0.65415610607252905</v>
      </c>
      <c r="W20">
        <v>12815.15</v>
      </c>
      <c r="X20">
        <v>13275</v>
      </c>
      <c r="Y20">
        <v>12654.9</v>
      </c>
      <c r="Z20">
        <v>13533.15</v>
      </c>
      <c r="AA20">
        <v>11210</v>
      </c>
      <c r="AB20">
        <v>13533.15</v>
      </c>
      <c r="AC20" s="1">
        <f>(Table2[[#This Row],[Close Price]]/Table2[[#This Row],[Day Low]])-1</f>
        <v>8.7435574300731567E-3</v>
      </c>
      <c r="AD20" s="1">
        <f>(Table2[[#This Row],[Day High]]/Table2[[#This Row],[Close Price]])-1</f>
        <v>2.6904511417785715E-2</v>
      </c>
      <c r="AE20" s="1">
        <f>(Table2[[#This Row],[Close Price]]/Table2[[#This Row],[Current Week Low]])-1</f>
        <v>2.1517356913132613E-2</v>
      </c>
      <c r="AF20" s="1">
        <f>(Table2[[#This Row],[Current Week High]]/Table2[[#This Row],[Close Price]])-1</f>
        <v>4.6874033046599317E-2</v>
      </c>
      <c r="AG20" s="1">
        <f>(Table2[[#This Row],[Close Price]]/Table2[[#This Row],[Current Month Low]])-1</f>
        <v>0.15318465655664593</v>
      </c>
      <c r="AH20" s="1">
        <f>(Table2[[#This Row],[Current Month High]]/Table2[[#This Row],[Close Price]])-1</f>
        <v>4.6874033046599317E-2</v>
      </c>
      <c r="AI20">
        <v>11.253790457330201</v>
      </c>
      <c r="AJ20">
        <v>231.81549834441299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-0.03</v>
      </c>
      <c r="AM20" t="s">
        <v>3216</v>
      </c>
      <c r="AN20">
        <v>8.82</v>
      </c>
      <c r="AO20" t="s">
        <v>3217</v>
      </c>
      <c r="AP20">
        <v>0.17368006193751701</v>
      </c>
      <c r="AQ20">
        <f>(Table2[[#This Row],[Sharpe Ratio]]-AVERAGE(Table2[Sharpe Ratio]))/_xlfn.STDEV.P(Table2[Sharpe Ratio])</f>
        <v>1.2691279667735866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8.5286113657468086</v>
      </c>
      <c r="AS20">
        <f>_xlfn.RANK.AVG(Table2[[#This Row],[1Y Return vs Nifty Z-Score]],Table2[1Y Return vs Nifty Z-Score])</f>
        <v>24</v>
      </c>
      <c r="AT20">
        <f>_xlfn.RANK.AVG(Table2[[#This Row],[6M Return vs Nifty Z-Score]],Table2[6M Return vs Nifty Z-Score])</f>
        <v>29</v>
      </c>
      <c r="AU20">
        <f>_xlfn.RANK.AVG(Table2[[#This Row],[Sharpe Ratio Z-Score]],Table2[Sharpe Ratio Z-Score])</f>
        <v>79</v>
      </c>
      <c r="AV20">
        <f>(Table2[[#This Row],[Rank 1Y]]+Table2[[#This Row],[Rank 6M]]+Table2[[#This Row],[Rank Sharpe]])/3</f>
        <v>44</v>
      </c>
    </row>
    <row r="21" spans="1:48" x14ac:dyDescent="0.3">
      <c r="A21" t="s">
        <v>826</v>
      </c>
      <c r="B21" t="s">
        <v>827</v>
      </c>
      <c r="C21" t="s">
        <v>3185</v>
      </c>
      <c r="D21" t="s">
        <v>285</v>
      </c>
      <c r="E21">
        <v>20094.2217239399</v>
      </c>
      <c r="F21">
        <v>532.35</v>
      </c>
      <c r="G21">
        <v>195.128828125251</v>
      </c>
      <c r="H21">
        <f>(Table2[[#This Row],[1Y Return vs Nifty]]-AVERAGE(Table2[1Y Return vs Nifty]))/_xlfn.STDEV.P(Table2[1Y Return vs Nifty])</f>
        <v>2.7995746171663782</v>
      </c>
      <c r="I21">
        <v>19.348099820575701</v>
      </c>
      <c r="J21">
        <f>(Table2[[#This Row],[1M Return vs Nifty]]-AVERAGE(Table2[1M Return vs Nifty]))/_xlfn.STDEV.P(Table2[1M Return vs Nifty])</f>
        <v>1.6818817981730103</v>
      </c>
      <c r="K21">
        <v>99.856052597804094</v>
      </c>
      <c r="L21">
        <f>(Table2[[#This Row],[6M Return vs Nifty]]-AVERAGE(Table2[6M Return vs Nifty]))/_xlfn.STDEV.P(Table2[6M Return vs Nifty])</f>
        <v>2.4629982639871106</v>
      </c>
      <c r="M21">
        <v>0.54024677213710004</v>
      </c>
      <c r="N21">
        <f>(Table2[[#This Row],[1W Return vs Nifty]]-AVERAGE(Table2[1W Return vs Nifty]))/_xlfn.STDEV.P(Table2[1W Return vs Nifty])</f>
        <v>0.38583367140502411</v>
      </c>
      <c r="O21">
        <v>478.02</v>
      </c>
      <c r="P21">
        <v>417.28405125294802</v>
      </c>
      <c r="Q21">
        <v>309.58766641279402</v>
      </c>
      <c r="R21">
        <v>76.562266006787198</v>
      </c>
      <c r="S21" s="1">
        <f>(Table2[[#This Row],[Close Price]]-Table2[[#This Row],[20D EMA]])/Table2[[#This Row],[20D EMA]]</f>
        <v>0.11365633237103059</v>
      </c>
      <c r="T21" s="1">
        <f>(Table2[[#This Row],[Close Price]]-Table2[[#This Row],[50D EMA]])/Table2[[#This Row],[50D EMA]]</f>
        <v>0.27574969232960611</v>
      </c>
      <c r="U21" s="1">
        <f>(Table2[[#This Row],[Close Price]]-Table2[[#This Row],[200D EMA]])/Table2[[#This Row],[200D EMA]]</f>
        <v>0.71954524599885716</v>
      </c>
      <c r="V21">
        <v>0.64229304843671697</v>
      </c>
      <c r="W21">
        <v>501.2</v>
      </c>
      <c r="X21">
        <v>541.95000000000005</v>
      </c>
      <c r="Y21">
        <v>471.5</v>
      </c>
      <c r="Z21">
        <v>541.95000000000005</v>
      </c>
      <c r="AA21">
        <v>460</v>
      </c>
      <c r="AB21">
        <v>541.95000000000005</v>
      </c>
      <c r="AC21" s="1">
        <f>(Table2[[#This Row],[Close Price]]/Table2[[#This Row],[Day Low]])-1</f>
        <v>6.2150837988826924E-2</v>
      </c>
      <c r="AD21" s="1">
        <f>(Table2[[#This Row],[Day High]]/Table2[[#This Row],[Close Price]])-1</f>
        <v>1.8033248802479696E-2</v>
      </c>
      <c r="AE21" s="1">
        <f>(Table2[[#This Row],[Close Price]]/Table2[[#This Row],[Current Week Low]])-1</f>
        <v>0.12905620360551429</v>
      </c>
      <c r="AF21" s="1">
        <f>(Table2[[#This Row],[Current Week High]]/Table2[[#This Row],[Close Price]])-1</f>
        <v>1.8033248802479696E-2</v>
      </c>
      <c r="AG21" s="1">
        <f>(Table2[[#This Row],[Close Price]]/Table2[[#This Row],[Current Month Low]])-1</f>
        <v>0.15728260869565225</v>
      </c>
      <c r="AH21" s="1">
        <f>(Table2[[#This Row],[Current Month High]]/Table2[[#This Row],[Close Price]])-1</f>
        <v>1.8033248802479696E-2</v>
      </c>
      <c r="AI21">
        <v>1.80332488024796</v>
      </c>
      <c r="AJ21">
        <v>231.57894736842101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1.06</v>
      </c>
      <c r="AM21" t="s">
        <v>3217</v>
      </c>
      <c r="AN21">
        <v>9.11</v>
      </c>
      <c r="AO21" t="s">
        <v>3217</v>
      </c>
      <c r="AP21">
        <v>0.15059592998485699</v>
      </c>
      <c r="AQ21">
        <f>(Table2[[#This Row],[Sharpe Ratio]]-AVERAGE(Table2[Sharpe Ratio]))/_xlfn.STDEV.P(Table2[Sharpe Ratio])</f>
        <v>1.0010270680898734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8.3313154188213971</v>
      </c>
      <c r="AS21">
        <f>_xlfn.RANK.AVG(Table2[[#This Row],[1Y Return vs Nifty Z-Score]],Table2[1Y Return vs Nifty Z-Score])</f>
        <v>17</v>
      </c>
      <c r="AT21">
        <f>_xlfn.RANK.AVG(Table2[[#This Row],[6M Return vs Nifty Z-Score]],Table2[6M Return vs Nifty Z-Score])</f>
        <v>14</v>
      </c>
      <c r="AU21">
        <f>_xlfn.RANK.AVG(Table2[[#This Row],[Sharpe Ratio Z-Score]],Table2[Sharpe Ratio Z-Score])</f>
        <v>115</v>
      </c>
      <c r="AV21">
        <f>(Table2[[#This Row],[Rank 1Y]]+Table2[[#This Row],[Rank 6M]]+Table2[[#This Row],[Rank Sharpe]])/3</f>
        <v>48.666666666666664</v>
      </c>
    </row>
    <row r="22" spans="1:48" x14ac:dyDescent="0.3">
      <c r="A22" t="s">
        <v>1326</v>
      </c>
      <c r="B22" t="s">
        <v>1327</v>
      </c>
      <c r="C22" t="s">
        <v>3190</v>
      </c>
      <c r="D22" t="s">
        <v>1328</v>
      </c>
      <c r="E22">
        <v>8690.1794565799992</v>
      </c>
      <c r="F22">
        <v>1397.35</v>
      </c>
      <c r="G22">
        <v>167.187186033058</v>
      </c>
      <c r="H22">
        <f>(Table2[[#This Row],[1Y Return vs Nifty]]-AVERAGE(Table2[1Y Return vs Nifty]))/_xlfn.STDEV.P(Table2[1Y Return vs Nifty])</f>
        <v>2.3351526227815338</v>
      </c>
      <c r="I22">
        <v>1.3501606079983</v>
      </c>
      <c r="J22">
        <f>(Table2[[#This Row],[1M Return vs Nifty]]-AVERAGE(Table2[1M Return vs Nifty]))/_xlfn.STDEV.P(Table2[1M Return vs Nifty])</f>
        <v>7.3186991650454492E-3</v>
      </c>
      <c r="K22">
        <v>83.383747610625505</v>
      </c>
      <c r="L22">
        <f>(Table2[[#This Row],[6M Return vs Nifty]]-AVERAGE(Table2[6M Return vs Nifty]))/_xlfn.STDEV.P(Table2[6M Return vs Nifty])</f>
        <v>1.9773668118464613</v>
      </c>
      <c r="M22">
        <v>-0.51491176471478295</v>
      </c>
      <c r="N22">
        <f>(Table2[[#This Row],[1W Return vs Nifty]]-AVERAGE(Table2[1W Return vs Nifty]))/_xlfn.STDEV.P(Table2[1W Return vs Nifty])</f>
        <v>0.14778647064189535</v>
      </c>
      <c r="O22">
        <v>1347.83</v>
      </c>
      <c r="P22">
        <v>1296.3976816142399</v>
      </c>
      <c r="Q22">
        <v>1003.8584429587</v>
      </c>
      <c r="R22">
        <v>69.9795036661137</v>
      </c>
      <c r="S22" s="1">
        <f>(Table2[[#This Row],[Close Price]]-Table2[[#This Row],[20D EMA]])/Table2[[#This Row],[20D EMA]]</f>
        <v>3.6740538495210806E-2</v>
      </c>
      <c r="T22" s="1">
        <f>(Table2[[#This Row],[Close Price]]-Table2[[#This Row],[50D EMA]])/Table2[[#This Row],[50D EMA]]</f>
        <v>7.7871412312352228E-2</v>
      </c>
      <c r="U22" s="1">
        <f>(Table2[[#This Row],[Close Price]]-Table2[[#This Row],[200D EMA]])/Table2[[#This Row],[200D EMA]]</f>
        <v>0.39197912793516104</v>
      </c>
      <c r="V22">
        <v>0.76575750483174099</v>
      </c>
      <c r="W22">
        <v>1382.6</v>
      </c>
      <c r="X22">
        <v>1413</v>
      </c>
      <c r="Y22">
        <v>1371.15</v>
      </c>
      <c r="Z22">
        <v>1436</v>
      </c>
      <c r="AA22">
        <v>1245.0999999999999</v>
      </c>
      <c r="AB22">
        <v>1444.45</v>
      </c>
      <c r="AC22" s="1">
        <f>(Table2[[#This Row],[Close Price]]/Table2[[#This Row],[Day Low]])-1</f>
        <v>1.0668306089975488E-2</v>
      </c>
      <c r="AD22" s="1">
        <f>(Table2[[#This Row],[Day High]]/Table2[[#This Row],[Close Price]])-1</f>
        <v>1.1199770995097946E-2</v>
      </c>
      <c r="AE22" s="1">
        <f>(Table2[[#This Row],[Close Price]]/Table2[[#This Row],[Current Week Low]])-1</f>
        <v>1.9108047988914301E-2</v>
      </c>
      <c r="AF22" s="1">
        <f>(Table2[[#This Row],[Current Week High]]/Table2[[#This Row],[Close Price]])-1</f>
        <v>2.7659498336136235E-2</v>
      </c>
      <c r="AG22" s="1">
        <f>(Table2[[#This Row],[Close Price]]/Table2[[#This Row],[Current Month Low]])-1</f>
        <v>0.12227933499317323</v>
      </c>
      <c r="AH22" s="1">
        <f>(Table2[[#This Row],[Current Month High]]/Table2[[#This Row],[Close Price]])-1</f>
        <v>3.370665903317005E-2</v>
      </c>
      <c r="AI22">
        <v>3.3706659033170001</v>
      </c>
      <c r="AJ22">
        <v>220.89792169020501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</v>
      </c>
      <c r="AM22">
        <v>0</v>
      </c>
      <c r="AN22">
        <v>10.81</v>
      </c>
      <c r="AO22" t="s">
        <v>3217</v>
      </c>
      <c r="AP22">
        <v>0.16887434430335099</v>
      </c>
      <c r="AQ22">
        <f>(Table2[[#This Row],[Sharpe Ratio]]-AVERAGE(Table2[Sharpe Ratio]))/_xlfn.STDEV.P(Table2[Sharpe Ratio])</f>
        <v>1.2133139894846721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5.680938593919608</v>
      </c>
      <c r="AS22">
        <f>_xlfn.RANK.AVG(Table2[[#This Row],[1Y Return vs Nifty Z-Score]],Table2[1Y Return vs Nifty Z-Score])</f>
        <v>31</v>
      </c>
      <c r="AT22">
        <f>_xlfn.RANK.AVG(Table2[[#This Row],[6M Return vs Nifty Z-Score]],Table2[6M Return vs Nifty Z-Score])</f>
        <v>30</v>
      </c>
      <c r="AU22">
        <f>_xlfn.RANK.AVG(Table2[[#This Row],[Sharpe Ratio Z-Score]],Table2[Sharpe Ratio Z-Score])</f>
        <v>85</v>
      </c>
      <c r="AV22">
        <f>(Table2[[#This Row],[Rank 1Y]]+Table2[[#This Row],[Rank 6M]]+Table2[[#This Row],[Rank Sharpe]])/3</f>
        <v>48.666666666666664</v>
      </c>
    </row>
    <row r="23" spans="1:48" x14ac:dyDescent="0.3">
      <c r="A23" t="s">
        <v>1207</v>
      </c>
      <c r="B23" t="s">
        <v>1208</v>
      </c>
      <c r="C23" t="s">
        <v>3171</v>
      </c>
      <c r="D23" t="s">
        <v>398</v>
      </c>
      <c r="E23">
        <v>10221.5784958</v>
      </c>
      <c r="F23">
        <v>331</v>
      </c>
      <c r="G23">
        <v>290.82893184431998</v>
      </c>
      <c r="H23">
        <f>(Table2[[#This Row],[1Y Return vs Nifty]]-AVERAGE(Table2[1Y Return vs Nifty]))/_xlfn.STDEV.P(Table2[1Y Return vs Nifty])</f>
        <v>4.3902196080871025</v>
      </c>
      <c r="I23">
        <v>48.976106014606898</v>
      </c>
      <c r="J23">
        <f>(Table2[[#This Row],[1M Return vs Nifty]]-AVERAGE(Table2[1M Return vs Nifty]))/_xlfn.STDEV.P(Table2[1M Return vs Nifty])</f>
        <v>4.4385288389093516</v>
      </c>
      <c r="K23">
        <v>180.210892504067</v>
      </c>
      <c r="L23">
        <f>(Table2[[#This Row],[6M Return vs Nifty]]-AVERAGE(Table2[6M Return vs Nifty]))/_xlfn.STDEV.P(Table2[6M Return vs Nifty])</f>
        <v>4.8319950510537497</v>
      </c>
      <c r="M23">
        <v>8.1124923470630002</v>
      </c>
      <c r="N23">
        <f>(Table2[[#This Row],[1W Return vs Nifty]]-AVERAGE(Table2[1W Return vs Nifty]))/_xlfn.STDEV.P(Table2[1W Return vs Nifty])</f>
        <v>2.094156922980186</v>
      </c>
      <c r="O23">
        <v>295.83999999999997</v>
      </c>
      <c r="P23">
        <v>257.80774618729401</v>
      </c>
      <c r="Q23">
        <v>187.046105476338</v>
      </c>
      <c r="R23">
        <v>70.622010157323402</v>
      </c>
      <c r="S23" s="1">
        <f>(Table2[[#This Row],[Close Price]]-Table2[[#This Row],[20D EMA]])/Table2[[#This Row],[20D EMA]]</f>
        <v>0.11884802595997847</v>
      </c>
      <c r="T23" s="1">
        <f>(Table2[[#This Row],[Close Price]]-Table2[[#This Row],[50D EMA]])/Table2[[#This Row],[50D EMA]]</f>
        <v>0.28390246179621287</v>
      </c>
      <c r="U23" s="1">
        <f>(Table2[[#This Row],[Close Price]]-Table2[[#This Row],[200D EMA]])/Table2[[#This Row],[200D EMA]]</f>
        <v>0.769617170895187</v>
      </c>
      <c r="V23">
        <v>0.94987685302824498</v>
      </c>
      <c r="W23">
        <v>317</v>
      </c>
      <c r="X23">
        <v>337.4</v>
      </c>
      <c r="Y23">
        <v>311.55</v>
      </c>
      <c r="Z23">
        <v>337.4</v>
      </c>
      <c r="AA23">
        <v>268.25</v>
      </c>
      <c r="AB23">
        <v>348</v>
      </c>
      <c r="AC23" s="1">
        <f>(Table2[[#This Row],[Close Price]]/Table2[[#This Row],[Day Low]])-1</f>
        <v>4.4164037854889537E-2</v>
      </c>
      <c r="AD23" s="1">
        <f>(Table2[[#This Row],[Day High]]/Table2[[#This Row],[Close Price]])-1</f>
        <v>1.9335347432024141E-2</v>
      </c>
      <c r="AE23" s="1">
        <f>(Table2[[#This Row],[Close Price]]/Table2[[#This Row],[Current Week Low]])-1</f>
        <v>6.2429786551115418E-2</v>
      </c>
      <c r="AF23" s="1">
        <f>(Table2[[#This Row],[Current Week High]]/Table2[[#This Row],[Close Price]])-1</f>
        <v>1.9335347432024141E-2</v>
      </c>
      <c r="AG23" s="1">
        <f>(Table2[[#This Row],[Close Price]]/Table2[[#This Row],[Current Month Low]])-1</f>
        <v>0.23392357875116487</v>
      </c>
      <c r="AH23" s="1">
        <f>(Table2[[#This Row],[Current Month High]]/Table2[[#This Row],[Close Price]])-1</f>
        <v>5.1359516616314105E-2</v>
      </c>
      <c r="AI23">
        <v>5.1359516616314096</v>
      </c>
      <c r="AJ23">
        <v>339.28334439283299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0.52</v>
      </c>
      <c r="AM23" t="s">
        <v>3217</v>
      </c>
      <c r="AN23">
        <v>17.86</v>
      </c>
      <c r="AO23" t="s">
        <v>3217</v>
      </c>
      <c r="AP23">
        <v>0.132304729934172</v>
      </c>
      <c r="AQ23">
        <f>(Table2[[#This Row],[Sharpe Ratio]]-AVERAGE(Table2[Sharpe Ratio]))/_xlfn.STDEV.P(Table2[Sharpe Ratio])</f>
        <v>0.78859165220986926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16.543492073240259</v>
      </c>
      <c r="AS23">
        <f>_xlfn.RANK.AVG(Table2[[#This Row],[1Y Return vs Nifty Z-Score]],Table2[1Y Return vs Nifty Z-Score])</f>
        <v>2</v>
      </c>
      <c r="AT23">
        <f>_xlfn.RANK.AVG(Table2[[#This Row],[6M Return vs Nifty Z-Score]],Table2[6M Return vs Nifty Z-Score])</f>
        <v>3</v>
      </c>
      <c r="AU23">
        <f>_xlfn.RANK.AVG(Table2[[#This Row],[Sharpe Ratio Z-Score]],Table2[Sharpe Ratio Z-Score])</f>
        <v>147</v>
      </c>
      <c r="AV23">
        <f>(Table2[[#This Row],[Rank 1Y]]+Table2[[#This Row],[Rank 6M]]+Table2[[#This Row],[Rank Sharpe]])/3</f>
        <v>50.666666666666664</v>
      </c>
    </row>
    <row r="24" spans="1:48" x14ac:dyDescent="0.3">
      <c r="A24" t="s">
        <v>1065</v>
      </c>
      <c r="B24" t="s">
        <v>1066</v>
      </c>
      <c r="C24" t="s">
        <v>3175</v>
      </c>
      <c r="D24" t="s">
        <v>54</v>
      </c>
      <c r="E24">
        <v>12743.870865011901</v>
      </c>
      <c r="F24">
        <v>281.22000000000003</v>
      </c>
      <c r="G24">
        <v>150.87997939816699</v>
      </c>
      <c r="H24">
        <f>(Table2[[#This Row],[1Y Return vs Nifty]]-AVERAGE(Table2[1Y Return vs Nifty]))/_xlfn.STDEV.P(Table2[1Y Return vs Nifty])</f>
        <v>2.0641082294980806</v>
      </c>
      <c r="I24">
        <v>37.394697111642103</v>
      </c>
      <c r="J24">
        <f>(Table2[[#This Row],[1M Return vs Nifty]]-AVERAGE(Table2[1M Return vs Nifty]))/_xlfn.STDEV.P(Table2[1M Return vs Nifty])</f>
        <v>3.3609721389803791</v>
      </c>
      <c r="K24">
        <v>82.216962020968595</v>
      </c>
      <c r="L24">
        <f>(Table2[[#This Row],[6M Return vs Nifty]]-AVERAGE(Table2[6M Return vs Nifty]))/_xlfn.STDEV.P(Table2[6M Return vs Nifty])</f>
        <v>1.9429679963386797</v>
      </c>
      <c r="M24">
        <v>10.0450947775335</v>
      </c>
      <c r="N24">
        <f>(Table2[[#This Row],[1W Return vs Nifty]]-AVERAGE(Table2[1W Return vs Nifty]))/_xlfn.STDEV.P(Table2[1W Return vs Nifty])</f>
        <v>2.5301583224799282</v>
      </c>
      <c r="O24">
        <v>258.3</v>
      </c>
      <c r="P24">
        <v>228.62648137421101</v>
      </c>
      <c r="Q24">
        <v>177.73287848120299</v>
      </c>
      <c r="R24">
        <v>63.290859797895102</v>
      </c>
      <c r="S24" s="1">
        <f>(Table2[[#This Row],[Close Price]]-Table2[[#This Row],[20D EMA]])/Table2[[#This Row],[20D EMA]]</f>
        <v>8.8734030197444885E-2</v>
      </c>
      <c r="T24" s="1">
        <f>(Table2[[#This Row],[Close Price]]-Table2[[#This Row],[50D EMA]])/Table2[[#This Row],[50D EMA]]</f>
        <v>0.23004123717280611</v>
      </c>
      <c r="U24" s="1">
        <f>(Table2[[#This Row],[Close Price]]-Table2[[#This Row],[200D EMA]])/Table2[[#This Row],[200D EMA]]</f>
        <v>0.58226211381447823</v>
      </c>
      <c r="V24">
        <v>1.39611271636506</v>
      </c>
      <c r="W24">
        <v>277.83</v>
      </c>
      <c r="X24">
        <v>298.94</v>
      </c>
      <c r="Y24">
        <v>277.83</v>
      </c>
      <c r="Z24">
        <v>298.94</v>
      </c>
      <c r="AA24">
        <v>237.32</v>
      </c>
      <c r="AB24">
        <v>298.94</v>
      </c>
      <c r="AC24" s="1">
        <f>(Table2[[#This Row],[Close Price]]/Table2[[#This Row],[Day Low]])-1</f>
        <v>1.2201706079257191E-2</v>
      </c>
      <c r="AD24" s="1">
        <f>(Table2[[#This Row],[Day High]]/Table2[[#This Row],[Close Price]])-1</f>
        <v>6.301116563544551E-2</v>
      </c>
      <c r="AE24" s="1">
        <f>(Table2[[#This Row],[Close Price]]/Table2[[#This Row],[Current Week Low]])-1</f>
        <v>1.2201706079257191E-2</v>
      </c>
      <c r="AF24" s="1">
        <f>(Table2[[#This Row],[Current Week High]]/Table2[[#This Row],[Close Price]])-1</f>
        <v>6.301116563544551E-2</v>
      </c>
      <c r="AG24" s="1">
        <f>(Table2[[#This Row],[Close Price]]/Table2[[#This Row],[Current Month Low]])-1</f>
        <v>0.18498230237653823</v>
      </c>
      <c r="AH24" s="1">
        <f>(Table2[[#This Row],[Current Month High]]/Table2[[#This Row],[Close Price]])-1</f>
        <v>6.301116563544551E-2</v>
      </c>
      <c r="AI24">
        <v>6.3011165635445501</v>
      </c>
      <c r="AJ24">
        <v>188.578758337609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0.47</v>
      </c>
      <c r="AM24" t="s">
        <v>3217</v>
      </c>
      <c r="AN24">
        <v>17.170000000000002</v>
      </c>
      <c r="AO24" t="s">
        <v>3217</v>
      </c>
      <c r="AP24">
        <v>0.165692070518528</v>
      </c>
      <c r="AQ24">
        <f>(Table2[[#This Row],[Sharpe Ratio]]-AVERAGE(Table2[Sharpe Ratio]))/_xlfn.STDEV.P(Table2[Sharpe Ratio])</f>
        <v>1.1763548149608773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11.074561502257946</v>
      </c>
      <c r="AS24">
        <f>_xlfn.RANK.AVG(Table2[[#This Row],[1Y Return vs Nifty Z-Score]],Table2[1Y Return vs Nifty Z-Score])</f>
        <v>37</v>
      </c>
      <c r="AT24">
        <f>_xlfn.RANK.AVG(Table2[[#This Row],[6M Return vs Nifty Z-Score]],Table2[6M Return vs Nifty Z-Score])</f>
        <v>32</v>
      </c>
      <c r="AU24">
        <f>_xlfn.RANK.AVG(Table2[[#This Row],[Sharpe Ratio Z-Score]],Table2[Sharpe Ratio Z-Score])</f>
        <v>89</v>
      </c>
      <c r="AV24">
        <f>(Table2[[#This Row],[Rank 1Y]]+Table2[[#This Row],[Rank 6M]]+Table2[[#This Row],[Rank Sharpe]])/3</f>
        <v>52.666666666666664</v>
      </c>
    </row>
    <row r="25" spans="1:48" x14ac:dyDescent="0.3">
      <c r="A25" t="s">
        <v>991</v>
      </c>
      <c r="B25" t="s">
        <v>992</v>
      </c>
      <c r="C25" t="s">
        <v>3183</v>
      </c>
      <c r="D25" t="s">
        <v>141</v>
      </c>
      <c r="E25">
        <v>15048.03866016</v>
      </c>
      <c r="F25">
        <v>1674.6</v>
      </c>
      <c r="G25">
        <v>98.404453147159401</v>
      </c>
      <c r="H25">
        <f>(Table2[[#This Row],[1Y Return vs Nifty]]-AVERAGE(Table2[1Y Return vs Nifty]))/_xlfn.STDEV.P(Table2[1Y Return vs Nifty])</f>
        <v>1.1919050684427581</v>
      </c>
      <c r="I25">
        <v>-5.1501822301595803</v>
      </c>
      <c r="J25">
        <f>(Table2[[#This Row],[1M Return vs Nifty]]-AVERAGE(Table2[1M Return vs Nifty]))/_xlfn.STDEV.P(Table2[1M Return vs Nifty])</f>
        <v>-0.59748577978735717</v>
      </c>
      <c r="K25">
        <v>71.440651623845397</v>
      </c>
      <c r="L25">
        <f>(Table2[[#This Row],[6M Return vs Nifty]]-AVERAGE(Table2[6M Return vs Nifty]))/_xlfn.STDEV.P(Table2[6M Return vs Nifty])</f>
        <v>1.6252641127020711</v>
      </c>
      <c r="M25">
        <v>2.5489305570318002</v>
      </c>
      <c r="N25">
        <f>(Table2[[#This Row],[1W Return vs Nifty]]-AVERAGE(Table2[1W Return vs Nifty]))/_xlfn.STDEV.P(Table2[1W Return vs Nifty])</f>
        <v>0.8389992721299051</v>
      </c>
      <c r="O25">
        <v>1672.29</v>
      </c>
      <c r="P25">
        <v>1582.66952335937</v>
      </c>
      <c r="Q25">
        <v>1173.49324361764</v>
      </c>
      <c r="R25">
        <v>50.350206965098202</v>
      </c>
      <c r="S25" s="1">
        <f>(Table2[[#This Row],[Close Price]]-Table2[[#This Row],[20D EMA]])/Table2[[#This Row],[20D EMA]]</f>
        <v>1.3813393609959669E-3</v>
      </c>
      <c r="T25" s="1">
        <f>(Table2[[#This Row],[Close Price]]-Table2[[#This Row],[50D EMA]])/Table2[[#This Row],[50D EMA]]</f>
        <v>5.8085706007340365E-2</v>
      </c>
      <c r="U25" s="1">
        <f>(Table2[[#This Row],[Close Price]]-Table2[[#This Row],[200D EMA]])/Table2[[#This Row],[200D EMA]]</f>
        <v>0.42702142437356527</v>
      </c>
      <c r="V25">
        <v>0.45512160162319398</v>
      </c>
      <c r="W25">
        <v>1650</v>
      </c>
      <c r="X25">
        <v>1708</v>
      </c>
      <c r="Y25">
        <v>1650</v>
      </c>
      <c r="Z25">
        <v>1727.75</v>
      </c>
      <c r="AA25">
        <v>1576</v>
      </c>
      <c r="AB25">
        <v>1729</v>
      </c>
      <c r="AC25" s="1">
        <f>(Table2[[#This Row],[Close Price]]/Table2[[#This Row],[Day Low]])-1</f>
        <v>1.4909090909090761E-2</v>
      </c>
      <c r="AD25" s="1">
        <f>(Table2[[#This Row],[Day High]]/Table2[[#This Row],[Close Price]])-1</f>
        <v>1.9945061507225637E-2</v>
      </c>
      <c r="AE25" s="1">
        <f>(Table2[[#This Row],[Close Price]]/Table2[[#This Row],[Current Week Low]])-1</f>
        <v>1.4909090909090761E-2</v>
      </c>
      <c r="AF25" s="1">
        <f>(Table2[[#This Row],[Current Week High]]/Table2[[#This Row],[Close Price]])-1</f>
        <v>3.1738922727815755E-2</v>
      </c>
      <c r="AG25" s="1">
        <f>(Table2[[#This Row],[Close Price]]/Table2[[#This Row],[Current Month Low]])-1</f>
        <v>6.2563451776649792E-2</v>
      </c>
      <c r="AH25" s="1">
        <f>(Table2[[#This Row],[Current Month High]]/Table2[[#This Row],[Close Price]])-1</f>
        <v>3.2485369640511186E-2</v>
      </c>
      <c r="AI25">
        <v>17.6400334408217</v>
      </c>
      <c r="AJ25">
        <v>157.630769230769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0.14000000000000001</v>
      </c>
      <c r="AM25" t="s">
        <v>3217</v>
      </c>
      <c r="AN25">
        <v>-0.6</v>
      </c>
      <c r="AO25" t="s">
        <v>3216</v>
      </c>
      <c r="AP25">
        <v>0.20166059659032501</v>
      </c>
      <c r="AQ25">
        <f>(Table2[[#This Row],[Sharpe Ratio]]-AVERAGE(Table2[Sharpe Ratio]))/_xlfn.STDEV.P(Table2[Sharpe Ratio])</f>
        <v>1.5940960661351993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4.6527787396225762</v>
      </c>
      <c r="AS25">
        <f>_xlfn.RANK.AVG(Table2[[#This Row],[1Y Return vs Nifty Z-Score]],Table2[1Y Return vs Nifty Z-Score])</f>
        <v>78</v>
      </c>
      <c r="AT25">
        <f>_xlfn.RANK.AVG(Table2[[#This Row],[6M Return vs Nifty Z-Score]],Table2[6M Return vs Nifty Z-Score])</f>
        <v>48</v>
      </c>
      <c r="AU25">
        <f>_xlfn.RANK.AVG(Table2[[#This Row],[Sharpe Ratio Z-Score]],Table2[Sharpe Ratio Z-Score])</f>
        <v>35</v>
      </c>
      <c r="AV25">
        <f>(Table2[[#This Row],[Rank 1Y]]+Table2[[#This Row],[Rank 6M]]+Table2[[#This Row],[Rank Sharpe]])/3</f>
        <v>53.666666666666664</v>
      </c>
    </row>
    <row r="26" spans="1:48" x14ac:dyDescent="0.3">
      <c r="A26" t="s">
        <v>477</v>
      </c>
      <c r="B26" t="s">
        <v>478</v>
      </c>
      <c r="C26" t="s">
        <v>3171</v>
      </c>
      <c r="D26" t="s">
        <v>398</v>
      </c>
      <c r="E26">
        <v>46372.940269370003</v>
      </c>
      <c r="F26">
        <v>774.95</v>
      </c>
      <c r="G26">
        <v>226.42265147072399</v>
      </c>
      <c r="H26">
        <f>(Table2[[#This Row],[1Y Return vs Nifty]]-AVERAGE(Table2[1Y Return vs Nifty]))/_xlfn.STDEV.P(Table2[1Y Return vs Nifty])</f>
        <v>3.3197136913867973</v>
      </c>
      <c r="I26">
        <v>18.9489896124905</v>
      </c>
      <c r="J26">
        <f>(Table2[[#This Row],[1M Return vs Nifty]]-AVERAGE(Table2[1M Return vs Nifty]))/_xlfn.STDEV.P(Table2[1M Return vs Nifty])</f>
        <v>1.6447478119425303</v>
      </c>
      <c r="K26">
        <v>97.290244042119696</v>
      </c>
      <c r="L26">
        <f>(Table2[[#This Row],[6M Return vs Nifty]]-AVERAGE(Table2[6M Return vs Nifty]))/_xlfn.STDEV.P(Table2[6M Return vs Nifty])</f>
        <v>2.3873538817478441</v>
      </c>
      <c r="M26">
        <v>2.2421161187231098</v>
      </c>
      <c r="N26">
        <f>(Table2[[#This Row],[1W Return vs Nifty]]-AVERAGE(Table2[1W Return vs Nifty]))/_xlfn.STDEV.P(Table2[1W Return vs Nifty])</f>
        <v>0.76978093607681985</v>
      </c>
      <c r="O26">
        <v>735.58</v>
      </c>
      <c r="P26">
        <v>681.76985350804796</v>
      </c>
      <c r="Q26">
        <v>531.39391719913999</v>
      </c>
      <c r="R26">
        <v>66.777323527483304</v>
      </c>
      <c r="S26" s="1">
        <f>(Table2[[#This Row],[Close Price]]-Table2[[#This Row],[20D EMA]])/Table2[[#This Row],[20D EMA]]</f>
        <v>5.352239049457571E-2</v>
      </c>
      <c r="T26" s="1">
        <f>(Table2[[#This Row],[Close Price]]-Table2[[#This Row],[50D EMA]])/Table2[[#This Row],[50D EMA]]</f>
        <v>0.13667390250902631</v>
      </c>
      <c r="U26" s="1">
        <f>(Table2[[#This Row],[Close Price]]-Table2[[#This Row],[200D EMA]])/Table2[[#This Row],[200D EMA]]</f>
        <v>0.45833434466956341</v>
      </c>
      <c r="V26">
        <v>1.2312872459789399</v>
      </c>
      <c r="W26">
        <v>771.1</v>
      </c>
      <c r="X26">
        <v>828.85</v>
      </c>
      <c r="Y26">
        <v>754</v>
      </c>
      <c r="Z26">
        <v>828.85</v>
      </c>
      <c r="AA26">
        <v>715</v>
      </c>
      <c r="AB26">
        <v>828.85</v>
      </c>
      <c r="AC26" s="1">
        <f>(Table2[[#This Row],[Close Price]]/Table2[[#This Row],[Day Low]])-1</f>
        <v>4.9928673323822448E-3</v>
      </c>
      <c r="AD26" s="1">
        <f>(Table2[[#This Row],[Day High]]/Table2[[#This Row],[Close Price]])-1</f>
        <v>6.9552874378992158E-2</v>
      </c>
      <c r="AE26" s="1">
        <f>(Table2[[#This Row],[Close Price]]/Table2[[#This Row],[Current Week Low]])-1</f>
        <v>2.7785145888594265E-2</v>
      </c>
      <c r="AF26" s="1">
        <f>(Table2[[#This Row],[Current Week High]]/Table2[[#This Row],[Close Price]])-1</f>
        <v>6.9552874378992158E-2</v>
      </c>
      <c r="AG26" s="1">
        <f>(Table2[[#This Row],[Close Price]]/Table2[[#This Row],[Current Month Low]])-1</f>
        <v>8.3846153846153904E-2</v>
      </c>
      <c r="AH26" s="1">
        <f>(Table2[[#This Row],[Current Month High]]/Table2[[#This Row],[Close Price]])-1</f>
        <v>6.9552874378992158E-2</v>
      </c>
      <c r="AI26">
        <v>6.9552874378992096</v>
      </c>
      <c r="AJ26">
        <v>268.45358373944998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0.27</v>
      </c>
      <c r="AM26" t="s">
        <v>3217</v>
      </c>
      <c r="AN26">
        <v>3.06</v>
      </c>
      <c r="AO26" t="s">
        <v>3217</v>
      </c>
      <c r="AP26">
        <v>0.13828083950783901</v>
      </c>
      <c r="AQ26">
        <f>(Table2[[#This Row],[Sharpe Ratio]]-AVERAGE(Table2[Sharpe Ratio]))/_xlfn.STDEV.P(Table2[Sharpe Ratio])</f>
        <v>0.8579986522486055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8.9795949734025964</v>
      </c>
      <c r="AS26">
        <f>_xlfn.RANK.AVG(Table2[[#This Row],[1Y Return vs Nifty Z-Score]],Table2[1Y Return vs Nifty Z-Score])</f>
        <v>8</v>
      </c>
      <c r="AT26">
        <f>_xlfn.RANK.AVG(Table2[[#This Row],[6M Return vs Nifty Z-Score]],Table2[6M Return vs Nifty Z-Score])</f>
        <v>16</v>
      </c>
      <c r="AU26">
        <f>_xlfn.RANK.AVG(Table2[[#This Row],[Sharpe Ratio Z-Score]],Table2[Sharpe Ratio Z-Score])</f>
        <v>138</v>
      </c>
      <c r="AV26">
        <f>(Table2[[#This Row],[Rank 1Y]]+Table2[[#This Row],[Rank 6M]]+Table2[[#This Row],[Rank Sharpe]])/3</f>
        <v>54</v>
      </c>
    </row>
    <row r="27" spans="1:48" x14ac:dyDescent="0.3">
      <c r="A27" t="s">
        <v>322</v>
      </c>
      <c r="B27" t="s">
        <v>323</v>
      </c>
      <c r="C27" t="s">
        <v>3183</v>
      </c>
      <c r="D27" t="s">
        <v>324</v>
      </c>
      <c r="E27">
        <v>84266.081999999995</v>
      </c>
      <c r="F27">
        <v>4178</v>
      </c>
      <c r="G27">
        <v>63.969412681984501</v>
      </c>
      <c r="H27">
        <f>(Table2[[#This Row],[1Y Return vs Nifty]]-AVERAGE(Table2[1Y Return vs Nifty]))/_xlfn.STDEV.P(Table2[1Y Return vs Nifty])</f>
        <v>0.61955537915847414</v>
      </c>
      <c r="I27">
        <v>-16.564276718573002</v>
      </c>
      <c r="J27">
        <f>(Table2[[#This Row],[1M Return vs Nifty]]-AVERAGE(Table2[1M Return vs Nifty]))/_xlfn.STDEV.P(Table2[1M Return vs Nifty])</f>
        <v>-1.6594752227525962</v>
      </c>
      <c r="K27">
        <v>110.917124844604</v>
      </c>
      <c r="L27">
        <f>(Table2[[#This Row],[6M Return vs Nifty]]-AVERAGE(Table2[6M Return vs Nifty]))/_xlfn.STDEV.P(Table2[6M Return vs Nifty])</f>
        <v>2.7890974092874878</v>
      </c>
      <c r="M27">
        <v>-5.3148959281301904</v>
      </c>
      <c r="N27">
        <f>(Table2[[#This Row],[1W Return vs Nifty]]-AVERAGE(Table2[1W Return vs Nifty]))/_xlfn.STDEV.P(Table2[1W Return vs Nifty])</f>
        <v>-0.93510558197557869</v>
      </c>
      <c r="O27">
        <v>4393.95</v>
      </c>
      <c r="P27">
        <v>4436.3803056839697</v>
      </c>
      <c r="Q27">
        <v>3380.0018075636699</v>
      </c>
      <c r="R27">
        <v>33.051585878585797</v>
      </c>
      <c r="S27" s="1">
        <f>(Table2[[#This Row],[Close Price]]-Table2[[#This Row],[20D EMA]])/Table2[[#This Row],[20D EMA]]</f>
        <v>-4.9147122748324362E-2</v>
      </c>
      <c r="T27" s="1">
        <f>(Table2[[#This Row],[Close Price]]-Table2[[#This Row],[50D EMA]])/Table2[[#This Row],[50D EMA]]</f>
        <v>-5.8241243509472858E-2</v>
      </c>
      <c r="U27" s="1">
        <f>(Table2[[#This Row],[Close Price]]-Table2[[#This Row],[200D EMA]])/Table2[[#This Row],[200D EMA]]</f>
        <v>0.23609401351519782</v>
      </c>
      <c r="V27">
        <v>0.62859345344918605</v>
      </c>
      <c r="W27">
        <v>4170</v>
      </c>
      <c r="X27">
        <v>4265</v>
      </c>
      <c r="Y27">
        <v>4170</v>
      </c>
      <c r="Z27">
        <v>4338.8500000000004</v>
      </c>
      <c r="AA27">
        <v>4170</v>
      </c>
      <c r="AB27">
        <v>4925</v>
      </c>
      <c r="AC27" s="1">
        <f>(Table2[[#This Row],[Close Price]]/Table2[[#This Row],[Day Low]])-1</f>
        <v>1.9184652278176895E-3</v>
      </c>
      <c r="AD27" s="1">
        <f>(Table2[[#This Row],[Day High]]/Table2[[#This Row],[Close Price]])-1</f>
        <v>2.0823360459550022E-2</v>
      </c>
      <c r="AE27" s="1">
        <f>(Table2[[#This Row],[Close Price]]/Table2[[#This Row],[Current Week Low]])-1</f>
        <v>1.9184652278176895E-3</v>
      </c>
      <c r="AF27" s="1">
        <f>(Table2[[#This Row],[Current Week High]]/Table2[[#This Row],[Close Price]])-1</f>
        <v>3.8499281953087605E-2</v>
      </c>
      <c r="AG27" s="1">
        <f>(Table2[[#This Row],[Close Price]]/Table2[[#This Row],[Current Month Low]])-1</f>
        <v>1.9184652278176895E-3</v>
      </c>
      <c r="AH27" s="1">
        <f>(Table2[[#This Row],[Current Month High]]/Table2[[#This Row],[Close Price]])-1</f>
        <v>0.17879368118717087</v>
      </c>
      <c r="AI27">
        <v>40.258496888463299</v>
      </c>
      <c r="AJ27">
        <v>139.839265212399</v>
      </c>
      <c r="AK27" t="str">
        <f>IF(AND(Table2[[#This Row],[20D EMA]]&gt;Table2[[#This Row],[50D EMA]],Table2[[#This Row],[50D EMA]]&gt;Table2[[#This Row],[200D EMA]]),"Uptrend","Downtrend/NoTrend")</f>
        <v>Downtrend/NoTrend</v>
      </c>
      <c r="AL27">
        <v>-7.0000000000000007E-2</v>
      </c>
      <c r="AM27" t="s">
        <v>3216</v>
      </c>
      <c r="AN27">
        <v>-0.52</v>
      </c>
      <c r="AO27" t="s">
        <v>3216</v>
      </c>
      <c r="AP27">
        <v>0.25386641892258699</v>
      </c>
      <c r="AQ27">
        <f>(Table2[[#This Row],[Sharpe Ratio]]-AVERAGE(Table2[Sharpe Ratio]))/_xlfn.STDEV.P(Table2[Sharpe Ratio])</f>
        <v>2.2004185352886854</v>
      </c>
      <c r="AR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">
        <f>_xlfn.RANK.AVG(Table2[[#This Row],[1Y Return vs Nifty Z-Score]],Table2[1Y Return vs Nifty Z-Score])</f>
        <v>144</v>
      </c>
      <c r="AT27">
        <f>_xlfn.RANK.AVG(Table2[[#This Row],[6M Return vs Nifty Z-Score]],Table2[6M Return vs Nifty Z-Score])</f>
        <v>10</v>
      </c>
      <c r="AU27">
        <f>_xlfn.RANK.AVG(Table2[[#This Row],[Sharpe Ratio Z-Score]],Table2[Sharpe Ratio Z-Score])</f>
        <v>9</v>
      </c>
      <c r="AV27">
        <f>(Table2[[#This Row],[Rank 1Y]]+Table2[[#This Row],[Rank 6M]]+Table2[[#This Row],[Rank Sharpe]])/3</f>
        <v>54.333333333333336</v>
      </c>
    </row>
    <row r="28" spans="1:48" x14ac:dyDescent="0.3">
      <c r="A28" t="s">
        <v>860</v>
      </c>
      <c r="B28" t="s">
        <v>861</v>
      </c>
      <c r="C28" t="s">
        <v>3171</v>
      </c>
      <c r="D28" t="s">
        <v>138</v>
      </c>
      <c r="E28">
        <v>18697.630378853999</v>
      </c>
      <c r="F28">
        <v>71.540000000000006</v>
      </c>
      <c r="G28">
        <v>257.54485083460298</v>
      </c>
      <c r="H28">
        <f>(Table2[[#This Row],[1Y Return vs Nifty]]-AVERAGE(Table2[1Y Return vs Nifty]))/_xlfn.STDEV.P(Table2[1Y Return vs Nifty])</f>
        <v>3.8370001790787236</v>
      </c>
      <c r="I28">
        <v>-4.2211613747336196</v>
      </c>
      <c r="J28">
        <f>(Table2[[#This Row],[1M Return vs Nifty]]-AVERAGE(Table2[1M Return vs Nifty]))/_xlfn.STDEV.P(Table2[1M Return vs Nifty])</f>
        <v>-0.51104788129629197</v>
      </c>
      <c r="K28">
        <v>70.275601567496295</v>
      </c>
      <c r="L28">
        <f>(Table2[[#This Row],[6M Return vs Nifty]]-AVERAGE(Table2[6M Return vs Nifty]))/_xlfn.STDEV.P(Table2[6M Return vs Nifty])</f>
        <v>1.5909164636558843</v>
      </c>
      <c r="M28">
        <v>1.36952008458188</v>
      </c>
      <c r="N28">
        <f>(Table2[[#This Row],[1W Return vs Nifty]]-AVERAGE(Table2[1W Return vs Nifty]))/_xlfn.STDEV.P(Table2[1W Return vs Nifty])</f>
        <v>0.57292043021950356</v>
      </c>
      <c r="O28">
        <v>72.069999999999993</v>
      </c>
      <c r="P28">
        <v>70.970083936360396</v>
      </c>
      <c r="Q28">
        <v>55.022284827588201</v>
      </c>
      <c r="R28">
        <v>48.658061072464101</v>
      </c>
      <c r="S28" s="1">
        <f>(Table2[[#This Row],[Close Price]]-Table2[[#This Row],[20D EMA]])/Table2[[#This Row],[20D EMA]]</f>
        <v>-7.353961426390828E-3</v>
      </c>
      <c r="T28" s="1">
        <f>(Table2[[#This Row],[Close Price]]-Table2[[#This Row],[50D EMA]])/Table2[[#This Row],[50D EMA]]</f>
        <v>8.0303704325707104E-3</v>
      </c>
      <c r="U28" s="1">
        <f>(Table2[[#This Row],[Close Price]]-Table2[[#This Row],[200D EMA]])/Table2[[#This Row],[200D EMA]]</f>
        <v>0.30020045921702282</v>
      </c>
      <c r="V28">
        <v>0.432169420539884</v>
      </c>
      <c r="W28">
        <v>70.83</v>
      </c>
      <c r="X28">
        <v>73.75</v>
      </c>
      <c r="Y28">
        <v>70.83</v>
      </c>
      <c r="Z28">
        <v>75.38</v>
      </c>
      <c r="AA28">
        <v>68.180000000000007</v>
      </c>
      <c r="AB28">
        <v>75.75</v>
      </c>
      <c r="AC28" s="1">
        <f>(Table2[[#This Row],[Close Price]]/Table2[[#This Row],[Day Low]])-1</f>
        <v>1.0024001129464999E-2</v>
      </c>
      <c r="AD28" s="1">
        <f>(Table2[[#This Row],[Day High]]/Table2[[#This Row],[Close Price]])-1</f>
        <v>3.0891808778305663E-2</v>
      </c>
      <c r="AE28" s="1">
        <f>(Table2[[#This Row],[Close Price]]/Table2[[#This Row],[Current Week Low]])-1</f>
        <v>1.0024001129464999E-2</v>
      </c>
      <c r="AF28" s="1">
        <f>(Table2[[#This Row],[Current Week High]]/Table2[[#This Row],[Close Price]])-1</f>
        <v>5.3676265026558312E-2</v>
      </c>
      <c r="AG28" s="1">
        <f>(Table2[[#This Row],[Close Price]]/Table2[[#This Row],[Current Month Low]])-1</f>
        <v>4.9281314168377888E-2</v>
      </c>
      <c r="AH28" s="1">
        <f>(Table2[[#This Row],[Current Month High]]/Table2[[#This Row],[Close Price]])-1</f>
        <v>5.8848196812971709E-2</v>
      </c>
      <c r="AI28">
        <v>27.760693318423201</v>
      </c>
      <c r="AJ28">
        <v>332.26586102719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0.14000000000000001</v>
      </c>
      <c r="AM28" t="s">
        <v>3217</v>
      </c>
      <c r="AN28">
        <v>-2</v>
      </c>
      <c r="AO28" t="s">
        <v>3216</v>
      </c>
      <c r="AP28">
        <v>0.15433479954602</v>
      </c>
      <c r="AQ28">
        <f>(Table2[[#This Row],[Sharpe Ratio]]-AVERAGE(Table2[Sharpe Ratio]))/_xlfn.STDEV.P(Table2[Sharpe Ratio])</f>
        <v>1.044450589124351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6.5342397807821708</v>
      </c>
      <c r="AS28">
        <f>_xlfn.RANK.AVG(Table2[[#This Row],[1Y Return vs Nifty Z-Score]],Table2[1Y Return vs Nifty Z-Score])</f>
        <v>5</v>
      </c>
      <c r="AT28">
        <f>_xlfn.RANK.AVG(Table2[[#This Row],[6M Return vs Nifty Z-Score]],Table2[6M Return vs Nifty Z-Score])</f>
        <v>52</v>
      </c>
      <c r="AU28">
        <f>_xlfn.RANK.AVG(Table2[[#This Row],[Sharpe Ratio Z-Score]],Table2[Sharpe Ratio Z-Score])</f>
        <v>107</v>
      </c>
      <c r="AV28">
        <f>(Table2[[#This Row],[Rank 1Y]]+Table2[[#This Row],[Rank 6M]]+Table2[[#This Row],[Rank Sharpe]])/3</f>
        <v>54.666666666666664</v>
      </c>
    </row>
    <row r="29" spans="1:48" x14ac:dyDescent="0.3">
      <c r="A29" t="s">
        <v>834</v>
      </c>
      <c r="B29" t="s">
        <v>835</v>
      </c>
      <c r="C29" t="s">
        <v>3183</v>
      </c>
      <c r="D29" t="s">
        <v>324</v>
      </c>
      <c r="E29">
        <v>19669.72392</v>
      </c>
      <c r="F29">
        <v>1717.1</v>
      </c>
      <c r="G29">
        <v>82.502791738752506</v>
      </c>
      <c r="H29">
        <f>(Table2[[#This Row],[1Y Return vs Nifty]]-AVERAGE(Table2[1Y Return vs Nifty]))/_xlfn.STDEV.P(Table2[1Y Return vs Nifty])</f>
        <v>0.92760129986115936</v>
      </c>
      <c r="I29">
        <v>-15.221227810535799</v>
      </c>
      <c r="J29">
        <f>(Table2[[#This Row],[1M Return vs Nifty]]-AVERAGE(Table2[1M Return vs Nifty]))/_xlfn.STDEV.P(Table2[1M Return vs Nifty])</f>
        <v>-1.5345153529031432</v>
      </c>
      <c r="K29">
        <v>110.28002135181001</v>
      </c>
      <c r="L29">
        <f>(Table2[[#This Row],[6M Return vs Nifty]]-AVERAGE(Table2[6M Return vs Nifty]))/_xlfn.STDEV.P(Table2[6M Return vs Nifty])</f>
        <v>2.7703145191813214</v>
      </c>
      <c r="M29">
        <v>-4.8177140740633897</v>
      </c>
      <c r="N29">
        <f>(Table2[[#This Row],[1W Return vs Nifty]]-AVERAGE(Table2[1W Return vs Nifty]))/_xlfn.STDEV.P(Table2[1W Return vs Nifty])</f>
        <v>-0.82293973722590208</v>
      </c>
      <c r="O29">
        <v>1823.5</v>
      </c>
      <c r="P29">
        <v>1893.9338214694301</v>
      </c>
      <c r="Q29">
        <v>1456.0041756390499</v>
      </c>
      <c r="R29">
        <v>30.936914890436402</v>
      </c>
      <c r="S29" s="1">
        <f>(Table2[[#This Row],[Close Price]]-Table2[[#This Row],[20D EMA]])/Table2[[#This Row],[20D EMA]]</f>
        <v>-5.8349328214971262E-2</v>
      </c>
      <c r="T29" s="1">
        <f>(Table2[[#This Row],[Close Price]]-Table2[[#This Row],[50D EMA]])/Table2[[#This Row],[50D EMA]]</f>
        <v>-9.3368532450744057E-2</v>
      </c>
      <c r="U29" s="1">
        <f>(Table2[[#This Row],[Close Price]]-Table2[[#This Row],[200D EMA]])/Table2[[#This Row],[200D EMA]]</f>
        <v>0.17932354091385302</v>
      </c>
      <c r="V29">
        <v>0.27724097778298701</v>
      </c>
      <c r="W29">
        <v>1704</v>
      </c>
      <c r="X29">
        <v>1772</v>
      </c>
      <c r="Y29">
        <v>1704</v>
      </c>
      <c r="Z29">
        <v>1789.45</v>
      </c>
      <c r="AA29">
        <v>1704</v>
      </c>
      <c r="AB29">
        <v>1994.95</v>
      </c>
      <c r="AC29" s="1">
        <f>(Table2[[#This Row],[Close Price]]/Table2[[#This Row],[Day Low]])-1</f>
        <v>7.6877934272299164E-3</v>
      </c>
      <c r="AD29" s="1">
        <f>(Table2[[#This Row],[Day High]]/Table2[[#This Row],[Close Price]])-1</f>
        <v>3.1972511793139757E-2</v>
      </c>
      <c r="AE29" s="1">
        <f>(Table2[[#This Row],[Close Price]]/Table2[[#This Row],[Current Week Low]])-1</f>
        <v>7.6877934272299164E-3</v>
      </c>
      <c r="AF29" s="1">
        <f>(Table2[[#This Row],[Current Week High]]/Table2[[#This Row],[Close Price]])-1</f>
        <v>4.2134995049793345E-2</v>
      </c>
      <c r="AG29" s="1">
        <f>(Table2[[#This Row],[Close Price]]/Table2[[#This Row],[Current Month Low]])-1</f>
        <v>7.6877934272299164E-3</v>
      </c>
      <c r="AH29" s="1">
        <f>(Table2[[#This Row],[Current Month High]]/Table2[[#This Row],[Close Price]])-1</f>
        <v>0.16181352280006989</v>
      </c>
      <c r="AI29">
        <v>65.034069069943499</v>
      </c>
      <c r="AJ29">
        <v>164.86194662964601</v>
      </c>
      <c r="AK29" t="str">
        <f>IF(AND(Table2[[#This Row],[20D EMA]]&gt;Table2[[#This Row],[50D EMA]],Table2[[#This Row],[50D EMA]]&gt;Table2[[#This Row],[200D EMA]]),"Uptrend","Downtrend/NoTrend")</f>
        <v>Downtrend/NoTrend</v>
      </c>
      <c r="AL29">
        <v>-0.27</v>
      </c>
      <c r="AM29" t="s">
        <v>3216</v>
      </c>
      <c r="AN29">
        <v>-6.24</v>
      </c>
      <c r="AO29" t="s">
        <v>3216</v>
      </c>
      <c r="AP29">
        <v>0.19184348865758599</v>
      </c>
      <c r="AQ29">
        <f>(Table2[[#This Row],[Sharpe Ratio]]-AVERAGE(Table2[Sharpe Ratio]))/_xlfn.STDEV.P(Table2[Sharpe Ratio])</f>
        <v>1.4800794132829336</v>
      </c>
      <c r="AR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">
        <f>_xlfn.RANK.AVG(Table2[[#This Row],[1Y Return vs Nifty Z-Score]],Table2[1Y Return vs Nifty Z-Score])</f>
        <v>104</v>
      </c>
      <c r="AT29">
        <f>_xlfn.RANK.AVG(Table2[[#This Row],[6M Return vs Nifty Z-Score]],Table2[6M Return vs Nifty Z-Score])</f>
        <v>11</v>
      </c>
      <c r="AU29">
        <f>_xlfn.RANK.AVG(Table2[[#This Row],[Sharpe Ratio Z-Score]],Table2[Sharpe Ratio Z-Score])</f>
        <v>49</v>
      </c>
      <c r="AV29">
        <f>(Table2[[#This Row],[Rank 1Y]]+Table2[[#This Row],[Rank 6M]]+Table2[[#This Row],[Rank Sharpe]])/3</f>
        <v>54.666666666666664</v>
      </c>
    </row>
    <row r="30" spans="1:48" x14ac:dyDescent="0.3">
      <c r="A30" t="s">
        <v>332</v>
      </c>
      <c r="B30" t="s">
        <v>333</v>
      </c>
      <c r="C30" t="s">
        <v>3184</v>
      </c>
      <c r="D30" t="s">
        <v>132</v>
      </c>
      <c r="E30">
        <v>80736.074686079999</v>
      </c>
      <c r="F30">
        <v>1874.4</v>
      </c>
      <c r="G30">
        <v>179.37846149660501</v>
      </c>
      <c r="H30">
        <f>(Table2[[#This Row],[1Y Return vs Nifty]]-AVERAGE(Table2[1Y Return vs Nifty]))/_xlfn.STDEV.P(Table2[1Y Return vs Nifty])</f>
        <v>2.5377855405676173</v>
      </c>
      <c r="I30">
        <v>-0.454974550494264</v>
      </c>
      <c r="J30">
        <f>(Table2[[#This Row],[1M Return vs Nifty]]-AVERAGE(Table2[1M Return vs Nifty]))/_xlfn.STDEV.P(Table2[1M Return vs Nifty])</f>
        <v>-0.16063456978594234</v>
      </c>
      <c r="K30">
        <v>71.418443908713598</v>
      </c>
      <c r="L30">
        <f>(Table2[[#This Row],[6M Return vs Nifty]]-AVERAGE(Table2[6M Return vs Nifty]))/_xlfn.STDEV.P(Table2[6M Return vs Nifty])</f>
        <v>1.6246093916441149</v>
      </c>
      <c r="M30">
        <v>3.7296636189523098</v>
      </c>
      <c r="N30">
        <f>(Table2[[#This Row],[1W Return vs Nifty]]-AVERAGE(Table2[1W Return vs Nifty]))/_xlfn.STDEV.P(Table2[1W Return vs Nifty])</f>
        <v>1.1053764945302866</v>
      </c>
      <c r="O30">
        <v>1819.55</v>
      </c>
      <c r="P30">
        <v>1781.07265110761</v>
      </c>
      <c r="Q30">
        <v>1473.1937955273399</v>
      </c>
      <c r="R30">
        <v>56.568814851223102</v>
      </c>
      <c r="S30" s="1">
        <f>(Table2[[#This Row],[Close Price]]-Table2[[#This Row],[20D EMA]])/Table2[[#This Row],[20D EMA]]</f>
        <v>3.0144816025940557E-2</v>
      </c>
      <c r="T30" s="1">
        <f>(Table2[[#This Row],[Close Price]]-Table2[[#This Row],[50D EMA]])/Table2[[#This Row],[50D EMA]]</f>
        <v>5.239951825342546E-2</v>
      </c>
      <c r="U30" s="1">
        <f>(Table2[[#This Row],[Close Price]]-Table2[[#This Row],[200D EMA]])/Table2[[#This Row],[200D EMA]]</f>
        <v>0.27233769629680366</v>
      </c>
      <c r="V30">
        <v>0.99186018142580801</v>
      </c>
      <c r="W30">
        <v>1855</v>
      </c>
      <c r="X30">
        <v>1917</v>
      </c>
      <c r="Y30">
        <v>1801.15</v>
      </c>
      <c r="Z30">
        <v>1972</v>
      </c>
      <c r="AA30">
        <v>1740.05</v>
      </c>
      <c r="AB30">
        <v>1972</v>
      </c>
      <c r="AC30" s="1">
        <f>(Table2[[#This Row],[Close Price]]/Table2[[#This Row],[Day Low]])-1</f>
        <v>1.0458221024258751E-2</v>
      </c>
      <c r="AD30" s="1">
        <f>(Table2[[#This Row],[Day High]]/Table2[[#This Row],[Close Price]])-1</f>
        <v>2.2727272727272707E-2</v>
      </c>
      <c r="AE30" s="1">
        <f>(Table2[[#This Row],[Close Price]]/Table2[[#This Row],[Current Week Low]])-1</f>
        <v>4.0668461816061985E-2</v>
      </c>
      <c r="AF30" s="1">
        <f>(Table2[[#This Row],[Current Week High]]/Table2[[#This Row],[Close Price]])-1</f>
        <v>5.2069995731967467E-2</v>
      </c>
      <c r="AG30" s="1">
        <f>(Table2[[#This Row],[Close Price]]/Table2[[#This Row],[Current Month Low]])-1</f>
        <v>7.7210424987787851E-2</v>
      </c>
      <c r="AH30" s="1">
        <f>(Table2[[#This Row],[Current Month High]]/Table2[[#This Row],[Close Price]])-1</f>
        <v>5.2069995731967467E-2</v>
      </c>
      <c r="AI30">
        <v>10.691421254801501</v>
      </c>
      <c r="AJ30">
        <v>217.023255813953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0.05</v>
      </c>
      <c r="AM30" t="s">
        <v>3217</v>
      </c>
      <c r="AN30">
        <v>4.97</v>
      </c>
      <c r="AO30" t="s">
        <v>3217</v>
      </c>
      <c r="AP30">
        <v>0.163399941812848</v>
      </c>
      <c r="AQ30">
        <f>(Table2[[#This Row],[Sharpe Ratio]]-AVERAGE(Table2[Sharpe Ratio]))/_xlfn.STDEV.P(Table2[Sharpe Ratio])</f>
        <v>1.1497338544174278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6.2568707113735043</v>
      </c>
      <c r="AS30">
        <f>_xlfn.RANK.AVG(Table2[[#This Row],[1Y Return vs Nifty Z-Score]],Table2[1Y Return vs Nifty Z-Score])</f>
        <v>25</v>
      </c>
      <c r="AT30">
        <f>_xlfn.RANK.AVG(Table2[[#This Row],[6M Return vs Nifty Z-Score]],Table2[6M Return vs Nifty Z-Score])</f>
        <v>49</v>
      </c>
      <c r="AU30">
        <f>_xlfn.RANK.AVG(Table2[[#This Row],[Sharpe Ratio Z-Score]],Table2[Sharpe Ratio Z-Score])</f>
        <v>95</v>
      </c>
      <c r="AV30">
        <f>(Table2[[#This Row],[Rank 1Y]]+Table2[[#This Row],[Rank 6M]]+Table2[[#This Row],[Rank Sharpe]])/3</f>
        <v>56.333333333333336</v>
      </c>
    </row>
    <row r="31" spans="1:48" x14ac:dyDescent="0.3">
      <c r="A31" t="s">
        <v>636</v>
      </c>
      <c r="B31" t="s">
        <v>637</v>
      </c>
      <c r="C31" t="s">
        <v>3171</v>
      </c>
      <c r="D31" t="s">
        <v>197</v>
      </c>
      <c r="E31">
        <v>30786.684440820001</v>
      </c>
      <c r="F31">
        <v>13946.55</v>
      </c>
      <c r="G31">
        <v>118.234393549066</v>
      </c>
      <c r="H31">
        <f>(Table2[[#This Row],[1Y Return vs Nifty]]-AVERAGE(Table2[1Y Return vs Nifty]))/_xlfn.STDEV.P(Table2[1Y Return vs Nifty])</f>
        <v>1.5215013190711069</v>
      </c>
      <c r="I31">
        <v>4.6489356022285602</v>
      </c>
      <c r="J31">
        <f>(Table2[[#This Row],[1M Return vs Nifty]]-AVERAGE(Table2[1M Return vs Nifty]))/_xlfn.STDEV.P(Table2[1M Return vs Nifty])</f>
        <v>0.3142431093446228</v>
      </c>
      <c r="K31">
        <v>51.22453850822</v>
      </c>
      <c r="L31">
        <f>(Table2[[#This Row],[6M Return vs Nifty]]-AVERAGE(Table2[6M Return vs Nifty]))/_xlfn.STDEV.P(Table2[6M Return vs Nifty])</f>
        <v>1.0292588555979547</v>
      </c>
      <c r="M31">
        <v>-3.2868926998489698</v>
      </c>
      <c r="N31">
        <f>(Table2[[#This Row],[1W Return vs Nifty]]-AVERAGE(Table2[1W Return vs Nifty]))/_xlfn.STDEV.P(Table2[1W Return vs Nifty])</f>
        <v>-0.47758145193226553</v>
      </c>
      <c r="O31">
        <v>14047.58</v>
      </c>
      <c r="P31">
        <v>13552.4450100502</v>
      </c>
      <c r="Q31">
        <v>10698.8776094735</v>
      </c>
      <c r="R31">
        <v>41.400964708110003</v>
      </c>
      <c r="S31" s="1">
        <f>(Table2[[#This Row],[Close Price]]-Table2[[#This Row],[20D EMA]])/Table2[[#This Row],[20D EMA]]</f>
        <v>-7.1919860929783386E-3</v>
      </c>
      <c r="T31" s="1">
        <f>(Table2[[#This Row],[Close Price]]-Table2[[#This Row],[50D EMA]])/Table2[[#This Row],[50D EMA]]</f>
        <v>2.9079991813841681E-2</v>
      </c>
      <c r="U31" s="1">
        <f>(Table2[[#This Row],[Close Price]]-Table2[[#This Row],[200D EMA]])/Table2[[#This Row],[200D EMA]]</f>
        <v>0.30355262571195252</v>
      </c>
      <c r="V31">
        <v>0.82112804736798195</v>
      </c>
      <c r="W31">
        <v>13866</v>
      </c>
      <c r="X31">
        <v>14431</v>
      </c>
      <c r="Y31">
        <v>13866</v>
      </c>
      <c r="Z31">
        <v>14523.05</v>
      </c>
      <c r="AA31">
        <v>13578.05</v>
      </c>
      <c r="AB31">
        <v>14698.95</v>
      </c>
      <c r="AC31" s="1">
        <f>(Table2[[#This Row],[Close Price]]/Table2[[#This Row],[Day Low]])-1</f>
        <v>5.809173517957511E-3</v>
      </c>
      <c r="AD31" s="1">
        <f>(Table2[[#This Row],[Day High]]/Table2[[#This Row],[Close Price]])-1</f>
        <v>3.4736189236764803E-2</v>
      </c>
      <c r="AE31" s="1">
        <f>(Table2[[#This Row],[Close Price]]/Table2[[#This Row],[Current Week Low]])-1</f>
        <v>5.809173517957511E-3</v>
      </c>
      <c r="AF31" s="1">
        <f>(Table2[[#This Row],[Current Week High]]/Table2[[#This Row],[Close Price]])-1</f>
        <v>4.1336387852192846E-2</v>
      </c>
      <c r="AG31" s="1">
        <f>(Table2[[#This Row],[Close Price]]/Table2[[#This Row],[Current Month Low]])-1</f>
        <v>2.7139390413203568E-2</v>
      </c>
      <c r="AH31" s="1">
        <f>(Table2[[#This Row],[Current Month High]]/Table2[[#This Row],[Close Price]])-1</f>
        <v>5.3948826053755283E-2</v>
      </c>
      <c r="AI31">
        <v>7.48177864776593</v>
      </c>
      <c r="AJ31">
        <v>170.14324039010901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-0.04</v>
      </c>
      <c r="AM31" t="s">
        <v>3216</v>
      </c>
      <c r="AN31">
        <v>1.97</v>
      </c>
      <c r="AO31" t="s">
        <v>3217</v>
      </c>
      <c r="AP31">
        <v>0.21551834028813299</v>
      </c>
      <c r="AQ31">
        <f>(Table2[[#This Row],[Sharpe Ratio]]-AVERAGE(Table2[Sharpe Ratio]))/_xlfn.STDEV.P(Table2[Sharpe Ratio])</f>
        <v>1.7550409761162209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4.1424628081976396</v>
      </c>
      <c r="AS31">
        <f>_xlfn.RANK.AVG(Table2[[#This Row],[1Y Return vs Nifty Z-Score]],Table2[1Y Return vs Nifty Z-Score])</f>
        <v>58</v>
      </c>
      <c r="AT31">
        <f>_xlfn.RANK.AVG(Table2[[#This Row],[6M Return vs Nifty Z-Score]],Table2[6M Return vs Nifty Z-Score])</f>
        <v>98</v>
      </c>
      <c r="AU31">
        <f>_xlfn.RANK.AVG(Table2[[#This Row],[Sharpe Ratio Z-Score]],Table2[Sharpe Ratio Z-Score])</f>
        <v>26</v>
      </c>
      <c r="AV31">
        <f>(Table2[[#This Row],[Rank 1Y]]+Table2[[#This Row],[Rank 6M]]+Table2[[#This Row],[Rank Sharpe]])/3</f>
        <v>60.666666666666664</v>
      </c>
    </row>
    <row r="32" spans="1:48" x14ac:dyDescent="0.3">
      <c r="A32" t="s">
        <v>1174</v>
      </c>
      <c r="B32" t="s">
        <v>1175</v>
      </c>
      <c r="C32" t="s">
        <v>3184</v>
      </c>
      <c r="D32" t="s">
        <v>132</v>
      </c>
      <c r="E32">
        <v>10639.72066239</v>
      </c>
      <c r="F32">
        <v>448.65</v>
      </c>
      <c r="G32">
        <v>280.33822710223302</v>
      </c>
      <c r="H32">
        <f>(Table2[[#This Row],[1Y Return vs Nifty]]-AVERAGE(Table2[1Y Return vs Nifty]))/_xlfn.STDEV.P(Table2[1Y Return vs Nifty])</f>
        <v>4.2158521173452517</v>
      </c>
      <c r="I32">
        <v>-8.2094084747778595</v>
      </c>
      <c r="J32">
        <f>(Table2[[#This Row],[1M Return vs Nifty]]-AVERAGE(Table2[1M Return vs Nifty]))/_xlfn.STDEV.P(Table2[1M Return vs Nifty])</f>
        <v>-0.88212211066097723</v>
      </c>
      <c r="K32">
        <v>117.520462525279</v>
      </c>
      <c r="L32">
        <f>(Table2[[#This Row],[6M Return vs Nifty]]-AVERAGE(Table2[6M Return vs Nifty]))/_xlfn.STDEV.P(Table2[6M Return vs Nifty])</f>
        <v>2.9837749889788125</v>
      </c>
      <c r="M32">
        <v>2.0502841226986601</v>
      </c>
      <c r="N32">
        <f>(Table2[[#This Row],[1W Return vs Nifty]]-AVERAGE(Table2[1W Return vs Nifty]))/_xlfn.STDEV.P(Table2[1W Return vs Nifty])</f>
        <v>0.72650301330450562</v>
      </c>
      <c r="O32">
        <v>451.5</v>
      </c>
      <c r="P32">
        <v>450.91252593624301</v>
      </c>
      <c r="Q32">
        <v>354.477907512135</v>
      </c>
      <c r="R32">
        <v>48.545349695949099</v>
      </c>
      <c r="S32" s="1">
        <f>(Table2[[#This Row],[Close Price]]-Table2[[#This Row],[20D EMA]])/Table2[[#This Row],[20D EMA]]</f>
        <v>-6.3122923588040374E-3</v>
      </c>
      <c r="T32" s="1">
        <f>(Table2[[#This Row],[Close Price]]-Table2[[#This Row],[50D EMA]])/Table2[[#This Row],[50D EMA]]</f>
        <v>-5.017660424370087E-3</v>
      </c>
      <c r="U32" s="1">
        <f>(Table2[[#This Row],[Close Price]]-Table2[[#This Row],[200D EMA]])/Table2[[#This Row],[200D EMA]]</f>
        <v>0.26566420781707289</v>
      </c>
      <c r="V32">
        <v>0.76159199207882</v>
      </c>
      <c r="W32">
        <v>444</v>
      </c>
      <c r="X32">
        <v>455</v>
      </c>
      <c r="Y32">
        <v>435.05</v>
      </c>
      <c r="Z32">
        <v>466.4</v>
      </c>
      <c r="AA32">
        <v>421.1</v>
      </c>
      <c r="AB32">
        <v>470</v>
      </c>
      <c r="AC32" s="1">
        <f>(Table2[[#This Row],[Close Price]]/Table2[[#This Row],[Day Low]])-1</f>
        <v>1.0472972972972894E-2</v>
      </c>
      <c r="AD32" s="1">
        <f>(Table2[[#This Row],[Day High]]/Table2[[#This Row],[Close Price]])-1</f>
        <v>1.4153571826590827E-2</v>
      </c>
      <c r="AE32" s="1">
        <f>(Table2[[#This Row],[Close Price]]/Table2[[#This Row],[Current Week Low]])-1</f>
        <v>3.1260774623606435E-2</v>
      </c>
      <c r="AF32" s="1">
        <f>(Table2[[#This Row],[Current Week High]]/Table2[[#This Row],[Close Price]])-1</f>
        <v>3.9563133845982312E-2</v>
      </c>
      <c r="AG32" s="1">
        <f>(Table2[[#This Row],[Close Price]]/Table2[[#This Row],[Current Month Low]])-1</f>
        <v>6.5423889812395997E-2</v>
      </c>
      <c r="AH32" s="1">
        <f>(Table2[[#This Row],[Current Month High]]/Table2[[#This Row],[Close Price]])-1</f>
        <v>4.7587206062632337E-2</v>
      </c>
      <c r="AI32">
        <v>26.958653738994698</v>
      </c>
      <c r="AJ32">
        <v>326.27078384798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-0.11</v>
      </c>
      <c r="AM32" t="s">
        <v>3216</v>
      </c>
      <c r="AN32">
        <v>-0.39</v>
      </c>
      <c r="AO32" t="s">
        <v>3216</v>
      </c>
      <c r="AP32">
        <v>0.123440437485413</v>
      </c>
      <c r="AQ32">
        <f>(Table2[[#This Row],[Sharpe Ratio]]-AVERAGE(Table2[Sharpe Ratio]))/_xlfn.STDEV.P(Table2[Sharpe Ratio])</f>
        <v>0.6856410722798455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7.7296490812474374</v>
      </c>
      <c r="AS32">
        <f>_xlfn.RANK.AVG(Table2[[#This Row],[1Y Return vs Nifty Z-Score]],Table2[1Y Return vs Nifty Z-Score])</f>
        <v>4</v>
      </c>
      <c r="AT32">
        <f>_xlfn.RANK.AVG(Table2[[#This Row],[6M Return vs Nifty Z-Score]],Table2[6M Return vs Nifty Z-Score])</f>
        <v>9</v>
      </c>
      <c r="AU32">
        <f>_xlfn.RANK.AVG(Table2[[#This Row],[Sharpe Ratio Z-Score]],Table2[Sharpe Ratio Z-Score])</f>
        <v>177</v>
      </c>
      <c r="AV32">
        <f>(Table2[[#This Row],[Rank 1Y]]+Table2[[#This Row],[Rank 6M]]+Table2[[#This Row],[Rank Sharpe]])/3</f>
        <v>63.333333333333336</v>
      </c>
    </row>
    <row r="33" spans="1:48" x14ac:dyDescent="0.3">
      <c r="A33" t="s">
        <v>653</v>
      </c>
      <c r="B33" t="s">
        <v>654</v>
      </c>
      <c r="C33" t="s">
        <v>3171</v>
      </c>
      <c r="D33" t="s">
        <v>440</v>
      </c>
      <c r="E33">
        <v>29559.775440779998</v>
      </c>
      <c r="F33">
        <v>5807.1</v>
      </c>
      <c r="G33">
        <v>206.87100685192701</v>
      </c>
      <c r="H33">
        <f>(Table2[[#This Row],[1Y Return vs Nifty]]-AVERAGE(Table2[1Y Return vs Nifty]))/_xlfn.STDEV.P(Table2[1Y Return vs Nifty])</f>
        <v>2.99474303442235</v>
      </c>
      <c r="I33">
        <v>18.1692661101863</v>
      </c>
      <c r="J33">
        <f>(Table2[[#This Row],[1M Return vs Nifty]]-AVERAGE(Table2[1M Return vs Nifty]))/_xlfn.STDEV.P(Table2[1M Return vs Nifty])</f>
        <v>1.572200828148107</v>
      </c>
      <c r="K33">
        <v>66.688993965797906</v>
      </c>
      <c r="L33">
        <f>(Table2[[#This Row],[6M Return vs Nifty]]-AVERAGE(Table2[6M Return vs Nifty]))/_xlfn.STDEV.P(Table2[6M Return vs Nifty])</f>
        <v>1.4851771964903475</v>
      </c>
      <c r="M33">
        <v>6.0480078148357803</v>
      </c>
      <c r="N33">
        <f>(Table2[[#This Row],[1W Return vs Nifty]]-AVERAGE(Table2[1W Return vs Nifty]))/_xlfn.STDEV.P(Table2[1W Return vs Nifty])</f>
        <v>1.6284024920093516</v>
      </c>
      <c r="O33">
        <v>5226.58</v>
      </c>
      <c r="P33">
        <v>4768.3158815687002</v>
      </c>
      <c r="Q33">
        <v>3824.4188611054101</v>
      </c>
      <c r="R33">
        <v>87.358321445032999</v>
      </c>
      <c r="S33" s="1">
        <f>(Table2[[#This Row],[Close Price]]-Table2[[#This Row],[20D EMA]])/Table2[[#This Row],[20D EMA]]</f>
        <v>0.11107071928488618</v>
      </c>
      <c r="T33" s="1">
        <f>(Table2[[#This Row],[Close Price]]-Table2[[#This Row],[50D EMA]])/Table2[[#This Row],[50D EMA]]</f>
        <v>0.21785136392632543</v>
      </c>
      <c r="U33" s="1">
        <f>(Table2[[#This Row],[Close Price]]-Table2[[#This Row],[200D EMA]])/Table2[[#This Row],[200D EMA]]</f>
        <v>0.51842677564912854</v>
      </c>
      <c r="V33">
        <v>1.0262296953865</v>
      </c>
      <c r="W33">
        <v>5660.15</v>
      </c>
      <c r="X33">
        <v>5966.55</v>
      </c>
      <c r="Y33">
        <v>5320</v>
      </c>
      <c r="Z33">
        <v>5966.55</v>
      </c>
      <c r="AA33">
        <v>5125.6000000000004</v>
      </c>
      <c r="AB33">
        <v>5966.55</v>
      </c>
      <c r="AC33" s="1">
        <f>(Table2[[#This Row],[Close Price]]/Table2[[#This Row],[Day Low]])-1</f>
        <v>2.5962209482081056E-2</v>
      </c>
      <c r="AD33" s="1">
        <f>(Table2[[#This Row],[Day High]]/Table2[[#This Row],[Close Price]])-1</f>
        <v>2.7457767215994133E-2</v>
      </c>
      <c r="AE33" s="1">
        <f>(Table2[[#This Row],[Close Price]]/Table2[[#This Row],[Current Week Low]])-1</f>
        <v>9.1560150375940008E-2</v>
      </c>
      <c r="AF33" s="1">
        <f>(Table2[[#This Row],[Current Week High]]/Table2[[#This Row],[Close Price]])-1</f>
        <v>2.7457767215994133E-2</v>
      </c>
      <c r="AG33" s="1">
        <f>(Table2[[#This Row],[Close Price]]/Table2[[#This Row],[Current Month Low]])-1</f>
        <v>0.13296004370220071</v>
      </c>
      <c r="AH33" s="1">
        <f>(Table2[[#This Row],[Current Month High]]/Table2[[#This Row],[Close Price]])-1</f>
        <v>2.7457767215994133E-2</v>
      </c>
      <c r="AI33">
        <v>2.7457767215994102</v>
      </c>
      <c r="AJ33">
        <v>241.19271445358399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0.45</v>
      </c>
      <c r="AM33" t="s">
        <v>3217</v>
      </c>
      <c r="AN33">
        <v>12.42</v>
      </c>
      <c r="AO33" t="s">
        <v>3217</v>
      </c>
      <c r="AP33">
        <v>0.14486402704566601</v>
      </c>
      <c r="AQ33">
        <f>(Table2[[#This Row],[Sharpe Ratio]]-AVERAGE(Table2[Sharpe Ratio]))/_xlfn.STDEV.P(Table2[Sharpe Ratio])</f>
        <v>0.93445630284228354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8.6149798539124394</v>
      </c>
      <c r="AS33">
        <f>_xlfn.RANK.AVG(Table2[[#This Row],[1Y Return vs Nifty Z-Score]],Table2[1Y Return vs Nifty Z-Score])</f>
        <v>12</v>
      </c>
      <c r="AT33">
        <f>_xlfn.RANK.AVG(Table2[[#This Row],[6M Return vs Nifty Z-Score]],Table2[6M Return vs Nifty Z-Score])</f>
        <v>56</v>
      </c>
      <c r="AU33">
        <f>_xlfn.RANK.AVG(Table2[[#This Row],[Sharpe Ratio Z-Score]],Table2[Sharpe Ratio Z-Score])</f>
        <v>127</v>
      </c>
      <c r="AV33">
        <f>(Table2[[#This Row],[Rank 1Y]]+Table2[[#This Row],[Rank 6M]]+Table2[[#This Row],[Rank Sharpe]])/3</f>
        <v>65</v>
      </c>
    </row>
    <row r="34" spans="1:48" x14ac:dyDescent="0.3">
      <c r="A34" t="s">
        <v>995</v>
      </c>
      <c r="B34" t="s">
        <v>996</v>
      </c>
      <c r="C34" t="s">
        <v>3179</v>
      </c>
      <c r="D34" t="s">
        <v>127</v>
      </c>
      <c r="E34">
        <v>14916.299159100001</v>
      </c>
      <c r="F34">
        <v>423.3</v>
      </c>
      <c r="G34">
        <v>67.815421425268596</v>
      </c>
      <c r="H34">
        <f>(Table2[[#This Row],[1Y Return vs Nifty]]-AVERAGE(Table2[1Y Return vs Nifty]))/_xlfn.STDEV.P(Table2[1Y Return vs Nifty])</f>
        <v>0.68348043571327866</v>
      </c>
      <c r="I34">
        <v>17.441267604768498</v>
      </c>
      <c r="J34">
        <f>(Table2[[#This Row],[1M Return vs Nifty]]-AVERAGE(Table2[1M Return vs Nifty]))/_xlfn.STDEV.P(Table2[1M Return vs Nifty])</f>
        <v>1.5044664381767443</v>
      </c>
      <c r="K34">
        <v>96.535914727548203</v>
      </c>
      <c r="L34">
        <f>(Table2[[#This Row],[6M Return vs Nifty]]-AVERAGE(Table2[6M Return vs Nifty]))/_xlfn.STDEV.P(Table2[6M Return vs Nifty])</f>
        <v>2.3651149758562431</v>
      </c>
      <c r="M34">
        <v>6.6064173508825901</v>
      </c>
      <c r="N34">
        <f>(Table2[[#This Row],[1W Return vs Nifty]]-AVERAGE(Table2[1W Return vs Nifty]))/_xlfn.STDEV.P(Table2[1W Return vs Nifty])</f>
        <v>1.7543815011277133</v>
      </c>
      <c r="O34">
        <v>364.42</v>
      </c>
      <c r="P34">
        <v>325.56669189657799</v>
      </c>
      <c r="Q34">
        <v>260.78319387942503</v>
      </c>
      <c r="R34">
        <v>93.611516201248804</v>
      </c>
      <c r="S34" s="1">
        <f>(Table2[[#This Row],[Close Price]]-Table2[[#This Row],[20D EMA]])/Table2[[#This Row],[20D EMA]]</f>
        <v>0.16157181274353766</v>
      </c>
      <c r="T34" s="1">
        <f>(Table2[[#This Row],[Close Price]]-Table2[[#This Row],[50D EMA]])/Table2[[#This Row],[50D EMA]]</f>
        <v>0.3001944318507519</v>
      </c>
      <c r="U34" s="1">
        <f>(Table2[[#This Row],[Close Price]]-Table2[[#This Row],[200D EMA]])/Table2[[#This Row],[200D EMA]]</f>
        <v>0.62318742133251037</v>
      </c>
      <c r="V34">
        <v>0.64972893122984099</v>
      </c>
      <c r="W34">
        <v>408</v>
      </c>
      <c r="X34">
        <v>426.5</v>
      </c>
      <c r="Y34">
        <v>384.1</v>
      </c>
      <c r="Z34">
        <v>426.5</v>
      </c>
      <c r="AA34">
        <v>341.3</v>
      </c>
      <c r="AB34">
        <v>426.5</v>
      </c>
      <c r="AC34" s="1">
        <f>(Table2[[#This Row],[Close Price]]/Table2[[#This Row],[Day Low]])-1</f>
        <v>3.7500000000000089E-2</v>
      </c>
      <c r="AD34" s="1">
        <f>(Table2[[#This Row],[Day High]]/Table2[[#This Row],[Close Price]])-1</f>
        <v>7.5596503661705672E-3</v>
      </c>
      <c r="AE34" s="1">
        <f>(Table2[[#This Row],[Close Price]]/Table2[[#This Row],[Current Week Low]])-1</f>
        <v>0.10205675605311115</v>
      </c>
      <c r="AF34" s="1">
        <f>(Table2[[#This Row],[Current Week High]]/Table2[[#This Row],[Close Price]])-1</f>
        <v>7.5596503661705672E-3</v>
      </c>
      <c r="AG34" s="1">
        <f>(Table2[[#This Row],[Close Price]]/Table2[[#This Row],[Current Month Low]])-1</f>
        <v>0.24025783767946085</v>
      </c>
      <c r="AH34" s="1">
        <f>(Table2[[#This Row],[Current Month High]]/Table2[[#This Row],[Close Price]])-1</f>
        <v>7.5596503661705672E-3</v>
      </c>
      <c r="AI34">
        <v>0.75596503661705605</v>
      </c>
      <c r="AJ34">
        <v>134.84049930651801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0.94</v>
      </c>
      <c r="AM34" t="s">
        <v>3217</v>
      </c>
      <c r="AN34">
        <v>22.84</v>
      </c>
      <c r="AO34" t="s">
        <v>3217</v>
      </c>
      <c r="AP34">
        <v>0.18978669301558301</v>
      </c>
      <c r="AQ34">
        <f>(Table2[[#This Row],[Sharpe Ratio]]-AVERAGE(Table2[Sharpe Ratio]))/_xlfn.STDEV.P(Table2[Sharpe Ratio])</f>
        <v>1.4561916291912209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7.7636349800652003</v>
      </c>
      <c r="AS34">
        <f>_xlfn.RANK.AVG(Table2[[#This Row],[1Y Return vs Nifty Z-Score]],Table2[1Y Return vs Nifty Z-Score])</f>
        <v>130</v>
      </c>
      <c r="AT34">
        <f>_xlfn.RANK.AVG(Table2[[#This Row],[6M Return vs Nifty Z-Score]],Table2[6M Return vs Nifty Z-Score])</f>
        <v>17</v>
      </c>
      <c r="AU34">
        <f>_xlfn.RANK.AVG(Table2[[#This Row],[Sharpe Ratio Z-Score]],Table2[Sharpe Ratio Z-Score])</f>
        <v>52</v>
      </c>
      <c r="AV34">
        <f>(Table2[[#This Row],[Rank 1Y]]+Table2[[#This Row],[Rank 6M]]+Table2[[#This Row],[Rank Sharpe]])/3</f>
        <v>66.333333333333329</v>
      </c>
    </row>
    <row r="35" spans="1:48" x14ac:dyDescent="0.3">
      <c r="A35" t="s">
        <v>1032</v>
      </c>
      <c r="B35" t="s">
        <v>1033</v>
      </c>
      <c r="C35" t="s">
        <v>3183</v>
      </c>
      <c r="D35" t="s">
        <v>161</v>
      </c>
      <c r="E35">
        <v>13526.1341696</v>
      </c>
      <c r="F35">
        <v>13369.55</v>
      </c>
      <c r="G35">
        <v>137.68961332404101</v>
      </c>
      <c r="H35">
        <f>(Table2[[#This Row],[1Y Return vs Nifty]]-AVERAGE(Table2[1Y Return vs Nifty]))/_xlfn.STDEV.P(Table2[1Y Return vs Nifty])</f>
        <v>1.8448692850366393</v>
      </c>
      <c r="I35">
        <v>-7.4181532446523297</v>
      </c>
      <c r="J35">
        <f>(Table2[[#This Row],[1M Return vs Nifty]]-AVERAGE(Table2[1M Return vs Nifty]))/_xlfn.STDEV.P(Table2[1M Return vs Nifty])</f>
        <v>-0.80850219259061729</v>
      </c>
      <c r="K35">
        <v>43.545942666268097</v>
      </c>
      <c r="L35">
        <f>(Table2[[#This Row],[6M Return vs Nifty]]-AVERAGE(Table2[6M Return vs Nifty]))/_xlfn.STDEV.P(Table2[6M Return vs Nifty])</f>
        <v>0.80288084401847404</v>
      </c>
      <c r="M35">
        <v>-3.8294933520538401</v>
      </c>
      <c r="N35">
        <f>(Table2[[#This Row],[1W Return vs Nifty]]-AVERAGE(Table2[1W Return vs Nifty]))/_xlfn.STDEV.P(Table2[1W Return vs Nifty])</f>
        <v>-0.5999939253933495</v>
      </c>
      <c r="O35">
        <v>13754.41</v>
      </c>
      <c r="P35">
        <v>13265.6682003898</v>
      </c>
      <c r="Q35">
        <v>10369.494739965499</v>
      </c>
      <c r="R35">
        <v>30.696154892739798</v>
      </c>
      <c r="S35" s="1">
        <f>(Table2[[#This Row],[Close Price]]-Table2[[#This Row],[20D EMA]])/Table2[[#This Row],[20D EMA]]</f>
        <v>-2.7980843962045671E-2</v>
      </c>
      <c r="T35" s="1">
        <f>(Table2[[#This Row],[Close Price]]-Table2[[#This Row],[50D EMA]])/Table2[[#This Row],[50D EMA]]</f>
        <v>7.8308757644900539E-3</v>
      </c>
      <c r="U35" s="1">
        <f>(Table2[[#This Row],[Close Price]]-Table2[[#This Row],[200D EMA]])/Table2[[#This Row],[200D EMA]]</f>
        <v>0.28931547151201714</v>
      </c>
      <c r="V35">
        <v>0.48933564809367702</v>
      </c>
      <c r="W35">
        <v>13200</v>
      </c>
      <c r="X35">
        <v>13760.05</v>
      </c>
      <c r="Y35">
        <v>13200</v>
      </c>
      <c r="Z35">
        <v>14259.9</v>
      </c>
      <c r="AA35">
        <v>13200</v>
      </c>
      <c r="AB35">
        <v>14400</v>
      </c>
      <c r="AC35" s="1">
        <f>(Table2[[#This Row],[Close Price]]/Table2[[#This Row],[Day Low]])-1</f>
        <v>1.2844696969696923E-2</v>
      </c>
      <c r="AD35" s="1">
        <f>(Table2[[#This Row],[Day High]]/Table2[[#This Row],[Close Price]])-1</f>
        <v>2.9208163326364778E-2</v>
      </c>
      <c r="AE35" s="1">
        <f>(Table2[[#This Row],[Close Price]]/Table2[[#This Row],[Current Week Low]])-1</f>
        <v>1.2844696969696923E-2</v>
      </c>
      <c r="AF35" s="1">
        <f>(Table2[[#This Row],[Current Week High]]/Table2[[#This Row],[Close Price]])-1</f>
        <v>6.6595360352442734E-2</v>
      </c>
      <c r="AG35" s="1">
        <f>(Table2[[#This Row],[Close Price]]/Table2[[#This Row],[Current Month Low]])-1</f>
        <v>1.2844696969696923E-2</v>
      </c>
      <c r="AH35" s="1">
        <f>(Table2[[#This Row],[Current Month High]]/Table2[[#This Row],[Close Price]])-1</f>
        <v>7.707439667004512E-2</v>
      </c>
      <c r="AI35">
        <v>10.699312991087901</v>
      </c>
      <c r="AJ35">
        <v>217.41194905093701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0.09</v>
      </c>
      <c r="AM35" t="s">
        <v>3217</v>
      </c>
      <c r="AN35">
        <v>-4.42</v>
      </c>
      <c r="AO35" t="s">
        <v>3216</v>
      </c>
      <c r="AP35">
        <v>0.231087093342113</v>
      </c>
      <c r="AQ35">
        <f>(Table2[[#This Row],[Sharpe Ratio]]-AVERAGE(Table2[Sharpe Ratio]))/_xlfn.STDEV.P(Table2[Sharpe Ratio])</f>
        <v>1.9358576814494211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3.1751116925205678</v>
      </c>
      <c r="AS35">
        <f>_xlfn.RANK.AVG(Table2[[#This Row],[1Y Return vs Nifty Z-Score]],Table2[1Y Return vs Nifty Z-Score])</f>
        <v>48</v>
      </c>
      <c r="AT35">
        <f>_xlfn.RANK.AVG(Table2[[#This Row],[6M Return vs Nifty Z-Score]],Table2[6M Return vs Nifty Z-Score])</f>
        <v>132</v>
      </c>
      <c r="AU35">
        <f>_xlfn.RANK.AVG(Table2[[#This Row],[Sharpe Ratio Z-Score]],Table2[Sharpe Ratio Z-Score])</f>
        <v>19</v>
      </c>
      <c r="AV35">
        <f>(Table2[[#This Row],[Rank 1Y]]+Table2[[#This Row],[Rank 6M]]+Table2[[#This Row],[Rank Sharpe]])/3</f>
        <v>66.333333333333329</v>
      </c>
    </row>
    <row r="36" spans="1:48" x14ac:dyDescent="0.3">
      <c r="A36" t="s">
        <v>1516</v>
      </c>
      <c r="B36" t="s">
        <v>1517</v>
      </c>
      <c r="C36" t="s">
        <v>3184</v>
      </c>
      <c r="D36" t="s">
        <v>132</v>
      </c>
      <c r="E36">
        <v>6974.8969740599996</v>
      </c>
      <c r="F36">
        <v>236.36</v>
      </c>
      <c r="G36">
        <v>139.376276683562</v>
      </c>
      <c r="H36">
        <f>(Table2[[#This Row],[1Y Return vs Nifty]]-AVERAGE(Table2[1Y Return vs Nifty]))/_xlfn.STDEV.P(Table2[1Y Return vs Nifty])</f>
        <v>1.8729035558464942</v>
      </c>
      <c r="I36">
        <v>5.51911948262038</v>
      </c>
      <c r="J36">
        <f>(Table2[[#This Row],[1M Return vs Nifty]]-AVERAGE(Table2[1M Return vs Nifty]))/_xlfn.STDEV.P(Table2[1M Return vs Nifty])</f>
        <v>0.39520670180066303</v>
      </c>
      <c r="K36">
        <v>66.057587949089594</v>
      </c>
      <c r="L36">
        <f>(Table2[[#This Row],[6M Return vs Nifty]]-AVERAGE(Table2[6M Return vs Nifty]))/_xlfn.STDEV.P(Table2[6M Return vs Nifty])</f>
        <v>1.4665622776296861</v>
      </c>
      <c r="M36">
        <v>0.24500592313227801</v>
      </c>
      <c r="N36">
        <f>(Table2[[#This Row],[1W Return vs Nifty]]-AVERAGE(Table2[1W Return vs Nifty]))/_xlfn.STDEV.P(Table2[1W Return vs Nifty])</f>
        <v>0.31922637477430643</v>
      </c>
      <c r="O36">
        <v>173.04</v>
      </c>
      <c r="P36">
        <v>219.872169444973</v>
      </c>
      <c r="Q36">
        <v>174.716823934008</v>
      </c>
      <c r="R36">
        <v>52.642386213650298</v>
      </c>
      <c r="S36" s="1">
        <f>(Table2[[#This Row],[Close Price]]-Table2[[#This Row],[20D EMA]])/Table2[[#This Row],[20D EMA]]</f>
        <v>0.36592695330559422</v>
      </c>
      <c r="T36" s="1">
        <f>(Table2[[#This Row],[Close Price]]-Table2[[#This Row],[50D EMA]])/Table2[[#This Row],[50D EMA]]</f>
        <v>7.498825611557626E-2</v>
      </c>
      <c r="U36" s="1">
        <f>(Table2[[#This Row],[Close Price]]-Table2[[#This Row],[200D EMA]])/Table2[[#This Row],[200D EMA]]</f>
        <v>0.35281763185710807</v>
      </c>
      <c r="V36">
        <v>0.38801606024331298</v>
      </c>
      <c r="W36">
        <v>230.75</v>
      </c>
      <c r="X36">
        <v>243.8</v>
      </c>
      <c r="Y36">
        <v>234.8</v>
      </c>
      <c r="Z36">
        <v>243.99</v>
      </c>
      <c r="AA36">
        <v>233.7</v>
      </c>
      <c r="AB36">
        <v>249</v>
      </c>
      <c r="AC36" s="1">
        <f>(Table2[[#This Row],[Close Price]]/Table2[[#This Row],[Day Low]])-1</f>
        <v>2.4312026002166975E-2</v>
      </c>
      <c r="AD36" s="1">
        <f>(Table2[[#This Row],[Day High]]/Table2[[#This Row],[Close Price]])-1</f>
        <v>3.147740734472837E-2</v>
      </c>
      <c r="AE36" s="1">
        <f>(Table2[[#This Row],[Close Price]]/Table2[[#This Row],[Current Week Low]])-1</f>
        <v>6.6439522998296141E-3</v>
      </c>
      <c r="AF36" s="1">
        <f>(Table2[[#This Row],[Current Week High]]/Table2[[#This Row],[Close Price]])-1</f>
        <v>3.2281265865628628E-2</v>
      </c>
      <c r="AG36" s="1">
        <f>(Table2[[#This Row],[Close Price]]/Table2[[#This Row],[Current Month Low]])-1</f>
        <v>1.1382113821138296E-2</v>
      </c>
      <c r="AH36" s="1">
        <f>(Table2[[#This Row],[Current Month High]]/Table2[[#This Row],[Close Price]])-1</f>
        <v>5.3477745811473909E-2</v>
      </c>
      <c r="AI36">
        <v>5.7708580132001801</v>
      </c>
      <c r="AJ36">
        <v>184.086538461538</v>
      </c>
      <c r="AK36" t="str">
        <f>IF(AND(Table2[[#This Row],[20D EMA]]&gt;Table2[[#This Row],[50D EMA]],Table2[[#This Row],[50D EMA]]&gt;Table2[[#This Row],[200D EMA]]),"Uptrend","Downtrend/NoTrend")</f>
        <v>Downtrend/NoTrend</v>
      </c>
      <c r="AL36">
        <v>0.28000000000000003</v>
      </c>
      <c r="AM36" t="s">
        <v>3217</v>
      </c>
      <c r="AN36">
        <v>0.17</v>
      </c>
      <c r="AO36" t="s">
        <v>3217</v>
      </c>
      <c r="AP36">
        <v>0.161020545929841</v>
      </c>
      <c r="AQ36">
        <f>(Table2[[#This Row],[Sharpe Ratio]]-AVERAGE(Table2[Sharpe Ratio]))/_xlfn.STDEV.P(Table2[Sharpe Ratio])</f>
        <v>1.1220993661088909</v>
      </c>
      <c r="AR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">
        <f>_xlfn.RANK.AVG(Table2[[#This Row],[1Y Return vs Nifty Z-Score]],Table2[1Y Return vs Nifty Z-Score])</f>
        <v>45</v>
      </c>
      <c r="AT36">
        <f>_xlfn.RANK.AVG(Table2[[#This Row],[6M Return vs Nifty Z-Score]],Table2[6M Return vs Nifty Z-Score])</f>
        <v>58</v>
      </c>
      <c r="AU36">
        <f>_xlfn.RANK.AVG(Table2[[#This Row],[Sharpe Ratio Z-Score]],Table2[Sharpe Ratio Z-Score])</f>
        <v>97</v>
      </c>
      <c r="AV36">
        <f>(Table2[[#This Row],[Rank 1Y]]+Table2[[#This Row],[Rank 6M]]+Table2[[#This Row],[Rank Sharpe]])/3</f>
        <v>66.666666666666671</v>
      </c>
    </row>
    <row r="37" spans="1:48" x14ac:dyDescent="0.3">
      <c r="A37" t="s">
        <v>325</v>
      </c>
      <c r="B37" t="s">
        <v>326</v>
      </c>
      <c r="C37" t="s">
        <v>3181</v>
      </c>
      <c r="D37" t="s">
        <v>327</v>
      </c>
      <c r="E37">
        <v>84136.236229500006</v>
      </c>
      <c r="F37">
        <v>14061</v>
      </c>
      <c r="G37">
        <v>159.72761514325899</v>
      </c>
      <c r="H37">
        <f>(Table2[[#This Row],[1Y Return vs Nifty]]-AVERAGE(Table2[1Y Return vs Nifty]))/_xlfn.STDEV.P(Table2[1Y Return vs Nifty])</f>
        <v>2.211166037509813</v>
      </c>
      <c r="I37">
        <v>8.6498984452084908</v>
      </c>
      <c r="J37">
        <f>(Table2[[#This Row],[1M Return vs Nifty]]-AVERAGE(Table2[1M Return vs Nifty]))/_xlfn.STDEV.P(Table2[1M Return vs Nifty])</f>
        <v>0.68650043604312394</v>
      </c>
      <c r="K37">
        <v>85.179484462210596</v>
      </c>
      <c r="L37">
        <f>(Table2[[#This Row],[6M Return vs Nifty]]-AVERAGE(Table2[6M Return vs Nifty]))/_xlfn.STDEV.P(Table2[6M Return vs Nifty])</f>
        <v>2.0303081758860739</v>
      </c>
      <c r="M37">
        <v>10.1119226254197</v>
      </c>
      <c r="N37">
        <f>(Table2[[#This Row],[1W Return vs Nifty]]-AVERAGE(Table2[1W Return vs Nifty]))/_xlfn.STDEV.P(Table2[1W Return vs Nifty])</f>
        <v>2.5452349025072269</v>
      </c>
      <c r="O37">
        <v>13004.74</v>
      </c>
      <c r="P37">
        <v>12332.314784792001</v>
      </c>
      <c r="Q37">
        <v>9518.2708385282804</v>
      </c>
      <c r="R37">
        <v>76.620641863592596</v>
      </c>
      <c r="S37" s="1">
        <f>(Table2[[#This Row],[Close Price]]-Table2[[#This Row],[20D EMA]])/Table2[[#This Row],[20D EMA]]</f>
        <v>8.1221154748191832E-2</v>
      </c>
      <c r="T37" s="1">
        <f>(Table2[[#This Row],[Close Price]]-Table2[[#This Row],[50D EMA]])/Table2[[#This Row],[50D EMA]]</f>
        <v>0.14017524247270952</v>
      </c>
      <c r="U37" s="1">
        <f>(Table2[[#This Row],[Close Price]]-Table2[[#This Row],[200D EMA]])/Table2[[#This Row],[200D EMA]]</f>
        <v>0.47726412060933943</v>
      </c>
      <c r="V37">
        <v>1.0151048061521299</v>
      </c>
      <c r="W37">
        <v>13900</v>
      </c>
      <c r="X37">
        <v>14185</v>
      </c>
      <c r="Y37">
        <v>13050.5</v>
      </c>
      <c r="Z37">
        <v>14189.95</v>
      </c>
      <c r="AA37">
        <v>12022</v>
      </c>
      <c r="AB37">
        <v>14189.95</v>
      </c>
      <c r="AC37" s="1">
        <f>(Table2[[#This Row],[Close Price]]/Table2[[#This Row],[Day Low]])-1</f>
        <v>1.1582733812949719E-2</v>
      </c>
      <c r="AD37" s="1">
        <f>(Table2[[#This Row],[Day High]]/Table2[[#This Row],[Close Price]])-1</f>
        <v>8.8187184410781772E-3</v>
      </c>
      <c r="AE37" s="1">
        <f>(Table2[[#This Row],[Close Price]]/Table2[[#This Row],[Current Week Low]])-1</f>
        <v>7.7429983525535429E-2</v>
      </c>
      <c r="AF37" s="1">
        <f>(Table2[[#This Row],[Current Week High]]/Table2[[#This Row],[Close Price]])-1</f>
        <v>9.1707559917502124E-3</v>
      </c>
      <c r="AG37" s="1">
        <f>(Table2[[#This Row],[Close Price]]/Table2[[#This Row],[Current Month Low]])-1</f>
        <v>0.16960572284145736</v>
      </c>
      <c r="AH37" s="1">
        <f>(Table2[[#This Row],[Current Month High]]/Table2[[#This Row],[Close Price]])-1</f>
        <v>9.1707559917502124E-3</v>
      </c>
      <c r="AI37">
        <v>0.91707559917502102</v>
      </c>
      <c r="AJ37">
        <v>197.05605847743101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0.01</v>
      </c>
      <c r="AM37" t="s">
        <v>3217</v>
      </c>
      <c r="AN37">
        <v>11.47</v>
      </c>
      <c r="AO37" t="s">
        <v>3217</v>
      </c>
      <c r="AP37">
        <v>0.13666383445903599</v>
      </c>
      <c r="AQ37">
        <f>(Table2[[#This Row],[Sharpe Ratio]]-AVERAGE(Table2[Sharpe Ratio]))/_xlfn.STDEV.P(Table2[Sharpe Ratio])</f>
        <v>0.83921863021228904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8.3124281821585271</v>
      </c>
      <c r="AS37">
        <f>_xlfn.RANK.AVG(Table2[[#This Row],[1Y Return vs Nifty Z-Score]],Table2[1Y Return vs Nifty Z-Score])</f>
        <v>34</v>
      </c>
      <c r="AT37">
        <f>_xlfn.RANK.AVG(Table2[[#This Row],[6M Return vs Nifty Z-Score]],Table2[6M Return vs Nifty Z-Score])</f>
        <v>28</v>
      </c>
      <c r="AU37">
        <f>_xlfn.RANK.AVG(Table2[[#This Row],[Sharpe Ratio Z-Score]],Table2[Sharpe Ratio Z-Score])</f>
        <v>140</v>
      </c>
      <c r="AV37">
        <f>(Table2[[#This Row],[Rank 1Y]]+Table2[[#This Row],[Rank 6M]]+Table2[[#This Row],[Rank Sharpe]])/3</f>
        <v>67.333333333333329</v>
      </c>
    </row>
    <row r="38" spans="1:48" x14ac:dyDescent="0.3">
      <c r="A38" t="s">
        <v>1496</v>
      </c>
      <c r="B38" t="s">
        <v>1497</v>
      </c>
      <c r="C38" t="s">
        <v>3177</v>
      </c>
      <c r="D38" t="s">
        <v>197</v>
      </c>
      <c r="E38">
        <v>7046.0783151750002</v>
      </c>
      <c r="F38">
        <v>2454.75</v>
      </c>
      <c r="G38">
        <v>117.020978192526</v>
      </c>
      <c r="H38">
        <f>(Table2[[#This Row],[1Y Return vs Nifty]]-AVERAGE(Table2[1Y Return vs Nifty]))/_xlfn.STDEV.P(Table2[1Y Return vs Nifty])</f>
        <v>1.501332970409202</v>
      </c>
      <c r="I38">
        <v>-11.726199458079</v>
      </c>
      <c r="J38">
        <f>(Table2[[#This Row],[1M Return vs Nifty]]-AVERAGE(Table2[1M Return vs Nifty]))/_xlfn.STDEV.P(Table2[1M Return vs Nifty])</f>
        <v>-1.2093311504295186</v>
      </c>
      <c r="K38">
        <v>89.186432257919293</v>
      </c>
      <c r="L38">
        <f>(Table2[[#This Row],[6M Return vs Nifty]]-AVERAGE(Table2[6M Return vs Nifty]))/_xlfn.STDEV.P(Table2[6M Return vs Nifty])</f>
        <v>2.1484397839516363</v>
      </c>
      <c r="M38">
        <v>-7.9562619336381397</v>
      </c>
      <c r="N38">
        <f>(Table2[[#This Row],[1W Return vs Nifty]]-AVERAGE(Table2[1W Return vs Nifty]))/_xlfn.STDEV.P(Table2[1W Return vs Nifty])</f>
        <v>-1.5310063512363001</v>
      </c>
      <c r="O38">
        <v>1758.51</v>
      </c>
      <c r="P38">
        <v>2476.1121817875201</v>
      </c>
      <c r="Q38">
        <v>1877.9153583273601</v>
      </c>
      <c r="R38">
        <v>24.007438368618899</v>
      </c>
      <c r="S38" s="1">
        <f>(Table2[[#This Row],[Close Price]]-Table2[[#This Row],[20D EMA]])/Table2[[#This Row],[20D EMA]]</f>
        <v>0.39592609652489891</v>
      </c>
      <c r="T38" s="1">
        <f>(Table2[[#This Row],[Close Price]]-Table2[[#This Row],[50D EMA]])/Table2[[#This Row],[50D EMA]]</f>
        <v>-8.6273077385769226E-3</v>
      </c>
      <c r="U38" s="1">
        <f>(Table2[[#This Row],[Close Price]]-Table2[[#This Row],[200D EMA]])/Table2[[#This Row],[200D EMA]]</f>
        <v>0.30716754038713473</v>
      </c>
      <c r="V38">
        <v>0.30697915410886401</v>
      </c>
      <c r="W38">
        <v>2372.1</v>
      </c>
      <c r="X38">
        <v>2495</v>
      </c>
      <c r="Y38">
        <v>2446.0500000000002</v>
      </c>
      <c r="Z38">
        <v>2578.85</v>
      </c>
      <c r="AA38">
        <v>2445.9499999999998</v>
      </c>
      <c r="AB38">
        <v>2578.85</v>
      </c>
      <c r="AC38" s="1">
        <f>(Table2[[#This Row],[Close Price]]/Table2[[#This Row],[Day Low]])-1</f>
        <v>3.48425445807512E-2</v>
      </c>
      <c r="AD38" s="1">
        <f>(Table2[[#This Row],[Day High]]/Table2[[#This Row],[Close Price]])-1</f>
        <v>1.6396781749669076E-2</v>
      </c>
      <c r="AE38" s="1">
        <f>(Table2[[#This Row],[Close Price]]/Table2[[#This Row],[Current Week Low]])-1</f>
        <v>3.5567547678909683E-3</v>
      </c>
      <c r="AF38" s="1">
        <f>(Table2[[#This Row],[Current Week High]]/Table2[[#This Row],[Close Price]])-1</f>
        <v>5.055504633873098E-2</v>
      </c>
      <c r="AG38" s="1">
        <f>(Table2[[#This Row],[Close Price]]/Table2[[#This Row],[Current Month Low]])-1</f>
        <v>3.5977840920706772E-3</v>
      </c>
      <c r="AH38" s="1">
        <f>(Table2[[#This Row],[Current Month High]]/Table2[[#This Row],[Close Price]])-1</f>
        <v>5.055504633873098E-2</v>
      </c>
      <c r="AI38">
        <v>20.260719014156201</v>
      </c>
      <c r="AJ38">
        <v>183.917418459403</v>
      </c>
      <c r="AK38" t="str">
        <f>IF(AND(Table2[[#This Row],[20D EMA]]&gt;Table2[[#This Row],[50D EMA]],Table2[[#This Row],[50D EMA]]&gt;Table2[[#This Row],[200D EMA]]),"Uptrend","Downtrend/NoTrend")</f>
        <v>Downtrend/NoTrend</v>
      </c>
      <c r="AL38">
        <v>-0.05</v>
      </c>
      <c r="AM38" t="s">
        <v>3216</v>
      </c>
      <c r="AN38">
        <v>-6.32</v>
      </c>
      <c r="AO38" t="s">
        <v>3216</v>
      </c>
      <c r="AP38">
        <v>0.15018949648124599</v>
      </c>
      <c r="AQ38">
        <f>(Table2[[#This Row],[Sharpe Ratio]]-AVERAGE(Table2[Sharpe Ratio]))/_xlfn.STDEV.P(Table2[Sharpe Ratio])</f>
        <v>0.99630671785982194</v>
      </c>
      <c r="AR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">
        <f>_xlfn.RANK.AVG(Table2[[#This Row],[1Y Return vs Nifty Z-Score]],Table2[1Y Return vs Nifty Z-Score])</f>
        <v>60</v>
      </c>
      <c r="AT38">
        <f>_xlfn.RANK.AVG(Table2[[#This Row],[6M Return vs Nifty Z-Score]],Table2[6M Return vs Nifty Z-Score])</f>
        <v>26</v>
      </c>
      <c r="AU38">
        <f>_xlfn.RANK.AVG(Table2[[#This Row],[Sharpe Ratio Z-Score]],Table2[Sharpe Ratio Z-Score])</f>
        <v>117</v>
      </c>
      <c r="AV38">
        <f>(Table2[[#This Row],[Rank 1Y]]+Table2[[#This Row],[Rank 6M]]+Table2[[#This Row],[Rank Sharpe]])/3</f>
        <v>67.666666666666671</v>
      </c>
    </row>
    <row r="39" spans="1:48" x14ac:dyDescent="0.3">
      <c r="A39" t="s">
        <v>1425</v>
      </c>
      <c r="B39" t="s">
        <v>1426</v>
      </c>
      <c r="C39" t="s">
        <v>3174</v>
      </c>
      <c r="D39" t="s">
        <v>46</v>
      </c>
      <c r="E39">
        <v>7857.7349035999996</v>
      </c>
      <c r="F39">
        <v>575.6</v>
      </c>
      <c r="G39">
        <v>73.986227139047898</v>
      </c>
      <c r="H39">
        <f>(Table2[[#This Row],[1Y Return vs Nifty]]-AVERAGE(Table2[1Y Return vs Nifty]))/_xlfn.STDEV.P(Table2[1Y Return vs Nifty])</f>
        <v>0.78604627229149127</v>
      </c>
      <c r="I39">
        <v>1.03039671113899</v>
      </c>
      <c r="J39">
        <f>(Table2[[#This Row],[1M Return vs Nifty]]-AVERAGE(Table2[1M Return vs Nifty]))/_xlfn.STDEV.P(Table2[1M Return vs Nifty])</f>
        <v>-2.2432752695698329E-2</v>
      </c>
      <c r="K39">
        <v>71.519040907105406</v>
      </c>
      <c r="L39">
        <f>(Table2[[#This Row],[6M Return vs Nifty]]-AVERAGE(Table2[6M Return vs Nifty]))/_xlfn.STDEV.P(Table2[6M Return vs Nifty])</f>
        <v>1.627575161549907</v>
      </c>
      <c r="M39">
        <v>-1.7237457608587099</v>
      </c>
      <c r="N39">
        <f>(Table2[[#This Row],[1W Return vs Nifty]]-AVERAGE(Table2[1W Return vs Nifty]))/_xlfn.STDEV.P(Table2[1W Return vs Nifty])</f>
        <v>-0.12493041399604095</v>
      </c>
      <c r="O39">
        <v>574.91</v>
      </c>
      <c r="P39">
        <v>546.62787115746198</v>
      </c>
      <c r="Q39">
        <v>427.716267736107</v>
      </c>
      <c r="R39">
        <v>48.099647132589602</v>
      </c>
      <c r="S39" s="1">
        <f>(Table2[[#This Row],[Close Price]]-Table2[[#This Row],[20D EMA]])/Table2[[#This Row],[20D EMA]]</f>
        <v>1.2001878554905195E-3</v>
      </c>
      <c r="T39" s="1">
        <f>(Table2[[#This Row],[Close Price]]-Table2[[#This Row],[50D EMA]])/Table2[[#This Row],[50D EMA]]</f>
        <v>5.3001558045678777E-2</v>
      </c>
      <c r="U39" s="1">
        <f>(Table2[[#This Row],[Close Price]]-Table2[[#This Row],[200D EMA]])/Table2[[#This Row],[200D EMA]]</f>
        <v>0.34575194683765115</v>
      </c>
      <c r="V39">
        <v>0.65273224962260101</v>
      </c>
      <c r="W39">
        <v>568.54999999999995</v>
      </c>
      <c r="X39">
        <v>594.45000000000005</v>
      </c>
      <c r="Y39">
        <v>568.54999999999995</v>
      </c>
      <c r="Z39">
        <v>598.6</v>
      </c>
      <c r="AA39">
        <v>531.79999999999995</v>
      </c>
      <c r="AB39">
        <v>598.6</v>
      </c>
      <c r="AC39" s="1">
        <f>(Table2[[#This Row],[Close Price]]/Table2[[#This Row],[Day Low]])-1</f>
        <v>1.239996482279504E-2</v>
      </c>
      <c r="AD39" s="1">
        <f>(Table2[[#This Row],[Day High]]/Table2[[#This Row],[Close Price]])-1</f>
        <v>3.2748436414176574E-2</v>
      </c>
      <c r="AE39" s="1">
        <f>(Table2[[#This Row],[Close Price]]/Table2[[#This Row],[Current Week Low]])-1</f>
        <v>1.239996482279504E-2</v>
      </c>
      <c r="AF39" s="1">
        <f>(Table2[[#This Row],[Current Week High]]/Table2[[#This Row],[Close Price]])-1</f>
        <v>3.9958304378040266E-2</v>
      </c>
      <c r="AG39" s="1">
        <f>(Table2[[#This Row],[Close Price]]/Table2[[#This Row],[Current Month Low]])-1</f>
        <v>8.2361790146671776E-2</v>
      </c>
      <c r="AH39" s="1">
        <f>(Table2[[#This Row],[Current Month High]]/Table2[[#This Row],[Close Price]])-1</f>
        <v>3.9958304378040266E-2</v>
      </c>
      <c r="AI39">
        <v>7.5399583043780298</v>
      </c>
      <c r="AJ39">
        <v>138.59067357512899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0.25</v>
      </c>
      <c r="AM39" t="s">
        <v>3217</v>
      </c>
      <c r="AN39">
        <v>0.69</v>
      </c>
      <c r="AO39" t="s">
        <v>3217</v>
      </c>
      <c r="AP39">
        <v>0.19958863419216699</v>
      </c>
      <c r="AQ39">
        <f>(Table2[[#This Row],[Sharpe Ratio]]-AVERAGE(Table2[Sharpe Ratio]))/_xlfn.STDEV.P(Table2[Sharpe Ratio])</f>
        <v>1.5700321341613135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3.8362904013109724</v>
      </c>
      <c r="AS39">
        <f>_xlfn.RANK.AVG(Table2[[#This Row],[1Y Return vs Nifty Z-Score]],Table2[1Y Return vs Nifty Z-Score])</f>
        <v>121</v>
      </c>
      <c r="AT39">
        <f>_xlfn.RANK.AVG(Table2[[#This Row],[6M Return vs Nifty Z-Score]],Table2[6M Return vs Nifty Z-Score])</f>
        <v>47</v>
      </c>
      <c r="AU39">
        <f>_xlfn.RANK.AVG(Table2[[#This Row],[Sharpe Ratio Z-Score]],Table2[Sharpe Ratio Z-Score])</f>
        <v>41</v>
      </c>
      <c r="AV39">
        <f>(Table2[[#This Row],[Rank 1Y]]+Table2[[#This Row],[Rank 6M]]+Table2[[#This Row],[Rank Sharpe]])/3</f>
        <v>69.666666666666671</v>
      </c>
    </row>
    <row r="40" spans="1:48" x14ac:dyDescent="0.3">
      <c r="A40" t="s">
        <v>1136</v>
      </c>
      <c r="B40" t="s">
        <v>1137</v>
      </c>
      <c r="C40" t="s">
        <v>3173</v>
      </c>
      <c r="D40" t="s">
        <v>116</v>
      </c>
      <c r="E40">
        <v>11445.14973728</v>
      </c>
      <c r="F40">
        <v>1947.2</v>
      </c>
      <c r="G40">
        <v>81.520847037069004</v>
      </c>
      <c r="H40">
        <f>(Table2[[#This Row],[1Y Return vs Nifty]]-AVERAGE(Table2[1Y Return vs Nifty]))/_xlfn.STDEV.P(Table2[1Y Return vs Nifty])</f>
        <v>0.91128025776825738</v>
      </c>
      <c r="I40">
        <v>29.3378894256848</v>
      </c>
      <c r="J40">
        <f>(Table2[[#This Row],[1M Return vs Nifty]]-AVERAGE(Table2[1M Return vs Nifty]))/_xlfn.STDEV.P(Table2[1M Return vs Nifty])</f>
        <v>2.6113511580805455</v>
      </c>
      <c r="K40">
        <v>71.362940378985996</v>
      </c>
      <c r="L40">
        <f>(Table2[[#This Row],[6M Return vs Nifty]]-AVERAGE(Table2[6M Return vs Nifty]))/_xlfn.STDEV.P(Table2[6M Return vs Nifty])</f>
        <v>1.6229730535747597</v>
      </c>
      <c r="M40">
        <v>4.6358257263308502</v>
      </c>
      <c r="N40">
        <f>(Table2[[#This Row],[1W Return vs Nifty]]-AVERAGE(Table2[1W Return vs Nifty]))/_xlfn.STDEV.P(Table2[1W Return vs Nifty])</f>
        <v>1.3098096157773162</v>
      </c>
      <c r="O40">
        <v>1719.79</v>
      </c>
      <c r="P40">
        <v>1573.8043450499599</v>
      </c>
      <c r="Q40">
        <v>1307.9701944102201</v>
      </c>
      <c r="R40">
        <v>74.271367726946494</v>
      </c>
      <c r="S40" s="1">
        <f>(Table2[[#This Row],[Close Price]]-Table2[[#This Row],[20D EMA]])/Table2[[#This Row],[20D EMA]]</f>
        <v>0.13223126079346903</v>
      </c>
      <c r="T40" s="1">
        <f>(Table2[[#This Row],[Close Price]]-Table2[[#This Row],[50D EMA]])/Table2[[#This Row],[50D EMA]]</f>
        <v>0.23725671880654695</v>
      </c>
      <c r="U40" s="1">
        <f>(Table2[[#This Row],[Close Price]]-Table2[[#This Row],[200D EMA]])/Table2[[#This Row],[200D EMA]]</f>
        <v>0.48871893894953516</v>
      </c>
      <c r="V40">
        <v>2.3226615720640398</v>
      </c>
      <c r="W40">
        <v>1925</v>
      </c>
      <c r="X40">
        <v>1965</v>
      </c>
      <c r="Y40">
        <v>1784.9</v>
      </c>
      <c r="Z40">
        <v>1965</v>
      </c>
      <c r="AA40">
        <v>1568.95</v>
      </c>
      <c r="AB40">
        <v>2009</v>
      </c>
      <c r="AC40" s="1">
        <f>(Table2[[#This Row],[Close Price]]/Table2[[#This Row],[Day Low]])-1</f>
        <v>1.1532467532467505E-2</v>
      </c>
      <c r="AD40" s="1">
        <f>(Table2[[#This Row],[Day High]]/Table2[[#This Row],[Close Price]])-1</f>
        <v>9.1413311421528753E-3</v>
      </c>
      <c r="AE40" s="1">
        <f>(Table2[[#This Row],[Close Price]]/Table2[[#This Row],[Current Week Low]])-1</f>
        <v>9.0929463835508928E-2</v>
      </c>
      <c r="AF40" s="1">
        <f>(Table2[[#This Row],[Current Week High]]/Table2[[#This Row],[Close Price]])-1</f>
        <v>9.1413311421528753E-3</v>
      </c>
      <c r="AG40" s="1">
        <f>(Table2[[#This Row],[Close Price]]/Table2[[#This Row],[Current Month Low]])-1</f>
        <v>0.24108480193760151</v>
      </c>
      <c r="AH40" s="1">
        <f>(Table2[[#This Row],[Current Month High]]/Table2[[#This Row],[Close Price]])-1</f>
        <v>3.1737880032867594E-2</v>
      </c>
      <c r="AI40">
        <v>3.17378800328675</v>
      </c>
      <c r="AJ40">
        <v>110.280777537796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0.24</v>
      </c>
      <c r="AM40" t="s">
        <v>3217</v>
      </c>
      <c r="AN40">
        <v>22.25</v>
      </c>
      <c r="AO40" t="s">
        <v>3217</v>
      </c>
      <c r="AP40">
        <v>0.18071985532075999</v>
      </c>
      <c r="AQ40">
        <f>(Table2[[#This Row],[Sharpe Ratio]]-AVERAGE(Table2[Sharpe Ratio]))/_xlfn.STDEV.P(Table2[Sharpe Ratio])</f>
        <v>1.3508886730659286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7.8063027582668081</v>
      </c>
      <c r="AS40">
        <f>_xlfn.RANK.AVG(Table2[[#This Row],[1Y Return vs Nifty Z-Score]],Table2[1Y Return vs Nifty Z-Score])</f>
        <v>107</v>
      </c>
      <c r="AT40">
        <f>_xlfn.RANK.AVG(Table2[[#This Row],[6M Return vs Nifty Z-Score]],Table2[6M Return vs Nifty Z-Score])</f>
        <v>50</v>
      </c>
      <c r="AU40">
        <f>_xlfn.RANK.AVG(Table2[[#This Row],[Sharpe Ratio Z-Score]],Table2[Sharpe Ratio Z-Score])</f>
        <v>68</v>
      </c>
      <c r="AV40">
        <f>(Table2[[#This Row],[Rank 1Y]]+Table2[[#This Row],[Rank 6M]]+Table2[[#This Row],[Rank Sharpe]])/3</f>
        <v>75</v>
      </c>
    </row>
    <row r="41" spans="1:48" x14ac:dyDescent="0.3">
      <c r="A41" t="s">
        <v>920</v>
      </c>
      <c r="B41" t="s">
        <v>921</v>
      </c>
      <c r="C41" t="s">
        <v>3170</v>
      </c>
      <c r="D41" t="s">
        <v>282</v>
      </c>
      <c r="E41">
        <v>16922.442835415</v>
      </c>
      <c r="F41">
        <v>1209.8499999999999</v>
      </c>
      <c r="G41">
        <v>157.58850804692</v>
      </c>
      <c r="H41">
        <f>(Table2[[#This Row],[1Y Return vs Nifty]]-AVERAGE(Table2[1Y Return vs Nifty]))/_xlfn.STDEV.P(Table2[1Y Return vs Nifty])</f>
        <v>2.1756116352092376</v>
      </c>
      <c r="I41">
        <v>8.86268294608508</v>
      </c>
      <c r="J41">
        <f>(Table2[[#This Row],[1M Return vs Nifty]]-AVERAGE(Table2[1M Return vs Nifty]))/_xlfn.STDEV.P(Table2[1M Return vs Nifty])</f>
        <v>0.70629831784504482</v>
      </c>
      <c r="K41">
        <v>53.148754913400197</v>
      </c>
      <c r="L41">
        <f>(Table2[[#This Row],[6M Return vs Nifty]]-AVERAGE(Table2[6M Return vs Nifty]))/_xlfn.STDEV.P(Table2[6M Return vs Nifty])</f>
        <v>1.0859880144987808</v>
      </c>
      <c r="M41">
        <v>12.605089709235401</v>
      </c>
      <c r="N41">
        <f>(Table2[[#This Row],[1W Return vs Nifty]]-AVERAGE(Table2[1W Return vs Nifty]))/_xlfn.STDEV.P(Table2[1W Return vs Nifty])</f>
        <v>3.1077015126033842</v>
      </c>
      <c r="O41">
        <v>1112.3900000000001</v>
      </c>
      <c r="P41">
        <v>1061.1368027189101</v>
      </c>
      <c r="Q41">
        <v>880.95094109138097</v>
      </c>
      <c r="R41">
        <v>69.879770716844504</v>
      </c>
      <c r="S41" s="1">
        <f>(Table2[[#This Row],[Close Price]]-Table2[[#This Row],[20D EMA]])/Table2[[#This Row],[20D EMA]]</f>
        <v>8.7613157255998164E-2</v>
      </c>
      <c r="T41" s="1">
        <f>(Table2[[#This Row],[Close Price]]-Table2[[#This Row],[50D EMA]])/Table2[[#This Row],[50D EMA]]</f>
        <v>0.14014516968975888</v>
      </c>
      <c r="U41" s="1">
        <f>(Table2[[#This Row],[Close Price]]-Table2[[#This Row],[200D EMA]])/Table2[[#This Row],[200D EMA]]</f>
        <v>0.37334548788966249</v>
      </c>
      <c r="V41">
        <v>1.2807698934818399</v>
      </c>
      <c r="W41">
        <v>1190.1500000000001</v>
      </c>
      <c r="X41">
        <v>1233.25</v>
      </c>
      <c r="Y41">
        <v>1157.05</v>
      </c>
      <c r="Z41">
        <v>1250</v>
      </c>
      <c r="AA41">
        <v>1035.25</v>
      </c>
      <c r="AB41">
        <v>1250</v>
      </c>
      <c r="AC41" s="1">
        <f>(Table2[[#This Row],[Close Price]]/Table2[[#This Row],[Day Low]])-1</f>
        <v>1.6552535394698031E-2</v>
      </c>
      <c r="AD41" s="1">
        <f>(Table2[[#This Row],[Day High]]/Table2[[#This Row],[Close Price]])-1</f>
        <v>1.9341240649667357E-2</v>
      </c>
      <c r="AE41" s="1">
        <f>(Table2[[#This Row],[Close Price]]/Table2[[#This Row],[Current Week Low]])-1</f>
        <v>4.5633291560433831E-2</v>
      </c>
      <c r="AF41" s="1">
        <f>(Table2[[#This Row],[Current Week High]]/Table2[[#This Row],[Close Price]])-1</f>
        <v>3.318593214034804E-2</v>
      </c>
      <c r="AG41" s="1">
        <f>(Table2[[#This Row],[Close Price]]/Table2[[#This Row],[Current Month Low]])-1</f>
        <v>0.16865491427191492</v>
      </c>
      <c r="AH41" s="1">
        <f>(Table2[[#This Row],[Current Month High]]/Table2[[#This Row],[Close Price]])-1</f>
        <v>3.318593214034804E-2</v>
      </c>
      <c r="AI41">
        <v>3.3185932140348</v>
      </c>
      <c r="AJ41">
        <v>187.39236296692101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0.05</v>
      </c>
      <c r="AM41" t="s">
        <v>3217</v>
      </c>
      <c r="AN41">
        <v>12.02</v>
      </c>
      <c r="AO41" t="s">
        <v>3217</v>
      </c>
      <c r="AP41">
        <v>0.15273541140206301</v>
      </c>
      <c r="AQ41">
        <f>(Table2[[#This Row],[Sharpe Ratio]]-AVERAGE(Table2[Sharpe Ratio]))/_xlfn.STDEV.P(Table2[Sharpe Ratio])</f>
        <v>1.0258751711871157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8.1014746513435636</v>
      </c>
      <c r="AS41">
        <f>_xlfn.RANK.AVG(Table2[[#This Row],[1Y Return vs Nifty Z-Score]],Table2[1Y Return vs Nifty Z-Score])</f>
        <v>35</v>
      </c>
      <c r="AT41">
        <f>_xlfn.RANK.AVG(Table2[[#This Row],[6M Return vs Nifty Z-Score]],Table2[6M Return vs Nifty Z-Score])</f>
        <v>89</v>
      </c>
      <c r="AU41">
        <f>_xlfn.RANK.AVG(Table2[[#This Row],[Sharpe Ratio Z-Score]],Table2[Sharpe Ratio Z-Score])</f>
        <v>111</v>
      </c>
      <c r="AV41">
        <f>(Table2[[#This Row],[Rank 1Y]]+Table2[[#This Row],[Rank 6M]]+Table2[[#This Row],[Rank Sharpe]])/3</f>
        <v>78.333333333333329</v>
      </c>
    </row>
    <row r="42" spans="1:48" x14ac:dyDescent="0.3">
      <c r="A42" t="s">
        <v>1366</v>
      </c>
      <c r="B42" t="s">
        <v>1367</v>
      </c>
      <c r="C42" t="s">
        <v>3174</v>
      </c>
      <c r="D42" t="s">
        <v>46</v>
      </c>
      <c r="E42">
        <v>8365.1964028799994</v>
      </c>
      <c r="F42">
        <v>486.95</v>
      </c>
      <c r="G42">
        <v>92.8554818346107</v>
      </c>
      <c r="H42">
        <f>(Table2[[#This Row],[1Y Return vs Nifty]]-AVERAGE(Table2[1Y Return vs Nifty]))/_xlfn.STDEV.P(Table2[1Y Return vs Nifty])</f>
        <v>1.0996748296022787</v>
      </c>
      <c r="I42">
        <v>-13.8246292171923</v>
      </c>
      <c r="J42">
        <f>(Table2[[#This Row],[1M Return vs Nifty]]-AVERAGE(Table2[1M Return vs Nifty]))/_xlfn.STDEV.P(Table2[1M Return vs Nifty])</f>
        <v>-1.4045731166883926</v>
      </c>
      <c r="K42">
        <v>43.1936076328887</v>
      </c>
      <c r="L42">
        <f>(Table2[[#This Row],[6M Return vs Nifty]]-AVERAGE(Table2[6M Return vs Nifty]))/_xlfn.STDEV.P(Table2[6M Return vs Nifty])</f>
        <v>0.79249341044234478</v>
      </c>
      <c r="M42">
        <v>-1.02864809532798</v>
      </c>
      <c r="N42">
        <f>(Table2[[#This Row],[1W Return vs Nifty]]-AVERAGE(Table2[1W Return vs Nifty]))/_xlfn.STDEV.P(Table2[1W Return vs Nifty])</f>
        <v>3.1885882093693453E-2</v>
      </c>
      <c r="O42">
        <v>508.59</v>
      </c>
      <c r="P42">
        <v>507.39383641091598</v>
      </c>
      <c r="Q42">
        <v>408.81280658154498</v>
      </c>
      <c r="R42">
        <v>33.7306245990465</v>
      </c>
      <c r="S42" s="1">
        <f>(Table2[[#This Row],[Close Price]]-Table2[[#This Row],[20D EMA]])/Table2[[#This Row],[20D EMA]]</f>
        <v>-4.2549008041841141E-2</v>
      </c>
      <c r="T42" s="1">
        <f>(Table2[[#This Row],[Close Price]]-Table2[[#This Row],[50D EMA]])/Table2[[#This Row],[50D EMA]]</f>
        <v>-4.0291850124800153E-2</v>
      </c>
      <c r="U42" s="1">
        <f>(Table2[[#This Row],[Close Price]]-Table2[[#This Row],[200D EMA]])/Table2[[#This Row],[200D EMA]]</f>
        <v>0.19113196103573912</v>
      </c>
      <c r="V42">
        <v>0.454777645534436</v>
      </c>
      <c r="W42">
        <v>483.8</v>
      </c>
      <c r="X42">
        <v>496.9</v>
      </c>
      <c r="Y42">
        <v>478.15</v>
      </c>
      <c r="Z42">
        <v>496.9</v>
      </c>
      <c r="AA42">
        <v>466.6</v>
      </c>
      <c r="AB42">
        <v>563</v>
      </c>
      <c r="AC42" s="1">
        <f>(Table2[[#This Row],[Close Price]]/Table2[[#This Row],[Day Low]])-1</f>
        <v>6.5109549400579336E-3</v>
      </c>
      <c r="AD42" s="1">
        <f>(Table2[[#This Row],[Day High]]/Table2[[#This Row],[Close Price]])-1</f>
        <v>2.0433309374679132E-2</v>
      </c>
      <c r="AE42" s="1">
        <f>(Table2[[#This Row],[Close Price]]/Table2[[#This Row],[Current Week Low]])-1</f>
        <v>1.8404266443584616E-2</v>
      </c>
      <c r="AF42" s="1">
        <f>(Table2[[#This Row],[Current Week High]]/Table2[[#This Row],[Close Price]])-1</f>
        <v>2.0433309374679132E-2</v>
      </c>
      <c r="AG42" s="1">
        <f>(Table2[[#This Row],[Close Price]]/Table2[[#This Row],[Current Month Low]])-1</f>
        <v>4.3613373339048467E-2</v>
      </c>
      <c r="AH42" s="1">
        <f>(Table2[[#This Row],[Current Month High]]/Table2[[#This Row],[Close Price]])-1</f>
        <v>0.15617619878837674</v>
      </c>
      <c r="AI42">
        <v>21.152069000924101</v>
      </c>
      <c r="AJ42">
        <v>159.01595744680799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-0.15</v>
      </c>
      <c r="AM42" t="s">
        <v>3216</v>
      </c>
      <c r="AN42">
        <v>-10.99</v>
      </c>
      <c r="AO42" t="s">
        <v>3216</v>
      </c>
      <c r="AP42">
        <v>0.21458663140110501</v>
      </c>
      <c r="AQ42">
        <f>(Table2[[#This Row],[Sharpe Ratio]]-AVERAGE(Table2[Sharpe Ratio]))/_xlfn.STDEV.P(Table2[Sharpe Ratio])</f>
        <v>1.7442200368478062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2.2637010422977304</v>
      </c>
      <c r="AS42">
        <f>_xlfn.RANK.AVG(Table2[[#This Row],[1Y Return vs Nifty Z-Score]],Table2[1Y Return vs Nifty Z-Score])</f>
        <v>85</v>
      </c>
      <c r="AT42">
        <f>_xlfn.RANK.AVG(Table2[[#This Row],[6M Return vs Nifty Z-Score]],Table2[6M Return vs Nifty Z-Score])</f>
        <v>133</v>
      </c>
      <c r="AU42">
        <f>_xlfn.RANK.AVG(Table2[[#This Row],[Sharpe Ratio Z-Score]],Table2[Sharpe Ratio Z-Score])</f>
        <v>27</v>
      </c>
      <c r="AV42">
        <f>(Table2[[#This Row],[Rank 1Y]]+Table2[[#This Row],[Rank 6M]]+Table2[[#This Row],[Rank Sharpe]])/3</f>
        <v>81.666666666666671</v>
      </c>
    </row>
    <row r="43" spans="1:48" x14ac:dyDescent="0.3">
      <c r="A43" t="s">
        <v>306</v>
      </c>
      <c r="B43" t="s">
        <v>307</v>
      </c>
      <c r="C43" t="s">
        <v>3176</v>
      </c>
      <c r="D43" t="s">
        <v>92</v>
      </c>
      <c r="E43">
        <v>92898.41817936</v>
      </c>
      <c r="F43">
        <v>1932.9</v>
      </c>
      <c r="G43">
        <v>141.352233029856</v>
      </c>
      <c r="H43">
        <f>(Table2[[#This Row],[1Y Return vs Nifty]]-AVERAGE(Table2[1Y Return vs Nifty]))/_xlfn.STDEV.P(Table2[1Y Return vs Nifty])</f>
        <v>1.9057462064013679</v>
      </c>
      <c r="I43">
        <v>1.30067028475942</v>
      </c>
      <c r="J43">
        <f>(Table2[[#This Row],[1M Return vs Nifty]]-AVERAGE(Table2[1M Return vs Nifty]))/_xlfn.STDEV.P(Table2[1M Return vs Nifty])</f>
        <v>2.7140237033187087E-3</v>
      </c>
      <c r="K43">
        <v>47.319626368840197</v>
      </c>
      <c r="L43">
        <f>(Table2[[#This Row],[6M Return vs Nifty]]-AVERAGE(Table2[6M Return vs Nifty]))/_xlfn.STDEV.P(Table2[6M Return vs Nifty])</f>
        <v>0.91413543151099752</v>
      </c>
      <c r="M43">
        <v>2.66968493899717</v>
      </c>
      <c r="N43">
        <f>(Table2[[#This Row],[1W Return vs Nifty]]-AVERAGE(Table2[1W Return vs Nifty]))/_xlfn.STDEV.P(Table2[1W Return vs Nifty])</f>
        <v>0.86624185379208907</v>
      </c>
      <c r="O43">
        <v>1739.11</v>
      </c>
      <c r="P43">
        <v>1677.37866801619</v>
      </c>
      <c r="Q43">
        <v>1380.07728776568</v>
      </c>
      <c r="R43">
        <v>81.819690997458395</v>
      </c>
      <c r="S43" s="1">
        <f>(Table2[[#This Row],[Close Price]]-Table2[[#This Row],[20D EMA]])/Table2[[#This Row],[20D EMA]]</f>
        <v>0.111430559309072</v>
      </c>
      <c r="T43" s="1">
        <f>(Table2[[#This Row],[Close Price]]-Table2[[#This Row],[50D EMA]])/Table2[[#This Row],[50D EMA]]</f>
        <v>0.15233371978314908</v>
      </c>
      <c r="U43" s="1">
        <f>(Table2[[#This Row],[Close Price]]-Table2[[#This Row],[200D EMA]])/Table2[[#This Row],[200D EMA]]</f>
        <v>0.40057373390249035</v>
      </c>
      <c r="V43">
        <v>1.3869837435082</v>
      </c>
      <c r="W43">
        <v>1803.25</v>
      </c>
      <c r="X43">
        <v>1969.9</v>
      </c>
      <c r="Y43">
        <v>1745.05</v>
      </c>
      <c r="Z43">
        <v>1969.9</v>
      </c>
      <c r="AA43">
        <v>1659.8</v>
      </c>
      <c r="AB43">
        <v>1969.9</v>
      </c>
      <c r="AC43" s="1">
        <f>(Table2[[#This Row],[Close Price]]/Table2[[#This Row],[Day Low]])-1</f>
        <v>7.1897962013032002E-2</v>
      </c>
      <c r="AD43" s="1">
        <f>(Table2[[#This Row],[Day High]]/Table2[[#This Row],[Close Price]])-1</f>
        <v>1.9142221532412407E-2</v>
      </c>
      <c r="AE43" s="1">
        <f>(Table2[[#This Row],[Close Price]]/Table2[[#This Row],[Current Week Low]])-1</f>
        <v>0.10764734534827092</v>
      </c>
      <c r="AF43" s="1">
        <f>(Table2[[#This Row],[Current Week High]]/Table2[[#This Row],[Close Price]])-1</f>
        <v>1.9142221532412407E-2</v>
      </c>
      <c r="AG43" s="1">
        <f>(Table2[[#This Row],[Close Price]]/Table2[[#This Row],[Current Month Low]])-1</f>
        <v>0.16453789613206427</v>
      </c>
      <c r="AH43" s="1">
        <f>(Table2[[#This Row],[Current Month High]]/Table2[[#This Row],[Close Price]])-1</f>
        <v>1.9142221532412407E-2</v>
      </c>
      <c r="AI43">
        <v>1.91422215324124</v>
      </c>
      <c r="AJ43">
        <v>179.34099284630301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0.3</v>
      </c>
      <c r="AM43" t="s">
        <v>3217</v>
      </c>
      <c r="AN43">
        <v>9.44</v>
      </c>
      <c r="AO43" t="s">
        <v>3217</v>
      </c>
      <c r="AP43">
        <v>0.16511404567305399</v>
      </c>
      <c r="AQ43">
        <f>(Table2[[#This Row],[Sharpe Ratio]]-AVERAGE(Table2[Sharpe Ratio]))/_xlfn.STDEV.P(Table2[Sharpe Ratio])</f>
        <v>1.1696415895794379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4.8584791049872109</v>
      </c>
      <c r="AS43">
        <f>_xlfn.RANK.AVG(Table2[[#This Row],[1Y Return vs Nifty Z-Score]],Table2[1Y Return vs Nifty Z-Score])</f>
        <v>42</v>
      </c>
      <c r="AT43">
        <f>_xlfn.RANK.AVG(Table2[[#This Row],[6M Return vs Nifty Z-Score]],Table2[6M Return vs Nifty Z-Score])</f>
        <v>112</v>
      </c>
      <c r="AU43">
        <f>_xlfn.RANK.AVG(Table2[[#This Row],[Sharpe Ratio Z-Score]],Table2[Sharpe Ratio Z-Score])</f>
        <v>92</v>
      </c>
      <c r="AV43">
        <f>(Table2[[#This Row],[Rank 1Y]]+Table2[[#This Row],[Rank 6M]]+Table2[[#This Row],[Rank Sharpe]])/3</f>
        <v>82</v>
      </c>
    </row>
    <row r="44" spans="1:48" x14ac:dyDescent="0.3">
      <c r="A44" t="s">
        <v>532</v>
      </c>
      <c r="B44" t="s">
        <v>533</v>
      </c>
      <c r="C44" t="s">
        <v>3183</v>
      </c>
      <c r="D44" t="s">
        <v>215</v>
      </c>
      <c r="E44">
        <v>40129.954259175</v>
      </c>
      <c r="F44">
        <v>9990.4500000000007</v>
      </c>
      <c r="G44">
        <v>64.722660578891706</v>
      </c>
      <c r="H44">
        <f>(Table2[[#This Row],[1Y Return vs Nifty]]-AVERAGE(Table2[1Y Return vs Nifty]))/_xlfn.STDEV.P(Table2[1Y Return vs Nifty])</f>
        <v>0.63207521923779331</v>
      </c>
      <c r="I44">
        <v>16.530878364202799</v>
      </c>
      <c r="J44">
        <f>(Table2[[#This Row],[1M Return vs Nifty]]-AVERAGE(Table2[1M Return vs Nifty]))/_xlfn.STDEV.P(Table2[1M Return vs Nifty])</f>
        <v>1.4197620611934147</v>
      </c>
      <c r="K44">
        <v>48.522259907187198</v>
      </c>
      <c r="L44">
        <f>(Table2[[#This Row],[6M Return vs Nifty]]-AVERAGE(Table2[6M Return vs Nifty]))/_xlfn.STDEV.P(Table2[6M Return vs Nifty])</f>
        <v>0.94959110526613322</v>
      </c>
      <c r="M44">
        <v>7.14674089814282</v>
      </c>
      <c r="N44">
        <f>(Table2[[#This Row],[1W Return vs Nifty]]-AVERAGE(Table2[1W Return vs Nifty]))/_xlfn.STDEV.P(Table2[1W Return vs Nifty])</f>
        <v>1.8762802523006443</v>
      </c>
      <c r="O44">
        <v>9459.86</v>
      </c>
      <c r="P44">
        <v>8944.3798517365794</v>
      </c>
      <c r="Q44">
        <v>7436.4504038354398</v>
      </c>
      <c r="R44">
        <v>61.278936915672098</v>
      </c>
      <c r="S44" s="1">
        <f>(Table2[[#This Row],[Close Price]]-Table2[[#This Row],[20D EMA]])/Table2[[#This Row],[20D EMA]]</f>
        <v>5.6088567906924638E-2</v>
      </c>
      <c r="T44" s="1">
        <f>(Table2[[#This Row],[Close Price]]-Table2[[#This Row],[50D EMA]])/Table2[[#This Row],[50D EMA]]</f>
        <v>0.11695278662168215</v>
      </c>
      <c r="U44" s="1">
        <f>(Table2[[#This Row],[Close Price]]-Table2[[#This Row],[200D EMA]])/Table2[[#This Row],[200D EMA]]</f>
        <v>0.34344337116096474</v>
      </c>
      <c r="V44">
        <v>1.3425278851364699</v>
      </c>
      <c r="W44">
        <v>9912</v>
      </c>
      <c r="X44">
        <v>10123.6</v>
      </c>
      <c r="Y44">
        <v>9912</v>
      </c>
      <c r="Z44">
        <v>10624.8</v>
      </c>
      <c r="AA44">
        <v>8716.4</v>
      </c>
      <c r="AB44">
        <v>10624.8</v>
      </c>
      <c r="AC44" s="1">
        <f>(Table2[[#This Row],[Close Price]]/Table2[[#This Row],[Day Low]])-1</f>
        <v>7.9146489104116036E-3</v>
      </c>
      <c r="AD44" s="1">
        <f>(Table2[[#This Row],[Day High]]/Table2[[#This Row],[Close Price]])-1</f>
        <v>1.3327727980221082E-2</v>
      </c>
      <c r="AE44" s="1">
        <f>(Table2[[#This Row],[Close Price]]/Table2[[#This Row],[Current Week Low]])-1</f>
        <v>7.9146489104116036E-3</v>
      </c>
      <c r="AF44" s="1">
        <f>(Table2[[#This Row],[Current Week High]]/Table2[[#This Row],[Close Price]])-1</f>
        <v>6.3495638334609472E-2</v>
      </c>
      <c r="AG44" s="1">
        <f>(Table2[[#This Row],[Close Price]]/Table2[[#This Row],[Current Month Low]])-1</f>
        <v>0.14616699554862111</v>
      </c>
      <c r="AH44" s="1">
        <f>(Table2[[#This Row],[Current Month High]]/Table2[[#This Row],[Close Price]])-1</f>
        <v>6.3495638334609472E-2</v>
      </c>
      <c r="AI44">
        <v>6.3495638334609401</v>
      </c>
      <c r="AJ44">
        <v>119.780449440674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0.15</v>
      </c>
      <c r="AM44" t="s">
        <v>3217</v>
      </c>
      <c r="AN44">
        <v>13.1</v>
      </c>
      <c r="AO44" t="s">
        <v>3217</v>
      </c>
      <c r="AP44">
        <v>0.29043467292434899</v>
      </c>
      <c r="AQ44">
        <f>(Table2[[#This Row],[Sharpe Ratio]]-AVERAGE(Table2[Sharpe Ratio]))/_xlfn.STDEV.P(Table2[Sharpe Ratio])</f>
        <v>2.62512507315081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7.5028337111487957</v>
      </c>
      <c r="AS44">
        <f>_xlfn.RANK.AVG(Table2[[#This Row],[1Y Return vs Nifty Z-Score]],Table2[1Y Return vs Nifty Z-Score])</f>
        <v>138</v>
      </c>
      <c r="AT44">
        <f>_xlfn.RANK.AVG(Table2[[#This Row],[6M Return vs Nifty Z-Score]],Table2[6M Return vs Nifty Z-Score])</f>
        <v>107</v>
      </c>
      <c r="AU44">
        <f>_xlfn.RANK.AVG(Table2[[#This Row],[Sharpe Ratio Z-Score]],Table2[Sharpe Ratio Z-Score])</f>
        <v>2</v>
      </c>
      <c r="AV44">
        <f>(Table2[[#This Row],[Rank 1Y]]+Table2[[#This Row],[Rank 6M]]+Table2[[#This Row],[Rank Sharpe]])/3</f>
        <v>82.333333333333329</v>
      </c>
    </row>
    <row r="45" spans="1:48" x14ac:dyDescent="0.3">
      <c r="A45" t="s">
        <v>1451</v>
      </c>
      <c r="B45" t="s">
        <v>1452</v>
      </c>
      <c r="C45" t="s">
        <v>3183</v>
      </c>
      <c r="D45" t="s">
        <v>285</v>
      </c>
      <c r="E45">
        <v>7504.1794239699902</v>
      </c>
      <c r="F45">
        <v>3230.05</v>
      </c>
      <c r="G45">
        <v>125.57267381028799</v>
      </c>
      <c r="H45">
        <f>(Table2[[#This Row],[1Y Return vs Nifty]]-AVERAGE(Table2[1Y Return vs Nifty]))/_xlfn.STDEV.P(Table2[1Y Return vs Nifty])</f>
        <v>1.6434719156103803</v>
      </c>
      <c r="I45">
        <v>-6.6231412780065</v>
      </c>
      <c r="J45">
        <f>(Table2[[#This Row],[1M Return vs Nifty]]-AVERAGE(Table2[1M Return vs Nifty]))/_xlfn.STDEV.P(Table2[1M Return vs Nifty])</f>
        <v>-0.7345327404833164</v>
      </c>
      <c r="K45">
        <v>74.573640515968407</v>
      </c>
      <c r="L45">
        <f>(Table2[[#This Row],[6M Return vs Nifty]]-AVERAGE(Table2[6M Return vs Nifty]))/_xlfn.STDEV.P(Table2[6M Return vs Nifty])</f>
        <v>1.7176299319609107</v>
      </c>
      <c r="M45">
        <v>-6.7974997615875603</v>
      </c>
      <c r="N45">
        <f>(Table2[[#This Row],[1W Return vs Nifty]]-AVERAGE(Table2[1W Return vs Nifty]))/_xlfn.STDEV.P(Table2[1W Return vs Nifty])</f>
        <v>-1.2695858331122409</v>
      </c>
      <c r="O45">
        <v>3218.68</v>
      </c>
      <c r="P45">
        <v>2939.4816656542098</v>
      </c>
      <c r="Q45">
        <v>2165.09785411749</v>
      </c>
      <c r="R45">
        <v>48.00851412982</v>
      </c>
      <c r="S45" s="1">
        <f>(Table2[[#This Row],[Close Price]]-Table2[[#This Row],[20D EMA]])/Table2[[#This Row],[20D EMA]]</f>
        <v>3.532504007854259E-3</v>
      </c>
      <c r="T45" s="1">
        <f>(Table2[[#This Row],[Close Price]]-Table2[[#This Row],[50D EMA]])/Table2[[#This Row],[50D EMA]]</f>
        <v>9.8850194488667317E-2</v>
      </c>
      <c r="U45" s="1">
        <f>(Table2[[#This Row],[Close Price]]-Table2[[#This Row],[200D EMA]])/Table2[[#This Row],[200D EMA]]</f>
        <v>0.4918725238479314</v>
      </c>
      <c r="V45">
        <v>0.61631110629239405</v>
      </c>
      <c r="W45">
        <v>3158.15</v>
      </c>
      <c r="X45">
        <v>3239.95</v>
      </c>
      <c r="Y45">
        <v>3128.95</v>
      </c>
      <c r="Z45">
        <v>3320</v>
      </c>
      <c r="AA45">
        <v>3128.95</v>
      </c>
      <c r="AB45">
        <v>3589.95</v>
      </c>
      <c r="AC45" s="1">
        <f>(Table2[[#This Row],[Close Price]]/Table2[[#This Row],[Day Low]])-1</f>
        <v>2.2766493041812552E-2</v>
      </c>
      <c r="AD45" s="1">
        <f>(Table2[[#This Row],[Day High]]/Table2[[#This Row],[Close Price]])-1</f>
        <v>3.0649680345504748E-3</v>
      </c>
      <c r="AE45" s="1">
        <f>(Table2[[#This Row],[Close Price]]/Table2[[#This Row],[Current Week Low]])-1</f>
        <v>3.2311158695409015E-2</v>
      </c>
      <c r="AF45" s="1">
        <f>(Table2[[#This Row],[Current Week High]]/Table2[[#This Row],[Close Price]])-1</f>
        <v>2.7847866132103105E-2</v>
      </c>
      <c r="AG45" s="1">
        <f>(Table2[[#This Row],[Close Price]]/Table2[[#This Row],[Current Month Low]])-1</f>
        <v>3.2311158695409015E-2</v>
      </c>
      <c r="AH45" s="1">
        <f>(Table2[[#This Row],[Current Month High]]/Table2[[#This Row],[Close Price]])-1</f>
        <v>0.11142242380148892</v>
      </c>
      <c r="AI45">
        <v>11.142242380148801</v>
      </c>
      <c r="AJ45">
        <v>167.942762339278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0.16</v>
      </c>
      <c r="AM45" t="s">
        <v>3217</v>
      </c>
      <c r="AN45">
        <v>-0.51</v>
      </c>
      <c r="AO45" t="s">
        <v>3216</v>
      </c>
      <c r="AP45">
        <v>0.131317333646401</v>
      </c>
      <c r="AQ45">
        <f>(Table2[[#This Row],[Sharpe Ratio]]-AVERAGE(Table2[Sharpe Ratio]))/_xlfn.STDEV.P(Table2[Sharpe Ratio])</f>
        <v>0.77712395515064048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2.1341072291263741</v>
      </c>
      <c r="AS45">
        <f>_xlfn.RANK.AVG(Table2[[#This Row],[1Y Return vs Nifty Z-Score]],Table2[1Y Return vs Nifty Z-Score])</f>
        <v>55</v>
      </c>
      <c r="AT45">
        <f>_xlfn.RANK.AVG(Table2[[#This Row],[6M Return vs Nifty Z-Score]],Table2[6M Return vs Nifty Z-Score])</f>
        <v>42</v>
      </c>
      <c r="AU45">
        <f>_xlfn.RANK.AVG(Table2[[#This Row],[Sharpe Ratio Z-Score]],Table2[Sharpe Ratio Z-Score])</f>
        <v>153</v>
      </c>
      <c r="AV45">
        <f>(Table2[[#This Row],[Rank 1Y]]+Table2[[#This Row],[Rank 6M]]+Table2[[#This Row],[Rank Sharpe]])/3</f>
        <v>83.333333333333329</v>
      </c>
    </row>
    <row r="46" spans="1:48" x14ac:dyDescent="0.3">
      <c r="A46" t="s">
        <v>866</v>
      </c>
      <c r="B46" t="s">
        <v>867</v>
      </c>
      <c r="C46" t="s">
        <v>3183</v>
      </c>
      <c r="D46" t="s">
        <v>262</v>
      </c>
      <c r="E46">
        <v>18534.52247466</v>
      </c>
      <c r="F46">
        <v>1277.3</v>
      </c>
      <c r="G46">
        <v>143.65252645593401</v>
      </c>
      <c r="H46">
        <f>(Table2[[#This Row],[1Y Return vs Nifty]]-AVERAGE(Table2[1Y Return vs Nifty]))/_xlfn.STDEV.P(Table2[1Y Return vs Nifty])</f>
        <v>1.9439797095392521</v>
      </c>
      <c r="I46">
        <v>-2.5297218721033099</v>
      </c>
      <c r="J46">
        <f>(Table2[[#This Row],[1M Return vs Nifty]]-AVERAGE(Table2[1M Return vs Nifty]))/_xlfn.STDEV.P(Table2[1M Return vs Nifty])</f>
        <v>-0.35367307622251237</v>
      </c>
      <c r="K46">
        <v>36.6551698644707</v>
      </c>
      <c r="L46">
        <f>(Table2[[#This Row],[6M Return vs Nifty]]-AVERAGE(Table2[6M Return vs Nifty]))/_xlfn.STDEV.P(Table2[6M Return vs Nifty])</f>
        <v>0.59972919009312164</v>
      </c>
      <c r="M46">
        <v>-3.8014007179643099</v>
      </c>
      <c r="N46">
        <f>(Table2[[#This Row],[1W Return vs Nifty]]-AVERAGE(Table2[1W Return vs Nifty]))/_xlfn.STDEV.P(Table2[1W Return vs Nifty])</f>
        <v>-0.59365613569301923</v>
      </c>
      <c r="O46">
        <v>1296.58</v>
      </c>
      <c r="P46">
        <v>1280.1165257211601</v>
      </c>
      <c r="Q46">
        <v>1050.8943107855901</v>
      </c>
      <c r="R46">
        <v>41.087660016099697</v>
      </c>
      <c r="S46" s="1">
        <f>(Table2[[#This Row],[Close Price]]-Table2[[#This Row],[20D EMA]])/Table2[[#This Row],[20D EMA]]</f>
        <v>-1.4869888475836411E-2</v>
      </c>
      <c r="T46" s="1">
        <f>(Table2[[#This Row],[Close Price]]-Table2[[#This Row],[50D EMA]])/Table2[[#This Row],[50D EMA]]</f>
        <v>-2.2002104219171993E-3</v>
      </c>
      <c r="U46" s="1">
        <f>(Table2[[#This Row],[Close Price]]-Table2[[#This Row],[200D EMA]])/Table2[[#This Row],[200D EMA]]</f>
        <v>0.21544096955398076</v>
      </c>
      <c r="V46">
        <v>1.3181250449143</v>
      </c>
      <c r="W46">
        <v>1264.2</v>
      </c>
      <c r="X46">
        <v>1290</v>
      </c>
      <c r="Y46">
        <v>1264.2</v>
      </c>
      <c r="Z46">
        <v>1304.3499999999999</v>
      </c>
      <c r="AA46">
        <v>1264.2</v>
      </c>
      <c r="AB46">
        <v>1404.85</v>
      </c>
      <c r="AC46" s="1">
        <f>(Table2[[#This Row],[Close Price]]/Table2[[#This Row],[Day Low]])-1</f>
        <v>1.0362284448663051E-2</v>
      </c>
      <c r="AD46" s="1">
        <f>(Table2[[#This Row],[Day High]]/Table2[[#This Row],[Close Price]])-1</f>
        <v>9.9428481954122461E-3</v>
      </c>
      <c r="AE46" s="1">
        <f>(Table2[[#This Row],[Close Price]]/Table2[[#This Row],[Current Week Low]])-1</f>
        <v>1.0362284448663051E-2</v>
      </c>
      <c r="AF46" s="1">
        <f>(Table2[[#This Row],[Current Week High]]/Table2[[#This Row],[Close Price]])-1</f>
        <v>2.1177483754795334E-2</v>
      </c>
      <c r="AG46" s="1">
        <f>(Table2[[#This Row],[Close Price]]/Table2[[#This Row],[Current Month Low]])-1</f>
        <v>1.0362284448663051E-2</v>
      </c>
      <c r="AH46" s="1">
        <f>(Table2[[#This Row],[Current Month High]]/Table2[[#This Row],[Close Price]])-1</f>
        <v>9.9859077742112223E-2</v>
      </c>
      <c r="AI46">
        <v>13.5207077428951</v>
      </c>
      <c r="AJ46">
        <v>172.577891591976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-0.12</v>
      </c>
      <c r="AM46" t="s">
        <v>3216</v>
      </c>
      <c r="AN46">
        <v>-5.21</v>
      </c>
      <c r="AO46" t="s">
        <v>3216</v>
      </c>
      <c r="AP46">
        <v>0.18853216361408801</v>
      </c>
      <c r="AQ46">
        <f>(Table2[[#This Row],[Sharpe Ratio]]-AVERAGE(Table2[Sharpe Ratio]))/_xlfn.STDEV.P(Table2[Sharpe Ratio])</f>
        <v>1.4416214274329004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3.0380011151497426</v>
      </c>
      <c r="AS46">
        <f>_xlfn.RANK.AVG(Table2[[#This Row],[1Y Return vs Nifty Z-Score]],Table2[1Y Return vs Nifty Z-Score])</f>
        <v>41</v>
      </c>
      <c r="AT46">
        <f>_xlfn.RANK.AVG(Table2[[#This Row],[6M Return vs Nifty Z-Score]],Table2[6M Return vs Nifty Z-Score])</f>
        <v>160</v>
      </c>
      <c r="AU46">
        <f>_xlfn.RANK.AVG(Table2[[#This Row],[Sharpe Ratio Z-Score]],Table2[Sharpe Ratio Z-Score])</f>
        <v>53</v>
      </c>
      <c r="AV46">
        <f>(Table2[[#This Row],[Rank 1Y]]+Table2[[#This Row],[Rank 6M]]+Table2[[#This Row],[Rank Sharpe]])/3</f>
        <v>84.666666666666671</v>
      </c>
    </row>
    <row r="47" spans="1:48" x14ac:dyDescent="0.3">
      <c r="A47" t="s">
        <v>1300</v>
      </c>
      <c r="B47" t="s">
        <v>1301</v>
      </c>
      <c r="C47" t="s">
        <v>3183</v>
      </c>
      <c r="D47" t="s">
        <v>262</v>
      </c>
      <c r="E47">
        <v>8995.2856379120003</v>
      </c>
      <c r="F47">
        <v>78.61</v>
      </c>
      <c r="G47">
        <v>62.036869029936</v>
      </c>
      <c r="H47">
        <f>(Table2[[#This Row],[1Y Return vs Nifty]]-AVERAGE(Table2[1Y Return vs Nifty]))/_xlfn.STDEV.P(Table2[1Y Return vs Nifty])</f>
        <v>0.5874342971490919</v>
      </c>
      <c r="I47">
        <v>2.15816471996084</v>
      </c>
      <c r="J47">
        <f>(Table2[[#This Row],[1M Return vs Nifty]]-AVERAGE(Table2[1M Return vs Nifty]))/_xlfn.STDEV.P(Table2[1M Return vs Nifty])</f>
        <v>8.2496965618663792E-2</v>
      </c>
      <c r="K47">
        <v>53.088546623050298</v>
      </c>
      <c r="L47">
        <f>(Table2[[#This Row],[6M Return vs Nifty]]-AVERAGE(Table2[6M Return vs Nifty]))/_xlfn.STDEV.P(Table2[6M Return vs Nifty])</f>
        <v>1.0842129721172629</v>
      </c>
      <c r="M47">
        <v>0.56300223617086897</v>
      </c>
      <c r="N47">
        <f>(Table2[[#This Row],[1W Return vs Nifty]]-AVERAGE(Table2[1W Return vs Nifty]))/_xlfn.STDEV.P(Table2[1W Return vs Nifty])</f>
        <v>0.39096737816672672</v>
      </c>
      <c r="O47">
        <v>78.650000000000006</v>
      </c>
      <c r="P47">
        <v>77.815118883375504</v>
      </c>
      <c r="Q47">
        <v>64.047565894349106</v>
      </c>
      <c r="R47">
        <v>50.044219618109501</v>
      </c>
      <c r="S47" s="1">
        <f>(Table2[[#This Row],[Close Price]]-Table2[[#This Row],[20D EMA]])/Table2[[#This Row],[20D EMA]]</f>
        <v>-5.0858232676422445E-4</v>
      </c>
      <c r="T47" s="1">
        <f>(Table2[[#This Row],[Close Price]]-Table2[[#This Row],[50D EMA]])/Table2[[#This Row],[50D EMA]]</f>
        <v>1.0214995852101876E-2</v>
      </c>
      <c r="U47" s="1">
        <f>(Table2[[#This Row],[Close Price]]-Table2[[#This Row],[200D EMA]])/Table2[[#This Row],[200D EMA]]</f>
        <v>0.2273690483362418</v>
      </c>
      <c r="V47">
        <v>0.60301951211884597</v>
      </c>
      <c r="W47">
        <v>78.27</v>
      </c>
      <c r="X47">
        <v>81.98</v>
      </c>
      <c r="Y47">
        <v>76.3</v>
      </c>
      <c r="Z47">
        <v>83.95</v>
      </c>
      <c r="AA47">
        <v>72.56</v>
      </c>
      <c r="AB47">
        <v>83.95</v>
      </c>
      <c r="AC47" s="1">
        <f>(Table2[[#This Row],[Close Price]]/Table2[[#This Row],[Day Low]])-1</f>
        <v>4.3439376517184769E-3</v>
      </c>
      <c r="AD47" s="1">
        <f>(Table2[[#This Row],[Day High]]/Table2[[#This Row],[Close Price]])-1</f>
        <v>4.2869863885002024E-2</v>
      </c>
      <c r="AE47" s="1">
        <f>(Table2[[#This Row],[Close Price]]/Table2[[#This Row],[Current Week Low]])-1</f>
        <v>3.0275229357798139E-2</v>
      </c>
      <c r="AF47" s="1">
        <f>(Table2[[#This Row],[Current Week High]]/Table2[[#This Row],[Close Price]])-1</f>
        <v>6.7930288767332536E-2</v>
      </c>
      <c r="AG47" s="1">
        <f>(Table2[[#This Row],[Close Price]]/Table2[[#This Row],[Current Month Low]])-1</f>
        <v>8.3379272326350673E-2</v>
      </c>
      <c r="AH47" s="1">
        <f>(Table2[[#This Row],[Current Month High]]/Table2[[#This Row],[Close Price]])-1</f>
        <v>6.7930288767332536E-2</v>
      </c>
      <c r="AI47">
        <v>18.814400203536401</v>
      </c>
      <c r="AJ47">
        <v>99.080926293968005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7.0000000000000007E-2</v>
      </c>
      <c r="AM47" t="s">
        <v>3217</v>
      </c>
      <c r="AN47">
        <v>1.41</v>
      </c>
      <c r="AO47" t="s">
        <v>3217</v>
      </c>
      <c r="AP47">
        <v>0.232391489224686</v>
      </c>
      <c r="AQ47">
        <f>(Table2[[#This Row],[Sharpe Ratio]]-AVERAGE(Table2[Sharpe Ratio]))/_xlfn.STDEV.P(Table2[Sharpe Ratio])</f>
        <v>1.9510070363861514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4.0961186494378969</v>
      </c>
      <c r="AS47">
        <f>_xlfn.RANK.AVG(Table2[[#This Row],[1Y Return vs Nifty Z-Score]],Table2[1Y Return vs Nifty Z-Score])</f>
        <v>149</v>
      </c>
      <c r="AT47">
        <f>_xlfn.RANK.AVG(Table2[[#This Row],[6M Return vs Nifty Z-Score]],Table2[6M Return vs Nifty Z-Score])</f>
        <v>90</v>
      </c>
      <c r="AU47">
        <f>_xlfn.RANK.AVG(Table2[[#This Row],[Sharpe Ratio Z-Score]],Table2[Sharpe Ratio Z-Score])</f>
        <v>18</v>
      </c>
      <c r="AV47">
        <f>(Table2[[#This Row],[Rank 1Y]]+Table2[[#This Row],[Rank 6M]]+Table2[[#This Row],[Rank Sharpe]])/3</f>
        <v>85.666666666666671</v>
      </c>
    </row>
    <row r="48" spans="1:48" x14ac:dyDescent="0.3">
      <c r="A48" t="s">
        <v>289</v>
      </c>
      <c r="B48" t="s">
        <v>290</v>
      </c>
      <c r="C48" t="s">
        <v>3169</v>
      </c>
      <c r="D48" t="s">
        <v>67</v>
      </c>
      <c r="E48">
        <v>96783.163564500006</v>
      </c>
      <c r="F48">
        <v>595</v>
      </c>
      <c r="G48">
        <v>186.17904985816301</v>
      </c>
      <c r="H48">
        <f>(Table2[[#This Row],[1Y Return vs Nifty]]-AVERAGE(Table2[1Y Return vs Nifty]))/_xlfn.STDEV.P(Table2[1Y Return vs Nifty])</f>
        <v>2.6508190838162293</v>
      </c>
      <c r="I48">
        <v>-14.720207427230299</v>
      </c>
      <c r="J48">
        <f>(Table2[[#This Row],[1M Return vs Nifty]]-AVERAGE(Table2[1M Return vs Nifty]))/_xlfn.STDEV.P(Table2[1M Return vs Nifty])</f>
        <v>-1.4878994467249564</v>
      </c>
      <c r="K48">
        <v>48.6402079865885</v>
      </c>
      <c r="L48">
        <f>(Table2[[#This Row],[6M Return vs Nifty]]-AVERAGE(Table2[6M Return vs Nifty]))/_xlfn.STDEV.P(Table2[6M Return vs Nifty])</f>
        <v>0.95306841442969226</v>
      </c>
      <c r="M48">
        <v>0.81814051748732297</v>
      </c>
      <c r="N48">
        <f>(Table2[[#This Row],[1W Return vs Nifty]]-AVERAGE(Table2[1W Return vs Nifty]))/_xlfn.STDEV.P(Table2[1W Return vs Nifty])</f>
        <v>0.44852740498137317</v>
      </c>
      <c r="O48">
        <v>633.66999999999996</v>
      </c>
      <c r="P48">
        <v>611.37764689457902</v>
      </c>
      <c r="Q48">
        <v>458.18137885361699</v>
      </c>
      <c r="R48">
        <v>35.020936859244898</v>
      </c>
      <c r="S48" s="1">
        <f>(Table2[[#This Row],[Close Price]]-Table2[[#This Row],[20D EMA]])/Table2[[#This Row],[20D EMA]]</f>
        <v>-6.1025454889769064E-2</v>
      </c>
      <c r="T48" s="1">
        <f>(Table2[[#This Row],[Close Price]]-Table2[[#This Row],[50D EMA]])/Table2[[#This Row],[50D EMA]]</f>
        <v>-2.6788102211075838E-2</v>
      </c>
      <c r="U48" s="1">
        <f>(Table2[[#This Row],[Close Price]]-Table2[[#This Row],[200D EMA]])/Table2[[#This Row],[200D EMA]]</f>
        <v>0.29861235628716981</v>
      </c>
      <c r="V48">
        <v>0.81164143307690695</v>
      </c>
      <c r="W48">
        <v>590.85</v>
      </c>
      <c r="X48">
        <v>627</v>
      </c>
      <c r="Y48">
        <v>577.70000000000005</v>
      </c>
      <c r="Z48">
        <v>627.9</v>
      </c>
      <c r="AA48">
        <v>565.29999999999995</v>
      </c>
      <c r="AB48">
        <v>734.7</v>
      </c>
      <c r="AC48" s="1">
        <f>(Table2[[#This Row],[Close Price]]/Table2[[#This Row],[Day Low]])-1</f>
        <v>7.0237793010070604E-3</v>
      </c>
      <c r="AD48" s="1">
        <f>(Table2[[#This Row],[Day High]]/Table2[[#This Row],[Close Price]])-1</f>
        <v>5.3781512605042048E-2</v>
      </c>
      <c r="AE48" s="1">
        <f>(Table2[[#This Row],[Close Price]]/Table2[[#This Row],[Current Week Low]])-1</f>
        <v>2.9946338930240568E-2</v>
      </c>
      <c r="AF48" s="1">
        <f>(Table2[[#This Row],[Current Week High]]/Table2[[#This Row],[Close Price]])-1</f>
        <v>5.5294117647058716E-2</v>
      </c>
      <c r="AG48" s="1">
        <f>(Table2[[#This Row],[Close Price]]/Table2[[#This Row],[Current Month Low]])-1</f>
        <v>5.2538475145940344E-2</v>
      </c>
      <c r="AH48" s="1">
        <f>(Table2[[#This Row],[Current Month High]]/Table2[[#This Row],[Close Price]])-1</f>
        <v>0.23478991596638665</v>
      </c>
      <c r="AI48">
        <v>29.058823529411701</v>
      </c>
      <c r="AJ48">
        <v>226.44476956839799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0.23</v>
      </c>
      <c r="AM48" t="s">
        <v>3217</v>
      </c>
      <c r="AN48">
        <v>-18.07</v>
      </c>
      <c r="AO48" t="s">
        <v>3216</v>
      </c>
      <c r="AP48">
        <v>0.13791065116853499</v>
      </c>
      <c r="AQ48">
        <f>(Table2[[#This Row],[Sharpe Ratio]]-AVERAGE(Table2[Sharpe Ratio]))/_xlfn.STDEV.P(Table2[Sharpe Ratio])</f>
        <v>0.85369925616764508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3.4182147126699833</v>
      </c>
      <c r="AS48">
        <f>_xlfn.RANK.AVG(Table2[[#This Row],[1Y Return vs Nifty Z-Score]],Table2[1Y Return vs Nifty Z-Score])</f>
        <v>22</v>
      </c>
      <c r="AT48">
        <f>_xlfn.RANK.AVG(Table2[[#This Row],[6M Return vs Nifty Z-Score]],Table2[6M Return vs Nifty Z-Score])</f>
        <v>105</v>
      </c>
      <c r="AU48">
        <f>_xlfn.RANK.AVG(Table2[[#This Row],[Sharpe Ratio Z-Score]],Table2[Sharpe Ratio Z-Score])</f>
        <v>139</v>
      </c>
      <c r="AV48">
        <f>(Table2[[#This Row],[Rank 1Y]]+Table2[[#This Row],[Rank 6M]]+Table2[[#This Row],[Rank Sharpe]])/3</f>
        <v>88.666666666666671</v>
      </c>
    </row>
    <row r="49" spans="1:48" x14ac:dyDescent="0.3">
      <c r="A49" t="s">
        <v>646</v>
      </c>
      <c r="B49" t="s">
        <v>647</v>
      </c>
      <c r="C49" t="s">
        <v>3189</v>
      </c>
      <c r="D49" t="s">
        <v>648</v>
      </c>
      <c r="E49">
        <v>29990.85096</v>
      </c>
      <c r="F49">
        <v>2715.5</v>
      </c>
      <c r="G49">
        <v>133.41155876002301</v>
      </c>
      <c r="H49">
        <f>(Table2[[#This Row],[1Y Return vs Nifty]]-AVERAGE(Table2[1Y Return vs Nifty]))/_xlfn.STDEV.P(Table2[1Y Return vs Nifty])</f>
        <v>1.7737631336460755</v>
      </c>
      <c r="I49">
        <v>26.554088038211699</v>
      </c>
      <c r="J49">
        <f>(Table2[[#This Row],[1M Return vs Nifty]]-AVERAGE(Table2[1M Return vs Nifty]))/_xlfn.STDEV.P(Table2[1M Return vs Nifty])</f>
        <v>2.3523408889952964</v>
      </c>
      <c r="K49">
        <v>76.840160244911701</v>
      </c>
      <c r="L49">
        <f>(Table2[[#This Row],[6M Return vs Nifty]]-AVERAGE(Table2[6M Return vs Nifty]))/_xlfn.STDEV.P(Table2[6M Return vs Nifty])</f>
        <v>1.7844507726464673</v>
      </c>
      <c r="M49">
        <v>10.166187716512599</v>
      </c>
      <c r="N49">
        <f>(Table2[[#This Row],[1W Return vs Nifty]]-AVERAGE(Table2[1W Return vs Nifty]))/_xlfn.STDEV.P(Table2[1W Return vs Nifty])</f>
        <v>2.5574772837065116</v>
      </c>
      <c r="O49">
        <v>2540.12</v>
      </c>
      <c r="P49">
        <v>2378.7793504995002</v>
      </c>
      <c r="Q49">
        <v>1918.8830747613499</v>
      </c>
      <c r="R49">
        <v>61.231832973899898</v>
      </c>
      <c r="S49" s="1">
        <f>(Table2[[#This Row],[Close Price]]-Table2[[#This Row],[20D EMA]])/Table2[[#This Row],[20D EMA]]</f>
        <v>6.9043982174070567E-2</v>
      </c>
      <c r="T49" s="1">
        <f>(Table2[[#This Row],[Close Price]]-Table2[[#This Row],[50D EMA]])/Table2[[#This Row],[50D EMA]]</f>
        <v>0.1415518633242695</v>
      </c>
      <c r="U49" s="1">
        <f>(Table2[[#This Row],[Close Price]]-Table2[[#This Row],[200D EMA]])/Table2[[#This Row],[200D EMA]]</f>
        <v>0.41514615231974189</v>
      </c>
      <c r="V49">
        <v>2.07315469773136</v>
      </c>
      <c r="W49">
        <v>2698.7</v>
      </c>
      <c r="X49">
        <v>2791.45</v>
      </c>
      <c r="Y49">
        <v>2698.7</v>
      </c>
      <c r="Z49">
        <v>2936.45</v>
      </c>
      <c r="AA49">
        <v>2282</v>
      </c>
      <c r="AB49">
        <v>2936.45</v>
      </c>
      <c r="AC49" s="1">
        <f>(Table2[[#This Row],[Close Price]]/Table2[[#This Row],[Day Low]])-1</f>
        <v>6.2252195501537599E-3</v>
      </c>
      <c r="AD49" s="1">
        <f>(Table2[[#This Row],[Day High]]/Table2[[#This Row],[Close Price]])-1</f>
        <v>2.7969066470263204E-2</v>
      </c>
      <c r="AE49" s="1">
        <f>(Table2[[#This Row],[Close Price]]/Table2[[#This Row],[Current Week Low]])-1</f>
        <v>6.2252195501537599E-3</v>
      </c>
      <c r="AF49" s="1">
        <f>(Table2[[#This Row],[Current Week High]]/Table2[[#This Row],[Close Price]])-1</f>
        <v>8.1366230896704028E-2</v>
      </c>
      <c r="AG49" s="1">
        <f>(Table2[[#This Row],[Close Price]]/Table2[[#This Row],[Current Month Low]])-1</f>
        <v>0.18996494303242772</v>
      </c>
      <c r="AH49" s="1">
        <f>(Table2[[#This Row],[Current Month High]]/Table2[[#This Row],[Close Price]])-1</f>
        <v>8.1366230896704028E-2</v>
      </c>
      <c r="AI49">
        <v>8.1366230896703993</v>
      </c>
      <c r="AJ49">
        <v>169.568670273489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0.06</v>
      </c>
      <c r="AM49" t="s">
        <v>3217</v>
      </c>
      <c r="AN49">
        <v>16.97</v>
      </c>
      <c r="AO49" t="s">
        <v>3217</v>
      </c>
      <c r="AP49">
        <v>0.12295292266899301</v>
      </c>
      <c r="AQ49">
        <f>(Table2[[#This Row],[Sharpe Ratio]]-AVERAGE(Table2[Sharpe Ratio]))/_xlfn.STDEV.P(Table2[Sharpe Ratio])</f>
        <v>0.67997903739493548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9.1480111163892861</v>
      </c>
      <c r="AS49">
        <f>_xlfn.RANK.AVG(Table2[[#This Row],[1Y Return vs Nifty Z-Score]],Table2[1Y Return vs Nifty Z-Score])</f>
        <v>50</v>
      </c>
      <c r="AT49">
        <f>_xlfn.RANK.AVG(Table2[[#This Row],[6M Return vs Nifty Z-Score]],Table2[6M Return vs Nifty Z-Score])</f>
        <v>38</v>
      </c>
      <c r="AU49">
        <f>_xlfn.RANK.AVG(Table2[[#This Row],[Sharpe Ratio Z-Score]],Table2[Sharpe Ratio Z-Score])</f>
        <v>180</v>
      </c>
      <c r="AV49">
        <f>(Table2[[#This Row],[Rank 1Y]]+Table2[[#This Row],[Rank 6M]]+Table2[[#This Row],[Rank Sharpe]])/3</f>
        <v>89.333333333333329</v>
      </c>
    </row>
    <row r="50" spans="1:48" x14ac:dyDescent="0.3">
      <c r="A50" t="s">
        <v>756</v>
      </c>
      <c r="B50" t="s">
        <v>757</v>
      </c>
      <c r="C50" t="s">
        <v>3183</v>
      </c>
      <c r="D50" t="s">
        <v>451</v>
      </c>
      <c r="E50">
        <v>22763.0436628799</v>
      </c>
      <c r="F50">
        <v>715.2</v>
      </c>
      <c r="G50">
        <v>72.260966992166203</v>
      </c>
      <c r="H50">
        <f>(Table2[[#This Row],[1Y Return vs Nifty]]-AVERAGE(Table2[1Y Return vs Nifty]))/_xlfn.STDEV.P(Table2[1Y Return vs Nifty])</f>
        <v>0.75737047880720798</v>
      </c>
      <c r="I50">
        <v>8.6201486421401103</v>
      </c>
      <c r="J50">
        <f>(Table2[[#This Row],[1M Return vs Nifty]]-AVERAGE(Table2[1M Return vs Nifty]))/_xlfn.STDEV.P(Table2[1M Return vs Nifty])</f>
        <v>0.68373245678546257</v>
      </c>
      <c r="K50">
        <v>56.429042992059202</v>
      </c>
      <c r="L50">
        <f>(Table2[[#This Row],[6M Return vs Nifty]]-AVERAGE(Table2[6M Return vs Nifty]))/_xlfn.STDEV.P(Table2[6M Return vs Nifty])</f>
        <v>1.1826964632750006</v>
      </c>
      <c r="M50">
        <v>-1.14281273961708</v>
      </c>
      <c r="N50">
        <f>(Table2[[#This Row],[1W Return vs Nifty]]-AVERAGE(Table2[1W Return vs Nifty]))/_xlfn.STDEV.P(Table2[1W Return vs Nifty])</f>
        <v>6.1299667027975889E-3</v>
      </c>
      <c r="O50">
        <v>692</v>
      </c>
      <c r="P50">
        <v>651.33459003344501</v>
      </c>
      <c r="Q50">
        <v>538.08041492589098</v>
      </c>
      <c r="R50">
        <v>59.5449441967748</v>
      </c>
      <c r="S50" s="1">
        <f>(Table2[[#This Row],[Close Price]]-Table2[[#This Row],[20D EMA]])/Table2[[#This Row],[20D EMA]]</f>
        <v>3.3526011560693708E-2</v>
      </c>
      <c r="T50" s="1">
        <f>(Table2[[#This Row],[Close Price]]-Table2[[#This Row],[50D EMA]])/Table2[[#This Row],[50D EMA]]</f>
        <v>9.805315262509802E-2</v>
      </c>
      <c r="U50" s="1">
        <f>(Table2[[#This Row],[Close Price]]-Table2[[#This Row],[200D EMA]])/Table2[[#This Row],[200D EMA]]</f>
        <v>0.32916935863295355</v>
      </c>
      <c r="V50">
        <v>0.69637115117243198</v>
      </c>
      <c r="W50">
        <v>707.45</v>
      </c>
      <c r="X50">
        <v>721.4</v>
      </c>
      <c r="Y50">
        <v>707.45</v>
      </c>
      <c r="Z50">
        <v>732.1</v>
      </c>
      <c r="AA50">
        <v>663.65</v>
      </c>
      <c r="AB50">
        <v>732.1</v>
      </c>
      <c r="AC50" s="1">
        <f>(Table2[[#This Row],[Close Price]]/Table2[[#This Row],[Day Low]])-1</f>
        <v>1.0954837797724215E-2</v>
      </c>
      <c r="AD50" s="1">
        <f>(Table2[[#This Row],[Day High]]/Table2[[#This Row],[Close Price]])-1</f>
        <v>8.6689038031317889E-3</v>
      </c>
      <c r="AE50" s="1">
        <f>(Table2[[#This Row],[Close Price]]/Table2[[#This Row],[Current Week Low]])-1</f>
        <v>1.0954837797724215E-2</v>
      </c>
      <c r="AF50" s="1">
        <f>(Table2[[#This Row],[Current Week High]]/Table2[[#This Row],[Close Price]])-1</f>
        <v>2.3629753914988783E-2</v>
      </c>
      <c r="AG50" s="1">
        <f>(Table2[[#This Row],[Close Price]]/Table2[[#This Row],[Current Month Low]])-1</f>
        <v>7.7676486099600872E-2</v>
      </c>
      <c r="AH50" s="1">
        <f>(Table2[[#This Row],[Current Month High]]/Table2[[#This Row],[Close Price]])-1</f>
        <v>2.3629753914988783E-2</v>
      </c>
      <c r="AI50">
        <v>2.3629753914988698</v>
      </c>
      <c r="AJ50">
        <v>117.683761984477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0.39</v>
      </c>
      <c r="AM50" t="s">
        <v>3217</v>
      </c>
      <c r="AN50">
        <v>4.33</v>
      </c>
      <c r="AO50" t="s">
        <v>3217</v>
      </c>
      <c r="AP50">
        <v>0.18337657669253701</v>
      </c>
      <c r="AQ50">
        <f>(Table2[[#This Row],[Sharpe Ratio]]-AVERAGE(Table2[Sharpe Ratio]))/_xlfn.STDEV.P(Table2[Sharpe Ratio])</f>
        <v>1.3817440411077653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4.0116734066782342</v>
      </c>
      <c r="AS50">
        <f>_xlfn.RANK.AVG(Table2[[#This Row],[1Y Return vs Nifty Z-Score]],Table2[1Y Return vs Nifty Z-Score])</f>
        <v>122</v>
      </c>
      <c r="AT50">
        <f>_xlfn.RANK.AVG(Table2[[#This Row],[6M Return vs Nifty Z-Score]],Table2[6M Return vs Nifty Z-Score])</f>
        <v>85</v>
      </c>
      <c r="AU50">
        <f>_xlfn.RANK.AVG(Table2[[#This Row],[Sharpe Ratio Z-Score]],Table2[Sharpe Ratio Z-Score])</f>
        <v>62</v>
      </c>
      <c r="AV50">
        <f>(Table2[[#This Row],[Rank 1Y]]+Table2[[#This Row],[Rank 6M]]+Table2[[#This Row],[Rank Sharpe]])/3</f>
        <v>89.666666666666671</v>
      </c>
    </row>
    <row r="51" spans="1:48" x14ac:dyDescent="0.3">
      <c r="A51" t="s">
        <v>1034</v>
      </c>
      <c r="B51" t="s">
        <v>1035</v>
      </c>
      <c r="C51" t="s">
        <v>3183</v>
      </c>
      <c r="D51" t="s">
        <v>451</v>
      </c>
      <c r="E51">
        <v>13516.606082214999</v>
      </c>
      <c r="F51">
        <v>218.65</v>
      </c>
      <c r="G51">
        <v>213.99901383561601</v>
      </c>
      <c r="H51">
        <f>(Table2[[#This Row],[1Y Return vs Nifty]]-AVERAGE(Table2[1Y Return vs Nifty]))/_xlfn.STDEV.P(Table2[1Y Return vs Nifty])</f>
        <v>3.1132186490061788</v>
      </c>
      <c r="I51">
        <v>3.4356709833761498</v>
      </c>
      <c r="J51">
        <f>(Table2[[#This Row],[1M Return vs Nifty]]-AVERAGE(Table2[1M Return vs Nifty]))/_xlfn.STDEV.P(Table2[1M Return vs Nifty])</f>
        <v>0.20135862095595128</v>
      </c>
      <c r="K51">
        <v>27.196458765253801</v>
      </c>
      <c r="L51">
        <f>(Table2[[#This Row],[6M Return vs Nifty]]-AVERAGE(Table2[6M Return vs Nifty]))/_xlfn.STDEV.P(Table2[6M Return vs Nifty])</f>
        <v>0.32087036553475279</v>
      </c>
      <c r="M51">
        <v>-4.4716153168934802</v>
      </c>
      <c r="N51">
        <f>(Table2[[#This Row],[1W Return vs Nifty]]-AVERAGE(Table2[1W Return vs Nifty]))/_xlfn.STDEV.P(Table2[1W Return vs Nifty])</f>
        <v>-0.74485873095578936</v>
      </c>
      <c r="O51">
        <v>217.72</v>
      </c>
      <c r="P51">
        <v>208.51972202489699</v>
      </c>
      <c r="Q51">
        <v>170.689099011964</v>
      </c>
      <c r="R51">
        <v>49.013853130176301</v>
      </c>
      <c r="S51" s="1">
        <f>(Table2[[#This Row],[Close Price]]-Table2[[#This Row],[20D EMA]])/Table2[[#This Row],[20D EMA]]</f>
        <v>4.2715414293588412E-3</v>
      </c>
      <c r="T51" s="1">
        <f>(Table2[[#This Row],[Close Price]]-Table2[[#This Row],[50D EMA]])/Table2[[#This Row],[50D EMA]]</f>
        <v>4.8581869747042296E-2</v>
      </c>
      <c r="U51" s="1">
        <f>(Table2[[#This Row],[Close Price]]-Table2[[#This Row],[200D EMA]])/Table2[[#This Row],[200D EMA]]</f>
        <v>0.28098397182748214</v>
      </c>
      <c r="V51">
        <v>1.3494798477011001</v>
      </c>
      <c r="W51">
        <v>214.26</v>
      </c>
      <c r="X51">
        <v>221.5</v>
      </c>
      <c r="Y51">
        <v>210.3</v>
      </c>
      <c r="Z51">
        <v>232.1</v>
      </c>
      <c r="AA51">
        <v>207.1</v>
      </c>
      <c r="AB51">
        <v>236.6</v>
      </c>
      <c r="AC51" s="1">
        <f>(Table2[[#This Row],[Close Price]]/Table2[[#This Row],[Day Low]])-1</f>
        <v>2.0489125361710103E-2</v>
      </c>
      <c r="AD51" s="1">
        <f>(Table2[[#This Row],[Day High]]/Table2[[#This Row],[Close Price]])-1</f>
        <v>1.3034530070889616E-2</v>
      </c>
      <c r="AE51" s="1">
        <f>(Table2[[#This Row],[Close Price]]/Table2[[#This Row],[Current Week Low]])-1</f>
        <v>3.9705183071802264E-2</v>
      </c>
      <c r="AF51" s="1">
        <f>(Table2[[#This Row],[Current Week High]]/Table2[[#This Row],[Close Price]])-1</f>
        <v>6.1513834895952302E-2</v>
      </c>
      <c r="AG51" s="1">
        <f>(Table2[[#This Row],[Close Price]]/Table2[[#This Row],[Current Month Low]])-1</f>
        <v>5.577015934331242E-2</v>
      </c>
      <c r="AH51" s="1">
        <f>(Table2[[#This Row],[Current Month High]]/Table2[[#This Row],[Close Price]])-1</f>
        <v>8.2094671849988421E-2</v>
      </c>
      <c r="AI51">
        <v>8.2094671849988394</v>
      </c>
      <c r="AJ51">
        <v>254.08906882591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0.14000000000000001</v>
      </c>
      <c r="AM51" t="s">
        <v>3217</v>
      </c>
      <c r="AN51">
        <v>1.65</v>
      </c>
      <c r="AO51" t="s">
        <v>3217</v>
      </c>
      <c r="AP51">
        <v>0.19871867372024099</v>
      </c>
      <c r="AQ51">
        <f>(Table2[[#This Row],[Sharpe Ratio]]-AVERAGE(Table2[Sharpe Ratio]))/_xlfn.STDEV.P(Table2[Sharpe Ratio])</f>
        <v>1.5599283457745123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4.4505172503156061</v>
      </c>
      <c r="AS51">
        <f>_xlfn.RANK.AVG(Table2[[#This Row],[1Y Return vs Nifty Z-Score]],Table2[1Y Return vs Nifty Z-Score])</f>
        <v>11</v>
      </c>
      <c r="AT51">
        <f>_xlfn.RANK.AVG(Table2[[#This Row],[6M Return vs Nifty Z-Score]],Table2[6M Return vs Nifty Z-Score])</f>
        <v>220</v>
      </c>
      <c r="AU51">
        <f>_xlfn.RANK.AVG(Table2[[#This Row],[Sharpe Ratio Z-Score]],Table2[Sharpe Ratio Z-Score])</f>
        <v>43</v>
      </c>
      <c r="AV51">
        <f>(Table2[[#This Row],[Rank 1Y]]+Table2[[#This Row],[Rank 6M]]+Table2[[#This Row],[Rank Sharpe]])/3</f>
        <v>91.333333333333329</v>
      </c>
    </row>
    <row r="52" spans="1:48" x14ac:dyDescent="0.3">
      <c r="A52" t="s">
        <v>1118</v>
      </c>
      <c r="B52" t="s">
        <v>1119</v>
      </c>
      <c r="C52" t="s">
        <v>3171</v>
      </c>
      <c r="D52" t="s">
        <v>398</v>
      </c>
      <c r="E52">
        <v>11659.586147619901</v>
      </c>
      <c r="F52">
        <v>129.65</v>
      </c>
      <c r="G52">
        <v>114.937487648539</v>
      </c>
      <c r="H52">
        <f>(Table2[[#This Row],[1Y Return vs Nifty]]-AVERAGE(Table2[1Y Return vs Nifty]))/_xlfn.STDEV.P(Table2[1Y Return vs Nifty])</f>
        <v>1.4667029787097965</v>
      </c>
      <c r="I52">
        <v>50.595353476563297</v>
      </c>
      <c r="J52">
        <f>(Table2[[#This Row],[1M Return vs Nifty]]-AVERAGE(Table2[1M Return vs Nifty]))/_xlfn.STDEV.P(Table2[1M Return vs Nifty])</f>
        <v>4.5891867567925058</v>
      </c>
      <c r="K52">
        <v>76.728754831131795</v>
      </c>
      <c r="L52">
        <f>(Table2[[#This Row],[6M Return vs Nifty]]-AVERAGE(Table2[6M Return vs Nifty]))/_xlfn.STDEV.P(Table2[6M Return vs Nifty])</f>
        <v>1.7811663523475247</v>
      </c>
      <c r="M52">
        <v>12.039515895058299</v>
      </c>
      <c r="N52">
        <f>(Table2[[#This Row],[1W Return vs Nifty]]-AVERAGE(Table2[1W Return vs Nifty]))/_xlfn.STDEV.P(Table2[1W Return vs Nifty])</f>
        <v>2.9801062190170104</v>
      </c>
      <c r="O52">
        <v>113.85</v>
      </c>
      <c r="P52">
        <v>97.307037763915005</v>
      </c>
      <c r="Q52">
        <v>77.397091654344507</v>
      </c>
      <c r="R52">
        <v>71.824082439052304</v>
      </c>
      <c r="S52" s="1">
        <f>(Table2[[#This Row],[Close Price]]-Table2[[#This Row],[20D EMA]])/Table2[[#This Row],[20D EMA]]</f>
        <v>0.13877909530083454</v>
      </c>
      <c r="T52" s="1">
        <f>(Table2[[#This Row],[Close Price]]-Table2[[#This Row],[50D EMA]])/Table2[[#This Row],[50D EMA]]</f>
        <v>0.33238050380852258</v>
      </c>
      <c r="U52" s="1">
        <f>(Table2[[#This Row],[Close Price]]-Table2[[#This Row],[200D EMA]])/Table2[[#This Row],[200D EMA]]</f>
        <v>0.67512754328052849</v>
      </c>
      <c r="V52">
        <v>1.07052807882279</v>
      </c>
      <c r="W52">
        <v>128.6</v>
      </c>
      <c r="X52">
        <v>136.25</v>
      </c>
      <c r="Y52">
        <v>124.6</v>
      </c>
      <c r="Z52">
        <v>137.44999999999999</v>
      </c>
      <c r="AA52">
        <v>105.6</v>
      </c>
      <c r="AB52">
        <v>137.44999999999999</v>
      </c>
      <c r="AC52" s="1">
        <f>(Table2[[#This Row],[Close Price]]/Table2[[#This Row],[Day Low]])-1</f>
        <v>8.1648522550545888E-3</v>
      </c>
      <c r="AD52" s="1">
        <f>(Table2[[#This Row],[Day High]]/Table2[[#This Row],[Close Price]])-1</f>
        <v>5.0906286155032676E-2</v>
      </c>
      <c r="AE52" s="1">
        <f>(Table2[[#This Row],[Close Price]]/Table2[[#This Row],[Current Week Low]])-1</f>
        <v>4.0529695024077217E-2</v>
      </c>
      <c r="AF52" s="1">
        <f>(Table2[[#This Row],[Current Week High]]/Table2[[#This Row],[Close Price]])-1</f>
        <v>6.0161974546856678E-2</v>
      </c>
      <c r="AG52" s="1">
        <f>(Table2[[#This Row],[Close Price]]/Table2[[#This Row],[Current Month Low]])-1</f>
        <v>0.22774621212121215</v>
      </c>
      <c r="AH52" s="1">
        <f>(Table2[[#This Row],[Current Month High]]/Table2[[#This Row],[Close Price]])-1</f>
        <v>6.0161974546856678E-2</v>
      </c>
      <c r="AI52">
        <v>6.0161974546856598</v>
      </c>
      <c r="AJ52">
        <v>148.371647509578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0.91</v>
      </c>
      <c r="AM52" t="s">
        <v>3217</v>
      </c>
      <c r="AN52">
        <v>17.8</v>
      </c>
      <c r="AO52" t="s">
        <v>3217</v>
      </c>
      <c r="AP52">
        <v>0.11296453737479099</v>
      </c>
      <c r="AQ52">
        <f>(Table2[[#This Row],[Sharpe Ratio]]-AVERAGE(Table2[Sharpe Ratio]))/_xlfn.STDEV.P(Table2[Sharpe Ratio])</f>
        <v>0.56397315598399655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11.381135462850834</v>
      </c>
      <c r="AS52">
        <f>_xlfn.RANK.AVG(Table2[[#This Row],[1Y Return vs Nifty Z-Score]],Table2[1Y Return vs Nifty Z-Score])</f>
        <v>61</v>
      </c>
      <c r="AT52">
        <f>_xlfn.RANK.AVG(Table2[[#This Row],[6M Return vs Nifty Z-Score]],Table2[6M Return vs Nifty Z-Score])</f>
        <v>39</v>
      </c>
      <c r="AU52">
        <f>_xlfn.RANK.AVG(Table2[[#This Row],[Sharpe Ratio Z-Score]],Table2[Sharpe Ratio Z-Score])</f>
        <v>203</v>
      </c>
      <c r="AV52">
        <f>(Table2[[#This Row],[Rank 1Y]]+Table2[[#This Row],[Rank 6M]]+Table2[[#This Row],[Rank Sharpe]])/3</f>
        <v>101</v>
      </c>
    </row>
    <row r="53" spans="1:48" x14ac:dyDescent="0.3">
      <c r="A53" t="s">
        <v>688</v>
      </c>
      <c r="B53" t="s">
        <v>689</v>
      </c>
      <c r="C53" t="s">
        <v>3169</v>
      </c>
      <c r="D53" t="s">
        <v>458</v>
      </c>
      <c r="E53">
        <v>27070.875</v>
      </c>
      <c r="F53">
        <v>771.25</v>
      </c>
      <c r="G53">
        <v>103.867397036196</v>
      </c>
      <c r="H53">
        <f>(Table2[[#This Row],[1Y Return vs Nifty]]-AVERAGE(Table2[1Y Return vs Nifty]))/_xlfn.STDEV.P(Table2[1Y Return vs Nifty])</f>
        <v>1.2827054332812926</v>
      </c>
      <c r="I53">
        <v>-0.55175740178680499</v>
      </c>
      <c r="J53">
        <f>(Table2[[#This Row],[1M Return vs Nifty]]-AVERAGE(Table2[1M Return vs Nifty]))/_xlfn.STDEV.P(Table2[1M Return vs Nifty])</f>
        <v>-0.16963943359157219</v>
      </c>
      <c r="K53">
        <v>79.257282130721407</v>
      </c>
      <c r="L53">
        <f>(Table2[[#This Row],[6M Return vs Nifty]]-AVERAGE(Table2[6M Return vs Nifty]))/_xlfn.STDEV.P(Table2[6M Return vs Nifty])</f>
        <v>1.8557116200093822</v>
      </c>
      <c r="M53">
        <v>-9.2777040588753401</v>
      </c>
      <c r="N53">
        <f>(Table2[[#This Row],[1W Return vs Nifty]]-AVERAGE(Table2[1W Return vs Nifty]))/_xlfn.STDEV.P(Table2[1W Return vs Nifty])</f>
        <v>-1.8291279963700422</v>
      </c>
      <c r="O53">
        <v>805.05</v>
      </c>
      <c r="P53">
        <v>796.08587798419205</v>
      </c>
      <c r="Q53">
        <v>638.84850686916104</v>
      </c>
      <c r="R53">
        <v>33.041897986396698</v>
      </c>
      <c r="S53" s="1">
        <f>(Table2[[#This Row],[Close Price]]-Table2[[#This Row],[20D EMA]])/Table2[[#This Row],[20D EMA]]</f>
        <v>-4.1984969877647299E-2</v>
      </c>
      <c r="T53" s="1">
        <f>(Table2[[#This Row],[Close Price]]-Table2[[#This Row],[50D EMA]])/Table2[[#This Row],[50D EMA]]</f>
        <v>-3.1197485938426885E-2</v>
      </c>
      <c r="U53" s="1">
        <f>(Table2[[#This Row],[Close Price]]-Table2[[#This Row],[200D EMA]])/Table2[[#This Row],[200D EMA]]</f>
        <v>0.2072502192729635</v>
      </c>
      <c r="V53">
        <v>0.51314520892339099</v>
      </c>
      <c r="W53">
        <v>760</v>
      </c>
      <c r="X53">
        <v>789</v>
      </c>
      <c r="Y53">
        <v>760</v>
      </c>
      <c r="Z53">
        <v>815</v>
      </c>
      <c r="AA53">
        <v>760</v>
      </c>
      <c r="AB53">
        <v>868</v>
      </c>
      <c r="AC53" s="1">
        <f>(Table2[[#This Row],[Close Price]]/Table2[[#This Row],[Day Low]])-1</f>
        <v>1.4802631578947345E-2</v>
      </c>
      <c r="AD53" s="1">
        <f>(Table2[[#This Row],[Day High]]/Table2[[#This Row],[Close Price]])-1</f>
        <v>2.3014586709886542E-2</v>
      </c>
      <c r="AE53" s="1">
        <f>(Table2[[#This Row],[Close Price]]/Table2[[#This Row],[Current Week Low]])-1</f>
        <v>1.4802631578947345E-2</v>
      </c>
      <c r="AF53" s="1">
        <f>(Table2[[#This Row],[Current Week High]]/Table2[[#This Row],[Close Price]])-1</f>
        <v>5.6726094003241467E-2</v>
      </c>
      <c r="AG53" s="1">
        <f>(Table2[[#This Row],[Close Price]]/Table2[[#This Row],[Current Month Low]])-1</f>
        <v>1.4802631578947345E-2</v>
      </c>
      <c r="AH53" s="1">
        <f>(Table2[[#This Row],[Current Month High]]/Table2[[#This Row],[Close Price]])-1</f>
        <v>0.12544570502431118</v>
      </c>
      <c r="AI53">
        <v>25.769854132901099</v>
      </c>
      <c r="AJ53">
        <v>175.44642857142799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-0.12</v>
      </c>
      <c r="AM53" t="s">
        <v>3216</v>
      </c>
      <c r="AN53">
        <v>-4.03</v>
      </c>
      <c r="AO53" t="s">
        <v>3216</v>
      </c>
      <c r="AP53">
        <v>0.114275933512004</v>
      </c>
      <c r="AQ53">
        <f>(Table2[[#This Row],[Sharpe Ratio]]-AVERAGE(Table2[Sharpe Ratio]))/_xlfn.STDEV.P(Table2[Sharpe Ratio])</f>
        <v>0.57920381242098873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1.7188534357500496</v>
      </c>
      <c r="AS53">
        <f>_xlfn.RANK.AVG(Table2[[#This Row],[1Y Return vs Nifty Z-Score]],Table2[1Y Return vs Nifty Z-Score])</f>
        <v>72</v>
      </c>
      <c r="AT53">
        <f>_xlfn.RANK.AVG(Table2[[#This Row],[6M Return vs Nifty Z-Score]],Table2[6M Return vs Nifty Z-Score])</f>
        <v>36</v>
      </c>
      <c r="AU53">
        <f>_xlfn.RANK.AVG(Table2[[#This Row],[Sharpe Ratio Z-Score]],Table2[Sharpe Ratio Z-Score])</f>
        <v>198</v>
      </c>
      <c r="AV53">
        <f>(Table2[[#This Row],[Rank 1Y]]+Table2[[#This Row],[Rank 6M]]+Table2[[#This Row],[Rank Sharpe]])/3</f>
        <v>102</v>
      </c>
    </row>
    <row r="54" spans="1:48" x14ac:dyDescent="0.3">
      <c r="A54" t="s">
        <v>475</v>
      </c>
      <c r="B54" t="s">
        <v>476</v>
      </c>
      <c r="C54" t="s">
        <v>3175</v>
      </c>
      <c r="D54" t="s">
        <v>54</v>
      </c>
      <c r="E54">
        <v>46449.581418379901</v>
      </c>
      <c r="F54">
        <v>1646.05</v>
      </c>
      <c r="G54">
        <v>67.252809653744094</v>
      </c>
      <c r="H54">
        <f>(Table2[[#This Row],[1Y Return vs Nifty]]-AVERAGE(Table2[1Y Return vs Nifty]))/_xlfn.STDEV.P(Table2[1Y Return vs Nifty])</f>
        <v>0.67412918569963665</v>
      </c>
      <c r="I54">
        <v>5.07823054255475</v>
      </c>
      <c r="J54">
        <f>(Table2[[#This Row],[1M Return vs Nifty]]-AVERAGE(Table2[1M Return vs Nifty]))/_xlfn.STDEV.P(Table2[1M Return vs Nifty])</f>
        <v>0.35418554148478093</v>
      </c>
      <c r="K54">
        <v>60.115741582147301</v>
      </c>
      <c r="L54">
        <f>(Table2[[#This Row],[6M Return vs Nifty]]-AVERAGE(Table2[6M Return vs Nifty]))/_xlfn.STDEV.P(Table2[6M Return vs Nifty])</f>
        <v>1.2913865823143778</v>
      </c>
      <c r="M54">
        <v>-2.8593982689758701</v>
      </c>
      <c r="N54">
        <f>(Table2[[#This Row],[1W Return vs Nifty]]-AVERAGE(Table2[1W Return vs Nifty]))/_xlfn.STDEV.P(Table2[1W Return vs Nifty])</f>
        <v>-0.38113731670801226</v>
      </c>
      <c r="O54">
        <v>1681.96</v>
      </c>
      <c r="P54">
        <v>1563.43017610527</v>
      </c>
      <c r="Q54">
        <v>1202.7982766882201</v>
      </c>
      <c r="R54">
        <v>31.535550642833201</v>
      </c>
      <c r="S54" s="1">
        <f>(Table2[[#This Row],[Close Price]]-Table2[[#This Row],[20D EMA]])/Table2[[#This Row],[20D EMA]]</f>
        <v>-2.1350091559846893E-2</v>
      </c>
      <c r="T54" s="1">
        <f>(Table2[[#This Row],[Close Price]]-Table2[[#This Row],[50D EMA]])/Table2[[#This Row],[50D EMA]]</f>
        <v>5.2845227856959914E-2</v>
      </c>
      <c r="U54" s="1">
        <f>(Table2[[#This Row],[Close Price]]-Table2[[#This Row],[200D EMA]])/Table2[[#This Row],[200D EMA]]</f>
        <v>0.36851709210311423</v>
      </c>
      <c r="V54">
        <v>1.0316340049489601</v>
      </c>
      <c r="W54">
        <v>1623.1</v>
      </c>
      <c r="X54">
        <v>1719.25</v>
      </c>
      <c r="Y54">
        <v>1623.1</v>
      </c>
      <c r="Z54">
        <v>1769.6</v>
      </c>
      <c r="AA54">
        <v>1623.1</v>
      </c>
      <c r="AB54">
        <v>1769.6</v>
      </c>
      <c r="AC54" s="1">
        <f>(Table2[[#This Row],[Close Price]]/Table2[[#This Row],[Day Low]])-1</f>
        <v>1.4139609389439922E-2</v>
      </c>
      <c r="AD54" s="1">
        <f>(Table2[[#This Row],[Day High]]/Table2[[#This Row],[Close Price]])-1</f>
        <v>4.4470095076091232E-2</v>
      </c>
      <c r="AE54" s="1">
        <f>(Table2[[#This Row],[Close Price]]/Table2[[#This Row],[Current Week Low]])-1</f>
        <v>1.4139609389439922E-2</v>
      </c>
      <c r="AF54" s="1">
        <f>(Table2[[#This Row],[Current Week High]]/Table2[[#This Row],[Close Price]])-1</f>
        <v>7.5058473314905338E-2</v>
      </c>
      <c r="AG54" s="1">
        <f>(Table2[[#This Row],[Close Price]]/Table2[[#This Row],[Current Month Low]])-1</f>
        <v>1.4139609389439922E-2</v>
      </c>
      <c r="AH54" s="1">
        <f>(Table2[[#This Row],[Current Month High]]/Table2[[#This Row],[Close Price]])-1</f>
        <v>7.5058473314905338E-2</v>
      </c>
      <c r="AI54">
        <v>7.5058473314905303</v>
      </c>
      <c r="AJ54">
        <v>127.953192078659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0.11</v>
      </c>
      <c r="AM54" t="s">
        <v>3217</v>
      </c>
      <c r="AN54">
        <v>-2.48</v>
      </c>
      <c r="AO54" t="s">
        <v>3216</v>
      </c>
      <c r="AP54">
        <v>0.158565204569937</v>
      </c>
      <c r="AQ54">
        <f>(Table2[[#This Row],[Sharpe Ratio]]-AVERAGE(Table2[Sharpe Ratio]))/_xlfn.STDEV.P(Table2[Sharpe Ratio])</f>
        <v>1.0935828411420643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3.0321468339328472</v>
      </c>
      <c r="AS54">
        <f>_xlfn.RANK.AVG(Table2[[#This Row],[1Y Return vs Nifty Z-Score]],Table2[1Y Return vs Nifty Z-Score])</f>
        <v>133</v>
      </c>
      <c r="AT54">
        <f>_xlfn.RANK.AVG(Table2[[#This Row],[6M Return vs Nifty Z-Score]],Table2[6M Return vs Nifty Z-Score])</f>
        <v>74</v>
      </c>
      <c r="AU54">
        <f>_xlfn.RANK.AVG(Table2[[#This Row],[Sharpe Ratio Z-Score]],Table2[Sharpe Ratio Z-Score])</f>
        <v>101</v>
      </c>
      <c r="AV54">
        <f>(Table2[[#This Row],[Rank 1Y]]+Table2[[#This Row],[Rank 6M]]+Table2[[#This Row],[Rank Sharpe]])/3</f>
        <v>102.66666666666667</v>
      </c>
    </row>
    <row r="55" spans="1:48" x14ac:dyDescent="0.3">
      <c r="A55" t="s">
        <v>618</v>
      </c>
      <c r="B55" t="s">
        <v>619</v>
      </c>
      <c r="C55" t="s">
        <v>3174</v>
      </c>
      <c r="D55" t="s">
        <v>46</v>
      </c>
      <c r="E55">
        <v>31534.2</v>
      </c>
      <c r="F55">
        <v>175.19</v>
      </c>
      <c r="G55">
        <v>172.402102000388</v>
      </c>
      <c r="H55">
        <f>(Table2[[#This Row],[1Y Return vs Nifty]]-AVERAGE(Table2[1Y Return vs Nifty]))/_xlfn.STDEV.P(Table2[1Y Return vs Nifty])</f>
        <v>2.421830480371495</v>
      </c>
      <c r="I55">
        <v>-6.3920900810258798</v>
      </c>
      <c r="J55">
        <f>(Table2[[#This Row],[1M Return vs Nifty]]-AVERAGE(Table2[1M Return vs Nifty]))/_xlfn.STDEV.P(Table2[1M Return vs Nifty])</f>
        <v>-0.71303528992103282</v>
      </c>
      <c r="K55">
        <v>42.059890235913301</v>
      </c>
      <c r="L55">
        <f>(Table2[[#This Row],[6M Return vs Nifty]]-AVERAGE(Table2[6M Return vs Nifty]))/_xlfn.STDEV.P(Table2[6M Return vs Nifty])</f>
        <v>0.75906950126637807</v>
      </c>
      <c r="M55">
        <v>-3.14967189215057</v>
      </c>
      <c r="N55">
        <f>(Table2[[#This Row],[1W Return vs Nifty]]-AVERAGE(Table2[1W Return vs Nifty]))/_xlfn.STDEV.P(Table2[1W Return vs Nifty])</f>
        <v>-0.44662399102168293</v>
      </c>
      <c r="O55">
        <v>179.71</v>
      </c>
      <c r="P55">
        <v>176.562709019576</v>
      </c>
      <c r="Q55">
        <v>141.39951483434399</v>
      </c>
      <c r="R55">
        <v>40.954596950827302</v>
      </c>
      <c r="S55" s="1">
        <f>(Table2[[#This Row],[Close Price]]-Table2[[#This Row],[20D EMA]])/Table2[[#This Row],[20D EMA]]</f>
        <v>-2.5151633186801012E-2</v>
      </c>
      <c r="T55" s="1">
        <f>(Table2[[#This Row],[Close Price]]-Table2[[#This Row],[50D EMA]])/Table2[[#This Row],[50D EMA]]</f>
        <v>-7.7746259513032899E-3</v>
      </c>
      <c r="U55" s="1">
        <f>(Table2[[#This Row],[Close Price]]-Table2[[#This Row],[200D EMA]])/Table2[[#This Row],[200D EMA]]</f>
        <v>0.23897171928236891</v>
      </c>
      <c r="V55">
        <v>0.364675169958731</v>
      </c>
      <c r="W55">
        <v>174.8</v>
      </c>
      <c r="X55">
        <v>179.45</v>
      </c>
      <c r="Y55">
        <v>173.65</v>
      </c>
      <c r="Z55">
        <v>180.33</v>
      </c>
      <c r="AA55">
        <v>172.5</v>
      </c>
      <c r="AB55">
        <v>192</v>
      </c>
      <c r="AC55" s="1">
        <f>(Table2[[#This Row],[Close Price]]/Table2[[#This Row],[Day Low]])-1</f>
        <v>2.2311212814645209E-3</v>
      </c>
      <c r="AD55" s="1">
        <f>(Table2[[#This Row],[Day High]]/Table2[[#This Row],[Close Price]])-1</f>
        <v>2.4316456418745247E-2</v>
      </c>
      <c r="AE55" s="1">
        <f>(Table2[[#This Row],[Close Price]]/Table2[[#This Row],[Current Week Low]])-1</f>
        <v>8.8684134753813648E-3</v>
      </c>
      <c r="AF55" s="1">
        <f>(Table2[[#This Row],[Current Week High]]/Table2[[#This Row],[Close Price]])-1</f>
        <v>2.9339574176608263E-2</v>
      </c>
      <c r="AG55" s="1">
        <f>(Table2[[#This Row],[Close Price]]/Table2[[#This Row],[Current Month Low]])-1</f>
        <v>1.5594202898550735E-2</v>
      </c>
      <c r="AH55" s="1">
        <f>(Table2[[#This Row],[Current Month High]]/Table2[[#This Row],[Close Price]])-1</f>
        <v>9.5952965351903563E-2</v>
      </c>
      <c r="AI55">
        <v>19.727153376334201</v>
      </c>
      <c r="AJ55">
        <v>208.97707231040499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0.16</v>
      </c>
      <c r="AM55" t="s">
        <v>3217</v>
      </c>
      <c r="AN55">
        <v>-6.61</v>
      </c>
      <c r="AO55" t="s">
        <v>3216</v>
      </c>
      <c r="AP55">
        <v>0.13423054981312399</v>
      </c>
      <c r="AQ55">
        <f>(Table2[[#This Row],[Sharpe Ratio]]-AVERAGE(Table2[Sharpe Ratio]))/_xlfn.STDEV.P(Table2[Sharpe Ratio])</f>
        <v>0.81095827363227424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2.8321989743274312</v>
      </c>
      <c r="AS55">
        <f>_xlfn.RANK.AVG(Table2[[#This Row],[1Y Return vs Nifty Z-Score]],Table2[1Y Return vs Nifty Z-Score])</f>
        <v>30</v>
      </c>
      <c r="AT55">
        <f>_xlfn.RANK.AVG(Table2[[#This Row],[6M Return vs Nifty Z-Score]],Table2[6M Return vs Nifty Z-Score])</f>
        <v>137</v>
      </c>
      <c r="AU55">
        <f>_xlfn.RANK.AVG(Table2[[#This Row],[Sharpe Ratio Z-Score]],Table2[Sharpe Ratio Z-Score])</f>
        <v>143</v>
      </c>
      <c r="AV55">
        <f>(Table2[[#This Row],[Rank 1Y]]+Table2[[#This Row],[Rank 6M]]+Table2[[#This Row],[Rank Sharpe]])/3</f>
        <v>103.33333333333333</v>
      </c>
    </row>
    <row r="56" spans="1:48" x14ac:dyDescent="0.3">
      <c r="A56" t="s">
        <v>601</v>
      </c>
      <c r="B56" t="s">
        <v>602</v>
      </c>
      <c r="C56" t="s">
        <v>3184</v>
      </c>
      <c r="D56" t="s">
        <v>132</v>
      </c>
      <c r="E56">
        <v>33247.420543875</v>
      </c>
      <c r="F56">
        <v>1361.55</v>
      </c>
      <c r="G56">
        <v>97.267102493551704</v>
      </c>
      <c r="H56">
        <f>(Table2[[#This Row],[1Y Return vs Nifty]]-AVERAGE(Table2[1Y Return vs Nifty]))/_xlfn.STDEV.P(Table2[1Y Return vs Nifty])</f>
        <v>1.1730010019916681</v>
      </c>
      <c r="I56">
        <v>13.359810891732799</v>
      </c>
      <c r="J56">
        <f>(Table2[[#This Row],[1M Return vs Nifty]]-AVERAGE(Table2[1M Return vs Nifty]))/_xlfn.STDEV.P(Table2[1M Return vs Nifty])</f>
        <v>1.1247198060138965</v>
      </c>
      <c r="K56">
        <v>44.2030554344758</v>
      </c>
      <c r="L56">
        <f>(Table2[[#This Row],[6M Return vs Nifty]]-AVERAGE(Table2[6M Return vs Nifty]))/_xlfn.STDEV.P(Table2[6M Return vs Nifty])</f>
        <v>0.82225364145594593</v>
      </c>
      <c r="M56">
        <v>1.0011739615811299</v>
      </c>
      <c r="N56">
        <f>(Table2[[#This Row],[1W Return vs Nifty]]-AVERAGE(Table2[1W Return vs Nifty]))/_xlfn.STDEV.P(Table2[1W Return vs Nifty])</f>
        <v>0.48982034579627709</v>
      </c>
      <c r="O56">
        <v>1284.5999999999999</v>
      </c>
      <c r="P56">
        <v>1249.82337054598</v>
      </c>
      <c r="Q56">
        <v>1086.9282904229999</v>
      </c>
      <c r="R56">
        <v>87.610963434644503</v>
      </c>
      <c r="S56" s="1">
        <f>(Table2[[#This Row],[Close Price]]-Table2[[#This Row],[20D EMA]])/Table2[[#This Row],[20D EMA]]</f>
        <v>5.9901914992993965E-2</v>
      </c>
      <c r="T56" s="1">
        <f>(Table2[[#This Row],[Close Price]]-Table2[[#This Row],[50D EMA]])/Table2[[#This Row],[50D EMA]]</f>
        <v>8.9393935244795983E-2</v>
      </c>
      <c r="U56" s="1">
        <f>(Table2[[#This Row],[Close Price]]-Table2[[#This Row],[200D EMA]])/Table2[[#This Row],[200D EMA]]</f>
        <v>0.25265853506317837</v>
      </c>
      <c r="V56">
        <v>1.0003630627248301</v>
      </c>
      <c r="W56">
        <v>1349.75</v>
      </c>
      <c r="X56">
        <v>1369.2</v>
      </c>
      <c r="Y56">
        <v>1329.95</v>
      </c>
      <c r="Z56">
        <v>1369.2</v>
      </c>
      <c r="AA56">
        <v>1207.3499999999999</v>
      </c>
      <c r="AB56">
        <v>1369.2</v>
      </c>
      <c r="AC56" s="1">
        <f>(Table2[[#This Row],[Close Price]]/Table2[[#This Row],[Day Low]])-1</f>
        <v>8.7423596962399319E-3</v>
      </c>
      <c r="AD56" s="1">
        <f>(Table2[[#This Row],[Day High]]/Table2[[#This Row],[Close Price]])-1</f>
        <v>5.6185964525725662E-3</v>
      </c>
      <c r="AE56" s="1">
        <f>(Table2[[#This Row],[Close Price]]/Table2[[#This Row],[Current Week Low]])-1</f>
        <v>2.3760291740290818E-2</v>
      </c>
      <c r="AF56" s="1">
        <f>(Table2[[#This Row],[Current Week High]]/Table2[[#This Row],[Close Price]])-1</f>
        <v>5.6185964525725662E-3</v>
      </c>
      <c r="AG56" s="1">
        <f>(Table2[[#This Row],[Close Price]]/Table2[[#This Row],[Current Month Low]])-1</f>
        <v>0.12771772891042366</v>
      </c>
      <c r="AH56" s="1">
        <f>(Table2[[#This Row],[Current Month High]]/Table2[[#This Row],[Close Price]])-1</f>
        <v>5.6185964525725662E-3</v>
      </c>
      <c r="AI56">
        <v>6.72395431677133</v>
      </c>
      <c r="AJ56">
        <v>140.98230088495501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0.04</v>
      </c>
      <c r="AM56" t="s">
        <v>3217</v>
      </c>
      <c r="AN56">
        <v>9.7100000000000009</v>
      </c>
      <c r="AO56" t="s">
        <v>3217</v>
      </c>
      <c r="AP56">
        <v>0.156101146213562</v>
      </c>
      <c r="AQ56">
        <f>(Table2[[#This Row],[Sharpe Ratio]]-AVERAGE(Table2[Sharpe Ratio]))/_xlfn.STDEV.P(Table2[Sharpe Ratio])</f>
        <v>1.064965076302216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4.6747598715600036</v>
      </c>
      <c r="AS56">
        <f>_xlfn.RANK.AVG(Table2[[#This Row],[1Y Return vs Nifty Z-Score]],Table2[1Y Return vs Nifty Z-Score])</f>
        <v>80</v>
      </c>
      <c r="AT56">
        <f>_xlfn.RANK.AVG(Table2[[#This Row],[6M Return vs Nifty Z-Score]],Table2[6M Return vs Nifty Z-Score])</f>
        <v>127</v>
      </c>
      <c r="AU56">
        <f>_xlfn.RANK.AVG(Table2[[#This Row],[Sharpe Ratio Z-Score]],Table2[Sharpe Ratio Z-Score])</f>
        <v>104</v>
      </c>
      <c r="AV56">
        <f>(Table2[[#This Row],[Rank 1Y]]+Table2[[#This Row],[Rank 6M]]+Table2[[#This Row],[Rank Sharpe]])/3</f>
        <v>103.66666666666667</v>
      </c>
    </row>
    <row r="57" spans="1:48" x14ac:dyDescent="0.3">
      <c r="A57" t="s">
        <v>104</v>
      </c>
      <c r="B57" t="s">
        <v>105</v>
      </c>
      <c r="C57" t="s">
        <v>3183</v>
      </c>
      <c r="D57" t="s">
        <v>106</v>
      </c>
      <c r="E57">
        <v>296778.937875</v>
      </c>
      <c r="F57">
        <v>4437.6499999999996</v>
      </c>
      <c r="G57">
        <v>96.748320987161307</v>
      </c>
      <c r="H57">
        <f>(Table2[[#This Row],[1Y Return vs Nifty]]-AVERAGE(Table2[1Y Return vs Nifty]))/_xlfn.STDEV.P(Table2[1Y Return vs Nifty])</f>
        <v>1.1643782610284545</v>
      </c>
      <c r="I57">
        <v>-10.344364315872101</v>
      </c>
      <c r="J57">
        <f>(Table2[[#This Row],[1M Return vs Nifty]]-AVERAGE(Table2[1M Return vs Nifty]))/_xlfn.STDEV.P(Table2[1M Return vs Nifty])</f>
        <v>-1.0807625342828968</v>
      </c>
      <c r="K57">
        <v>27.082346090046599</v>
      </c>
      <c r="L57">
        <f>(Table2[[#This Row],[6M Return vs Nifty]]-AVERAGE(Table2[6M Return vs Nifty]))/_xlfn.STDEV.P(Table2[6M Return vs Nifty])</f>
        <v>0.31750613058331989</v>
      </c>
      <c r="M57">
        <v>-6.3304133688203903</v>
      </c>
      <c r="N57">
        <f>(Table2[[#This Row],[1W Return vs Nifty]]-AVERAGE(Table2[1W Return vs Nifty]))/_xlfn.STDEV.P(Table2[1W Return vs Nifty])</f>
        <v>-1.164209622401281</v>
      </c>
      <c r="O57">
        <v>4659.42</v>
      </c>
      <c r="P57">
        <v>4745.8604191533996</v>
      </c>
      <c r="Q57">
        <v>4024.05912950419</v>
      </c>
      <c r="R57">
        <v>24.9492928062568</v>
      </c>
      <c r="S57" s="1">
        <f>(Table2[[#This Row],[Close Price]]-Table2[[#This Row],[20D EMA]])/Table2[[#This Row],[20D EMA]]</f>
        <v>-4.7596052727592798E-2</v>
      </c>
      <c r="T57" s="1">
        <f>(Table2[[#This Row],[Close Price]]-Table2[[#This Row],[50D EMA]])/Table2[[#This Row],[50D EMA]]</f>
        <v>-6.4943001254213178E-2</v>
      </c>
      <c r="U57" s="1">
        <f>(Table2[[#This Row],[Close Price]]-Table2[[#This Row],[200D EMA]])/Table2[[#This Row],[200D EMA]]</f>
        <v>0.10277952117139212</v>
      </c>
      <c r="V57">
        <v>0.57299032699547303</v>
      </c>
      <c r="W57">
        <v>4421</v>
      </c>
      <c r="X57">
        <v>4485</v>
      </c>
      <c r="Y57">
        <v>4421</v>
      </c>
      <c r="Z57">
        <v>4662.8999999999996</v>
      </c>
      <c r="AA57">
        <v>4421</v>
      </c>
      <c r="AB57">
        <v>4950</v>
      </c>
      <c r="AC57" s="1">
        <f>(Table2[[#This Row],[Close Price]]/Table2[[#This Row],[Day Low]])-1</f>
        <v>3.7661162632887102E-3</v>
      </c>
      <c r="AD57" s="1">
        <f>(Table2[[#This Row],[Day High]]/Table2[[#This Row],[Close Price]])-1</f>
        <v>1.0670061857064095E-2</v>
      </c>
      <c r="AE57" s="1">
        <f>(Table2[[#This Row],[Close Price]]/Table2[[#This Row],[Current Week Low]])-1</f>
        <v>3.7661162632887102E-3</v>
      </c>
      <c r="AF57" s="1">
        <f>(Table2[[#This Row],[Current Week High]]/Table2[[#This Row],[Close Price]])-1</f>
        <v>5.0758847588250555E-2</v>
      </c>
      <c r="AG57" s="1">
        <f>(Table2[[#This Row],[Close Price]]/Table2[[#This Row],[Current Month Low]])-1</f>
        <v>3.7661162632887102E-3</v>
      </c>
      <c r="AH57" s="1">
        <f>(Table2[[#This Row],[Current Month High]]/Table2[[#This Row],[Close Price]])-1</f>
        <v>0.11545525221682662</v>
      </c>
      <c r="AI57">
        <v>27.877367525604701</v>
      </c>
      <c r="AJ57">
        <v>151.026699852924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0</v>
      </c>
      <c r="AM57">
        <v>0</v>
      </c>
      <c r="AN57">
        <v>-5.34</v>
      </c>
      <c r="AO57" t="s">
        <v>3216</v>
      </c>
      <c r="AP57">
        <v>0.248666860357076</v>
      </c>
      <c r="AQ57">
        <f>(Table2[[#This Row],[Sharpe Ratio]]-AVERAGE(Table2[Sharpe Ratio]))/_xlfn.STDEV.P(Table2[Sharpe Ratio])</f>
        <v>2.1400304588805765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81</v>
      </c>
      <c r="AT57">
        <f>_xlfn.RANK.AVG(Table2[[#This Row],[6M Return vs Nifty Z-Score]],Table2[6M Return vs Nifty Z-Score])</f>
        <v>221</v>
      </c>
      <c r="AU57">
        <f>_xlfn.RANK.AVG(Table2[[#This Row],[Sharpe Ratio Z-Score]],Table2[Sharpe Ratio Z-Score])</f>
        <v>11</v>
      </c>
      <c r="AV57">
        <f>(Table2[[#This Row],[Rank 1Y]]+Table2[[#This Row],[Rank 6M]]+Table2[[#This Row],[Rank Sharpe]])/3</f>
        <v>104.33333333333333</v>
      </c>
    </row>
    <row r="58" spans="1:48" x14ac:dyDescent="0.3">
      <c r="A58" t="s">
        <v>1337</v>
      </c>
      <c r="B58" t="s">
        <v>1338</v>
      </c>
      <c r="C58" t="s">
        <v>3183</v>
      </c>
      <c r="D58" t="s">
        <v>1002</v>
      </c>
      <c r="E58">
        <v>8591.0990488799998</v>
      </c>
      <c r="F58">
        <v>904.85</v>
      </c>
      <c r="G58">
        <v>87.612333924264902</v>
      </c>
      <c r="H58">
        <f>(Table2[[#This Row],[1Y Return vs Nifty]]-AVERAGE(Table2[1Y Return vs Nifty]))/_xlfn.STDEV.P(Table2[1Y Return vs Nifty])</f>
        <v>1.0125277248851268</v>
      </c>
      <c r="I58">
        <v>-0.53747477192096005</v>
      </c>
      <c r="J58">
        <f>(Table2[[#This Row],[1M Return vs Nifty]]-AVERAGE(Table2[1M Return vs Nifty]))/_xlfn.STDEV.P(Table2[1M Return vs Nifty])</f>
        <v>-0.16831055006509493</v>
      </c>
      <c r="K58">
        <v>46.764799874141403</v>
      </c>
      <c r="L58">
        <f>(Table2[[#This Row],[6M Return vs Nifty]]-AVERAGE(Table2[6M Return vs Nifty]))/_xlfn.STDEV.P(Table2[6M Return vs Nifty])</f>
        <v>0.89777820667109776</v>
      </c>
      <c r="M58">
        <v>0.39974252513943198</v>
      </c>
      <c r="N58">
        <f>(Table2[[#This Row],[1W Return vs Nifty]]-AVERAGE(Table2[1W Return vs Nifty]))/_xlfn.STDEV.P(Table2[1W Return vs Nifty])</f>
        <v>0.35413545589997231</v>
      </c>
      <c r="O58">
        <v>893.9</v>
      </c>
      <c r="P58">
        <v>881.65971585145303</v>
      </c>
      <c r="Q58">
        <v>746.15938952994998</v>
      </c>
      <c r="R58">
        <v>54.105201368566497</v>
      </c>
      <c r="S58" s="1">
        <f>(Table2[[#This Row],[Close Price]]-Table2[[#This Row],[20D EMA]])/Table2[[#This Row],[20D EMA]]</f>
        <v>1.224969235932436E-2</v>
      </c>
      <c r="T58" s="1">
        <f>(Table2[[#This Row],[Close Price]]-Table2[[#This Row],[50D EMA]])/Table2[[#This Row],[50D EMA]]</f>
        <v>2.6302987118052949E-2</v>
      </c>
      <c r="U58" s="1">
        <f>(Table2[[#This Row],[Close Price]]-Table2[[#This Row],[200D EMA]])/Table2[[#This Row],[200D EMA]]</f>
        <v>0.21267655771244623</v>
      </c>
      <c r="V58">
        <v>0.71637167398955004</v>
      </c>
      <c r="W58">
        <v>901</v>
      </c>
      <c r="X58">
        <v>932</v>
      </c>
      <c r="Y58">
        <v>900.1</v>
      </c>
      <c r="Z58">
        <v>932.9</v>
      </c>
      <c r="AA58">
        <v>847</v>
      </c>
      <c r="AB58">
        <v>943</v>
      </c>
      <c r="AC58" s="1">
        <f>(Table2[[#This Row],[Close Price]]/Table2[[#This Row],[Day Low]])-1</f>
        <v>4.2730299667037563E-3</v>
      </c>
      <c r="AD58" s="1">
        <f>(Table2[[#This Row],[Day High]]/Table2[[#This Row],[Close Price]])-1</f>
        <v>3.0004973199977858E-2</v>
      </c>
      <c r="AE58" s="1">
        <f>(Table2[[#This Row],[Close Price]]/Table2[[#This Row],[Current Week Low]])-1</f>
        <v>5.277191423175287E-3</v>
      </c>
      <c r="AF58" s="1">
        <f>(Table2[[#This Row],[Current Week High]]/Table2[[#This Row],[Close Price]])-1</f>
        <v>3.0999613195557219E-2</v>
      </c>
      <c r="AG58" s="1">
        <f>(Table2[[#This Row],[Close Price]]/Table2[[#This Row],[Current Month Low]])-1</f>
        <v>6.8299881936245699E-2</v>
      </c>
      <c r="AH58" s="1">
        <f>(Table2[[#This Row],[Current Month High]]/Table2[[#This Row],[Close Price]])-1</f>
        <v>4.2161684257059129E-2</v>
      </c>
      <c r="AI58">
        <v>17.035972813173402</v>
      </c>
      <c r="AJ58">
        <v>123.41975308641901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</v>
      </c>
      <c r="AM58">
        <v>0</v>
      </c>
      <c r="AN58">
        <v>2.12</v>
      </c>
      <c r="AO58" t="s">
        <v>3217</v>
      </c>
      <c r="AP58">
        <v>0.15676649226814099</v>
      </c>
      <c r="AQ58">
        <f>(Table2[[#This Row],[Sharpe Ratio]]-AVERAGE(Table2[Sharpe Ratio]))/_xlfn.STDEV.P(Table2[Sharpe Ratio])</f>
        <v>1.0726924569780025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3.1688232943691048</v>
      </c>
      <c r="AS58">
        <f>_xlfn.RANK.AVG(Table2[[#This Row],[1Y Return vs Nifty Z-Score]],Table2[1Y Return vs Nifty Z-Score])</f>
        <v>96</v>
      </c>
      <c r="AT58">
        <f>_xlfn.RANK.AVG(Table2[[#This Row],[6M Return vs Nifty Z-Score]],Table2[6M Return vs Nifty Z-Score])</f>
        <v>116</v>
      </c>
      <c r="AU58">
        <f>_xlfn.RANK.AVG(Table2[[#This Row],[Sharpe Ratio Z-Score]],Table2[Sharpe Ratio Z-Score])</f>
        <v>103</v>
      </c>
      <c r="AV58">
        <f>(Table2[[#This Row],[Rank 1Y]]+Table2[[#This Row],[Rank 6M]]+Table2[[#This Row],[Rank Sharpe]])/3</f>
        <v>105</v>
      </c>
    </row>
    <row r="59" spans="1:48" x14ac:dyDescent="0.3">
      <c r="A59" t="s">
        <v>553</v>
      </c>
      <c r="B59" t="s">
        <v>554</v>
      </c>
      <c r="C59" t="s">
        <v>3181</v>
      </c>
      <c r="D59" t="s">
        <v>327</v>
      </c>
      <c r="E59">
        <v>38644.271330659998</v>
      </c>
      <c r="F59">
        <v>1879.45</v>
      </c>
      <c r="G59">
        <v>108.868925251533</v>
      </c>
      <c r="H59">
        <f>(Table2[[#This Row],[1Y Return vs Nifty]]-AVERAGE(Table2[1Y Return vs Nifty]))/_xlfn.STDEV.P(Table2[1Y Return vs Nifty])</f>
        <v>1.3658365427942831</v>
      </c>
      <c r="I59">
        <v>6.3538897036935698</v>
      </c>
      <c r="J59">
        <f>(Table2[[#This Row],[1M Return vs Nifty]]-AVERAGE(Table2[1M Return vs Nifty]))/_xlfn.STDEV.P(Table2[1M Return vs Nifty])</f>
        <v>0.4728753388512324</v>
      </c>
      <c r="K59">
        <v>31.136939318742002</v>
      </c>
      <c r="L59">
        <f>(Table2[[#This Row],[6M Return vs Nifty]]-AVERAGE(Table2[6M Return vs Nifty]))/_xlfn.STDEV.P(Table2[6M Return vs Nifty])</f>
        <v>0.43704240671611466</v>
      </c>
      <c r="M59">
        <v>3.3850208558227699</v>
      </c>
      <c r="N59">
        <f>(Table2[[#This Row],[1W Return vs Nifty]]-AVERAGE(Table2[1W Return vs Nifty]))/_xlfn.STDEV.P(Table2[1W Return vs Nifty])</f>
        <v>1.0276239652553674</v>
      </c>
      <c r="O59">
        <v>1786.68</v>
      </c>
      <c r="P59">
        <v>1722.0120368595899</v>
      </c>
      <c r="Q59">
        <v>1445.5465040127101</v>
      </c>
      <c r="R59">
        <v>66.460308902023698</v>
      </c>
      <c r="S59" s="1">
        <f>(Table2[[#This Row],[Close Price]]-Table2[[#This Row],[20D EMA]])/Table2[[#This Row],[20D EMA]]</f>
        <v>5.1923119976716579E-2</v>
      </c>
      <c r="T59" s="1">
        <f>(Table2[[#This Row],[Close Price]]-Table2[[#This Row],[50D EMA]])/Table2[[#This Row],[50D EMA]]</f>
        <v>9.1426749506076418E-2</v>
      </c>
      <c r="U59" s="1">
        <f>(Table2[[#This Row],[Close Price]]-Table2[[#This Row],[200D EMA]])/Table2[[#This Row],[200D EMA]]</f>
        <v>0.30016571226370925</v>
      </c>
      <c r="V59">
        <v>1.09761955092245</v>
      </c>
      <c r="W59">
        <v>1866</v>
      </c>
      <c r="X59">
        <v>1907.35</v>
      </c>
      <c r="Y59">
        <v>1860.8</v>
      </c>
      <c r="Z59">
        <v>1988.4</v>
      </c>
      <c r="AA59">
        <v>1650</v>
      </c>
      <c r="AB59">
        <v>1988.4</v>
      </c>
      <c r="AC59" s="1">
        <f>(Table2[[#This Row],[Close Price]]/Table2[[#This Row],[Day Low]])-1</f>
        <v>7.2079314040729425E-3</v>
      </c>
      <c r="AD59" s="1">
        <f>(Table2[[#This Row],[Day High]]/Table2[[#This Row],[Close Price]])-1</f>
        <v>1.4844768416292009E-2</v>
      </c>
      <c r="AE59" s="1">
        <f>(Table2[[#This Row],[Close Price]]/Table2[[#This Row],[Current Week Low]])-1</f>
        <v>1.0022570937231245E-2</v>
      </c>
      <c r="AF59" s="1">
        <f>(Table2[[#This Row],[Current Week High]]/Table2[[#This Row],[Close Price]])-1</f>
        <v>5.7969086700896622E-2</v>
      </c>
      <c r="AG59" s="1">
        <f>(Table2[[#This Row],[Close Price]]/Table2[[#This Row],[Current Month Low]])-1</f>
        <v>0.13906060606060611</v>
      </c>
      <c r="AH59" s="1">
        <f>(Table2[[#This Row],[Current Month High]]/Table2[[#This Row],[Close Price]])-1</f>
        <v>5.7969086700896622E-2</v>
      </c>
      <c r="AI59">
        <v>5.7969086700896604</v>
      </c>
      <c r="AJ59">
        <v>137.82980069598199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0.04</v>
      </c>
      <c r="AM59" t="s">
        <v>3217</v>
      </c>
      <c r="AN59">
        <v>13.18</v>
      </c>
      <c r="AO59" t="s">
        <v>3217</v>
      </c>
      <c r="AP59">
        <v>0.181742371477569</v>
      </c>
      <c r="AQ59">
        <f>(Table2[[#This Row],[Sharpe Ratio]]-AVERAGE(Table2[Sharpe Ratio]))/_xlfn.STDEV.P(Table2[Sharpe Ratio])</f>
        <v>1.3627642550077275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4.6661425086247252</v>
      </c>
      <c r="AS59">
        <f>_xlfn.RANK.AVG(Table2[[#This Row],[1Y Return vs Nifty Z-Score]],Table2[1Y Return vs Nifty Z-Score])</f>
        <v>64</v>
      </c>
      <c r="AT59">
        <f>_xlfn.RANK.AVG(Table2[[#This Row],[6M Return vs Nifty Z-Score]],Table2[6M Return vs Nifty Z-Score])</f>
        <v>197</v>
      </c>
      <c r="AU59">
        <f>_xlfn.RANK.AVG(Table2[[#This Row],[Sharpe Ratio Z-Score]],Table2[Sharpe Ratio Z-Score])</f>
        <v>64</v>
      </c>
      <c r="AV59">
        <f>(Table2[[#This Row],[Rank 1Y]]+Table2[[#This Row],[Rank 6M]]+Table2[[#This Row],[Rank Sharpe]])/3</f>
        <v>108.33333333333333</v>
      </c>
    </row>
    <row r="60" spans="1:48" x14ac:dyDescent="0.3">
      <c r="A60" t="s">
        <v>139</v>
      </c>
      <c r="B60" t="s">
        <v>140</v>
      </c>
      <c r="C60" t="s">
        <v>3183</v>
      </c>
      <c r="D60" t="s">
        <v>141</v>
      </c>
      <c r="E60">
        <v>206757.09417826499</v>
      </c>
      <c r="F60">
        <v>282.85000000000002</v>
      </c>
      <c r="G60">
        <v>76.132486200346705</v>
      </c>
      <c r="H60">
        <f>(Table2[[#This Row],[1Y Return vs Nifty]]-AVERAGE(Table2[1Y Return vs Nifty]))/_xlfn.STDEV.P(Table2[1Y Return vs Nifty])</f>
        <v>0.82171954841556838</v>
      </c>
      <c r="I60">
        <v>-10.1338750294292</v>
      </c>
      <c r="J60">
        <f>(Table2[[#This Row],[1M Return vs Nifty]]-AVERAGE(Table2[1M Return vs Nifty]))/_xlfn.STDEV.P(Table2[1M Return vs Nifty])</f>
        <v>-1.0611782036742303</v>
      </c>
      <c r="K60">
        <v>33.885628115420303</v>
      </c>
      <c r="L60">
        <f>(Table2[[#This Row],[6M Return vs Nifty]]-AVERAGE(Table2[6M Return vs Nifty]))/_xlfn.STDEV.P(Table2[6M Return vs Nifty])</f>
        <v>0.5180784082260802</v>
      </c>
      <c r="M60">
        <v>-2.1230132383170202</v>
      </c>
      <c r="N60">
        <f>(Table2[[#This Row],[1W Return vs Nifty]]-AVERAGE(Table2[1W Return vs Nifty]))/_xlfn.STDEV.P(Table2[1W Return vs Nifty])</f>
        <v>-0.21500645664293674</v>
      </c>
      <c r="O60">
        <v>292.12</v>
      </c>
      <c r="P60">
        <v>295.44567836118802</v>
      </c>
      <c r="Q60">
        <v>248.97138436055201</v>
      </c>
      <c r="R60">
        <v>32.176210835327801</v>
      </c>
      <c r="S60" s="1">
        <f>(Table2[[#This Row],[Close Price]]-Table2[[#This Row],[20D EMA]])/Table2[[#This Row],[20D EMA]]</f>
        <v>-3.1733534164042114E-2</v>
      </c>
      <c r="T60" s="1">
        <f>(Table2[[#This Row],[Close Price]]-Table2[[#This Row],[50D EMA]])/Table2[[#This Row],[50D EMA]]</f>
        <v>-4.2632806243960472E-2</v>
      </c>
      <c r="U60" s="1">
        <f>(Table2[[#This Row],[Close Price]]-Table2[[#This Row],[200D EMA]])/Table2[[#This Row],[200D EMA]]</f>
        <v>0.13607433531552421</v>
      </c>
      <c r="V60">
        <v>0.64530805641477895</v>
      </c>
      <c r="W60">
        <v>280.39999999999998</v>
      </c>
      <c r="X60">
        <v>286</v>
      </c>
      <c r="Y60">
        <v>280.39999999999998</v>
      </c>
      <c r="Z60">
        <v>292.2</v>
      </c>
      <c r="AA60">
        <v>275.75</v>
      </c>
      <c r="AB60">
        <v>301.95</v>
      </c>
      <c r="AC60" s="1">
        <f>(Table2[[#This Row],[Close Price]]/Table2[[#This Row],[Day Low]])-1</f>
        <v>8.7375178316693169E-3</v>
      </c>
      <c r="AD60" s="1">
        <f>(Table2[[#This Row],[Day High]]/Table2[[#This Row],[Close Price]])-1</f>
        <v>1.1136644864769174E-2</v>
      </c>
      <c r="AE60" s="1">
        <f>(Table2[[#This Row],[Close Price]]/Table2[[#This Row],[Current Week Low]])-1</f>
        <v>8.7375178316693169E-3</v>
      </c>
      <c r="AF60" s="1">
        <f>(Table2[[#This Row],[Current Week High]]/Table2[[#This Row],[Close Price]])-1</f>
        <v>3.3056390312886652E-2</v>
      </c>
      <c r="AG60" s="1">
        <f>(Table2[[#This Row],[Close Price]]/Table2[[#This Row],[Current Month Low]])-1</f>
        <v>2.574796010879421E-2</v>
      </c>
      <c r="AH60" s="1">
        <f>(Table2[[#This Row],[Current Month High]]/Table2[[#This Row],[Close Price]])-1</f>
        <v>6.7526957751458339E-2</v>
      </c>
      <c r="AI60">
        <v>20.381827823934898</v>
      </c>
      <c r="AJ60">
        <v>122.71653543307001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-0.1</v>
      </c>
      <c r="AM60" t="s">
        <v>3216</v>
      </c>
      <c r="AN60">
        <v>-4.7300000000000004</v>
      </c>
      <c r="AO60" t="s">
        <v>3216</v>
      </c>
      <c r="AP60">
        <v>0.19965023595394499</v>
      </c>
      <c r="AQ60">
        <f>(Table2[[#This Row],[Sharpe Ratio]]-AVERAGE(Table2[Sharpe Ratio]))/_xlfn.STDEV.P(Table2[Sharpe Ratio])</f>
        <v>1.5707475817998493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118</v>
      </c>
      <c r="AT60">
        <f>_xlfn.RANK.AVG(Table2[[#This Row],[6M Return vs Nifty Z-Score]],Table2[6M Return vs Nifty Z-Score])</f>
        <v>180</v>
      </c>
      <c r="AU60">
        <f>_xlfn.RANK.AVG(Table2[[#This Row],[Sharpe Ratio Z-Score]],Table2[Sharpe Ratio Z-Score])</f>
        <v>40</v>
      </c>
      <c r="AV60">
        <f>(Table2[[#This Row],[Rank 1Y]]+Table2[[#This Row],[Rank 6M]]+Table2[[#This Row],[Rank Sharpe]])/3</f>
        <v>112.66666666666667</v>
      </c>
    </row>
    <row r="61" spans="1:48" x14ac:dyDescent="0.3">
      <c r="A61" t="s">
        <v>1005</v>
      </c>
      <c r="B61" t="s">
        <v>1006</v>
      </c>
      <c r="C61" t="s">
        <v>3175</v>
      </c>
      <c r="D61" t="s">
        <v>54</v>
      </c>
      <c r="E61">
        <v>14694.33336361</v>
      </c>
      <c r="F61">
        <v>957.85</v>
      </c>
      <c r="G61">
        <v>282.91374510670403</v>
      </c>
      <c r="H61">
        <f>(Table2[[#This Row],[1Y Return vs Nifty]]-AVERAGE(Table2[1Y Return vs Nifty]))/_xlfn.STDEV.P(Table2[1Y Return vs Nifty])</f>
        <v>4.2586601672180509</v>
      </c>
      <c r="I61">
        <v>0.288181833881686</v>
      </c>
      <c r="J61">
        <f>(Table2[[#This Row],[1M Return vs Nifty]]-AVERAGE(Table2[1M Return vs Nifty]))/_xlfn.STDEV.P(Table2[1M Return vs Nifty])</f>
        <v>-9.1489861418526344E-2</v>
      </c>
      <c r="K61">
        <v>64.462757400724001</v>
      </c>
      <c r="L61">
        <f>(Table2[[#This Row],[6M Return vs Nifty]]-AVERAGE(Table2[6M Return vs Nifty]))/_xlfn.STDEV.P(Table2[6M Return vs Nifty])</f>
        <v>1.4195439717080867</v>
      </c>
      <c r="M61">
        <v>-7.2578827205979097</v>
      </c>
      <c r="N61">
        <f>(Table2[[#This Row],[1W Return vs Nifty]]-AVERAGE(Table2[1W Return vs Nifty]))/_xlfn.STDEV.P(Table2[1W Return vs Nifty])</f>
        <v>-1.3734497273460264</v>
      </c>
      <c r="O61">
        <v>1003.27</v>
      </c>
      <c r="P61">
        <v>933.34035769590105</v>
      </c>
      <c r="Q61">
        <v>670.75122850181901</v>
      </c>
      <c r="R61">
        <v>33.301576627936697</v>
      </c>
      <c r="S61" s="1">
        <f>(Table2[[#This Row],[Close Price]]-Table2[[#This Row],[20D EMA]])/Table2[[#This Row],[20D EMA]]</f>
        <v>-4.5271960688548406E-2</v>
      </c>
      <c r="T61" s="1">
        <f>(Table2[[#This Row],[Close Price]]-Table2[[#This Row],[50D EMA]])/Table2[[#This Row],[50D EMA]]</f>
        <v>2.626013340364379E-2</v>
      </c>
      <c r="U61" s="1">
        <f>(Table2[[#This Row],[Close Price]]-Table2[[#This Row],[200D EMA]])/Table2[[#This Row],[200D EMA]]</f>
        <v>0.42802571102171666</v>
      </c>
      <c r="V61">
        <v>0.35841747219882902</v>
      </c>
      <c r="W61">
        <v>955.55</v>
      </c>
      <c r="X61">
        <v>995</v>
      </c>
      <c r="Y61">
        <v>955.55</v>
      </c>
      <c r="Z61">
        <v>1022</v>
      </c>
      <c r="AA61">
        <v>955.55</v>
      </c>
      <c r="AB61">
        <v>1097.7</v>
      </c>
      <c r="AC61" s="1">
        <f>(Table2[[#This Row],[Close Price]]/Table2[[#This Row],[Day Low]])-1</f>
        <v>2.4069907383184042E-3</v>
      </c>
      <c r="AD61" s="1">
        <f>(Table2[[#This Row],[Day High]]/Table2[[#This Row],[Close Price]])-1</f>
        <v>3.8784778409980625E-2</v>
      </c>
      <c r="AE61" s="1">
        <f>(Table2[[#This Row],[Close Price]]/Table2[[#This Row],[Current Week Low]])-1</f>
        <v>2.4069907383184042E-3</v>
      </c>
      <c r="AF61" s="1">
        <f>(Table2[[#This Row],[Current Week High]]/Table2[[#This Row],[Close Price]])-1</f>
        <v>6.6972908075377147E-2</v>
      </c>
      <c r="AG61" s="1">
        <f>(Table2[[#This Row],[Close Price]]/Table2[[#This Row],[Current Month Low]])-1</f>
        <v>2.4069907383184042E-3</v>
      </c>
      <c r="AH61" s="1">
        <f>(Table2[[#This Row],[Current Month High]]/Table2[[#This Row],[Close Price]])-1</f>
        <v>0.14600407161872941</v>
      </c>
      <c r="AI61">
        <v>14.6004071618729</v>
      </c>
      <c r="AJ61">
        <v>349.16764361078498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</v>
      </c>
      <c r="AM61" t="s">
        <v>3218</v>
      </c>
      <c r="AN61">
        <v>-8.6199999999999992</v>
      </c>
      <c r="AO61" t="s">
        <v>3216</v>
      </c>
      <c r="AP61">
        <v>8.7217735652985004E-2</v>
      </c>
      <c r="AQ61">
        <f>(Table2[[#This Row],[Sharpe Ratio]]-AVERAGE(Table2[Sharpe Ratio]))/_xlfn.STDEV.P(Table2[Sharpe Ratio])</f>
        <v>0.26494780411010271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4.4782123542716867</v>
      </c>
      <c r="AS61">
        <f>_xlfn.RANK.AVG(Table2[[#This Row],[1Y Return vs Nifty Z-Score]],Table2[1Y Return vs Nifty Z-Score])</f>
        <v>3</v>
      </c>
      <c r="AT61">
        <f>_xlfn.RANK.AVG(Table2[[#This Row],[6M Return vs Nifty Z-Score]],Table2[6M Return vs Nifty Z-Score])</f>
        <v>62</v>
      </c>
      <c r="AU61">
        <f>_xlfn.RANK.AVG(Table2[[#This Row],[Sharpe Ratio Z-Score]],Table2[Sharpe Ratio Z-Score])</f>
        <v>276</v>
      </c>
      <c r="AV61">
        <f>(Table2[[#This Row],[Rank 1Y]]+Table2[[#This Row],[Rank 6M]]+Table2[[#This Row],[Rank Sharpe]])/3</f>
        <v>113.66666666666667</v>
      </c>
    </row>
    <row r="62" spans="1:48" x14ac:dyDescent="0.3">
      <c r="A62" t="s">
        <v>1186</v>
      </c>
      <c r="B62" t="s">
        <v>1187</v>
      </c>
      <c r="C62" t="s">
        <v>631</v>
      </c>
      <c r="D62" t="s">
        <v>463</v>
      </c>
      <c r="E62">
        <v>10432.57669364</v>
      </c>
      <c r="F62">
        <v>398.6</v>
      </c>
      <c r="G62">
        <v>107.25642543283</v>
      </c>
      <c r="H62">
        <f>(Table2[[#This Row],[1Y Return vs Nifty]]-AVERAGE(Table2[1Y Return vs Nifty]))/_xlfn.STDEV.P(Table2[1Y Return vs Nifty])</f>
        <v>1.3390349547102209</v>
      </c>
      <c r="I62">
        <v>-1.9284218345553501</v>
      </c>
      <c r="J62">
        <f>(Table2[[#This Row],[1M Return vs Nifty]]-AVERAGE(Table2[1M Return vs Nifty]))/_xlfn.STDEV.P(Table2[1M Return vs Nifty])</f>
        <v>-0.29772695692423962</v>
      </c>
      <c r="K62">
        <v>32.077979746546298</v>
      </c>
      <c r="L62">
        <f>(Table2[[#This Row],[6M Return vs Nifty]]-AVERAGE(Table2[6M Return vs Nifty]))/_xlfn.STDEV.P(Table2[6M Return vs Nifty])</f>
        <v>0.46478587248082509</v>
      </c>
      <c r="M62">
        <v>-0.92736109740486306</v>
      </c>
      <c r="N62">
        <f>(Table2[[#This Row],[1W Return vs Nifty]]-AVERAGE(Table2[1W Return vs Nifty]))/_xlfn.STDEV.P(Table2[1W Return vs Nifty])</f>
        <v>5.4736558543921884E-2</v>
      </c>
      <c r="O62">
        <v>398.79</v>
      </c>
      <c r="P62">
        <v>390.61522896994899</v>
      </c>
      <c r="Q62">
        <v>328.03576733295802</v>
      </c>
      <c r="R62">
        <v>48.291436541850999</v>
      </c>
      <c r="S62" s="1">
        <f>(Table2[[#This Row],[Close Price]]-Table2[[#This Row],[20D EMA]])/Table2[[#This Row],[20D EMA]]</f>
        <v>-4.7644123473506789E-4</v>
      </c>
      <c r="T62" s="1">
        <f>(Table2[[#This Row],[Close Price]]-Table2[[#This Row],[50D EMA]])/Table2[[#This Row],[50D EMA]]</f>
        <v>2.0441525157907564E-2</v>
      </c>
      <c r="U62" s="1">
        <f>(Table2[[#This Row],[Close Price]]-Table2[[#This Row],[200D EMA]])/Table2[[#This Row],[200D EMA]]</f>
        <v>0.21511139849399089</v>
      </c>
      <c r="V62">
        <v>0.51655899382104598</v>
      </c>
      <c r="W62">
        <v>397</v>
      </c>
      <c r="X62">
        <v>409</v>
      </c>
      <c r="Y62">
        <v>397</v>
      </c>
      <c r="Z62">
        <v>411.15</v>
      </c>
      <c r="AA62">
        <v>385.15</v>
      </c>
      <c r="AB62">
        <v>416</v>
      </c>
      <c r="AC62" s="1">
        <f>(Table2[[#This Row],[Close Price]]/Table2[[#This Row],[Day Low]])-1</f>
        <v>4.0302267002518821E-3</v>
      </c>
      <c r="AD62" s="1">
        <f>(Table2[[#This Row],[Day High]]/Table2[[#This Row],[Close Price]])-1</f>
        <v>2.6091319618665176E-2</v>
      </c>
      <c r="AE62" s="1">
        <f>(Table2[[#This Row],[Close Price]]/Table2[[#This Row],[Current Week Low]])-1</f>
        <v>4.0302267002518821E-3</v>
      </c>
      <c r="AF62" s="1">
        <f>(Table2[[#This Row],[Current Week High]]/Table2[[#This Row],[Close Price]])-1</f>
        <v>3.1485198193677677E-2</v>
      </c>
      <c r="AG62" s="1">
        <f>(Table2[[#This Row],[Close Price]]/Table2[[#This Row],[Current Month Low]])-1</f>
        <v>3.492145917175149E-2</v>
      </c>
      <c r="AH62" s="1">
        <f>(Table2[[#This Row],[Current Month High]]/Table2[[#This Row],[Close Price]])-1</f>
        <v>4.3652784746613049E-2</v>
      </c>
      <c r="AI62">
        <v>5.6949322629202097</v>
      </c>
      <c r="AJ62">
        <v>143.792048929663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-0.05</v>
      </c>
      <c r="AM62" t="s">
        <v>3216</v>
      </c>
      <c r="AN62">
        <v>1.9</v>
      </c>
      <c r="AO62" t="s">
        <v>3217</v>
      </c>
      <c r="AP62">
        <v>0.170822037095474</v>
      </c>
      <c r="AQ62">
        <f>(Table2[[#This Row],[Sharpe Ratio]]-AVERAGE(Table2[Sharpe Ratio]))/_xlfn.STDEV.P(Table2[Sharpe Ratio])</f>
        <v>1.2359346446168999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2.7967650734276277</v>
      </c>
      <c r="AS62">
        <f>_xlfn.RANK.AVG(Table2[[#This Row],[1Y Return vs Nifty Z-Score]],Table2[1Y Return vs Nifty Z-Score])</f>
        <v>68</v>
      </c>
      <c r="AT62">
        <f>_xlfn.RANK.AVG(Table2[[#This Row],[6M Return vs Nifty Z-Score]],Table2[6M Return vs Nifty Z-Score])</f>
        <v>191</v>
      </c>
      <c r="AU62">
        <f>_xlfn.RANK.AVG(Table2[[#This Row],[Sharpe Ratio Z-Score]],Table2[Sharpe Ratio Z-Score])</f>
        <v>83</v>
      </c>
      <c r="AV62">
        <f>(Table2[[#This Row],[Rank 1Y]]+Table2[[#This Row],[Rank 6M]]+Table2[[#This Row],[Rank Sharpe]])/3</f>
        <v>114</v>
      </c>
    </row>
    <row r="63" spans="1:48" x14ac:dyDescent="0.3">
      <c r="A63" t="s">
        <v>1388</v>
      </c>
      <c r="B63" t="s">
        <v>1389</v>
      </c>
      <c r="C63" t="s">
        <v>3176</v>
      </c>
      <c r="D63" t="s">
        <v>57</v>
      </c>
      <c r="E63">
        <v>8237.7423892400002</v>
      </c>
      <c r="F63">
        <v>15.34</v>
      </c>
      <c r="G63">
        <v>87.0079130925713</v>
      </c>
      <c r="H63">
        <f>(Table2[[#This Row],[1Y Return vs Nifty]]-AVERAGE(Table2[1Y Return vs Nifty]))/_xlfn.STDEV.P(Table2[1Y Return vs Nifty])</f>
        <v>1.0024815605553175</v>
      </c>
      <c r="I63">
        <v>-3.2787034064646199</v>
      </c>
      <c r="J63">
        <f>(Table2[[#This Row],[1M Return vs Nifty]]-AVERAGE(Table2[1M Return vs Nifty]))/_xlfn.STDEV.P(Table2[1M Return vs Nifty])</f>
        <v>-0.42335976781903345</v>
      </c>
      <c r="K63">
        <v>72.011984734436695</v>
      </c>
      <c r="L63">
        <f>(Table2[[#This Row],[6M Return vs Nifty]]-AVERAGE(Table2[6M Return vs Nifty]))/_xlfn.STDEV.P(Table2[6M Return vs Nifty])</f>
        <v>1.6421079805377168</v>
      </c>
      <c r="M63">
        <v>-4.1165729229086301</v>
      </c>
      <c r="N63">
        <f>(Table2[[#This Row],[1W Return vs Nifty]]-AVERAGE(Table2[1W Return vs Nifty]))/_xlfn.STDEV.P(Table2[1W Return vs Nifty])</f>
        <v>-0.66476001110607497</v>
      </c>
      <c r="O63">
        <v>15.63</v>
      </c>
      <c r="P63">
        <v>15.777925883884899</v>
      </c>
      <c r="Q63">
        <v>13.028030114733699</v>
      </c>
      <c r="R63">
        <v>41.669290923275703</v>
      </c>
      <c r="S63" s="1">
        <f>(Table2[[#This Row],[Close Price]]-Table2[[#This Row],[20D EMA]])/Table2[[#This Row],[20D EMA]]</f>
        <v>-1.8554062699936077E-2</v>
      </c>
      <c r="T63" s="1">
        <f>(Table2[[#This Row],[Close Price]]-Table2[[#This Row],[50D EMA]])/Table2[[#This Row],[50D EMA]]</f>
        <v>-2.7755605337973083E-2</v>
      </c>
      <c r="U63" s="1">
        <f>(Table2[[#This Row],[Close Price]]-Table2[[#This Row],[200D EMA]])/Table2[[#This Row],[200D EMA]]</f>
        <v>0.17746120210849381</v>
      </c>
      <c r="V63">
        <v>0.41657347923848798</v>
      </c>
      <c r="W63">
        <v>15.3</v>
      </c>
      <c r="X63">
        <v>15.78</v>
      </c>
      <c r="Y63">
        <v>15.26</v>
      </c>
      <c r="Z63">
        <v>15.78</v>
      </c>
      <c r="AA63">
        <v>15</v>
      </c>
      <c r="AB63">
        <v>16.29</v>
      </c>
      <c r="AC63" s="1">
        <f>(Table2[[#This Row],[Close Price]]/Table2[[#This Row],[Day Low]])-1</f>
        <v>2.614379084967311E-3</v>
      </c>
      <c r="AD63" s="1">
        <f>(Table2[[#This Row],[Day High]]/Table2[[#This Row],[Close Price]])-1</f>
        <v>2.8683181225554133E-2</v>
      </c>
      <c r="AE63" s="1">
        <f>(Table2[[#This Row],[Close Price]]/Table2[[#This Row],[Current Week Low]])-1</f>
        <v>5.2424639580603838E-3</v>
      </c>
      <c r="AF63" s="1">
        <f>(Table2[[#This Row],[Current Week High]]/Table2[[#This Row],[Close Price]])-1</f>
        <v>2.8683181225554133E-2</v>
      </c>
      <c r="AG63" s="1">
        <f>(Table2[[#This Row],[Close Price]]/Table2[[#This Row],[Current Month Low]])-1</f>
        <v>2.2666666666666613E-2</v>
      </c>
      <c r="AH63" s="1">
        <f>(Table2[[#This Row],[Current Month High]]/Table2[[#This Row],[Close Price]])-1</f>
        <v>6.1929595827900918E-2</v>
      </c>
      <c r="AI63">
        <v>37.548891786179901</v>
      </c>
      <c r="AJ63">
        <v>145.44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-0.14000000000000001</v>
      </c>
      <c r="AM63" t="s">
        <v>3216</v>
      </c>
      <c r="AN63">
        <v>-3.16</v>
      </c>
      <c r="AO63" t="s">
        <v>3216</v>
      </c>
      <c r="AP63">
        <v>0.112475974559863</v>
      </c>
      <c r="AQ63">
        <f>(Table2[[#This Row],[Sharpe Ratio]]-AVERAGE(Table2[Sharpe Ratio]))/_xlfn.STDEV.P(Table2[Sharpe Ratio])</f>
        <v>0.55829894956314186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97</v>
      </c>
      <c r="AT63">
        <f>_xlfn.RANK.AVG(Table2[[#This Row],[6M Return vs Nifty Z-Score]],Table2[6M Return vs Nifty Z-Score])</f>
        <v>45</v>
      </c>
      <c r="AU63">
        <f>_xlfn.RANK.AVG(Table2[[#This Row],[Sharpe Ratio Z-Score]],Table2[Sharpe Ratio Z-Score])</f>
        <v>205</v>
      </c>
      <c r="AV63">
        <f>(Table2[[#This Row],[Rank 1Y]]+Table2[[#This Row],[Rank 6M]]+Table2[[#This Row],[Rank Sharpe]])/3</f>
        <v>115.66666666666667</v>
      </c>
    </row>
    <row r="64" spans="1:48" x14ac:dyDescent="0.3">
      <c r="A64" t="s">
        <v>1092</v>
      </c>
      <c r="B64" t="s">
        <v>1093</v>
      </c>
      <c r="C64" t="s">
        <v>3184</v>
      </c>
      <c r="D64" t="s">
        <v>463</v>
      </c>
      <c r="E64">
        <v>12265.761490454999</v>
      </c>
      <c r="F64">
        <v>1843.05</v>
      </c>
      <c r="G64">
        <v>34.6316738525245</v>
      </c>
      <c r="H64">
        <f>(Table2[[#This Row],[1Y Return vs Nifty]]-AVERAGE(Table2[1Y Return vs Nifty]))/_xlfn.STDEV.P(Table2[1Y Return vs Nifty])</f>
        <v>0.13192866298468126</v>
      </c>
      <c r="I64">
        <v>-5.3344200326024698</v>
      </c>
      <c r="J64">
        <f>(Table2[[#This Row],[1M Return vs Nifty]]-AVERAGE(Table2[1M Return vs Nifty]))/_xlfn.STDEV.P(Table2[1M Return vs Nifty])</f>
        <v>-0.6146276215154135</v>
      </c>
      <c r="K64">
        <v>64.3493307093879</v>
      </c>
      <c r="L64">
        <f>(Table2[[#This Row],[6M Return vs Nifty]]-AVERAGE(Table2[6M Return vs Nifty]))/_xlfn.STDEV.P(Table2[6M Return vs Nifty])</f>
        <v>1.4161999607231071</v>
      </c>
      <c r="M64">
        <v>-8.3414151955260802</v>
      </c>
      <c r="N64">
        <f>(Table2[[#This Row],[1W Return vs Nifty]]-AVERAGE(Table2[1W Return vs Nifty]))/_xlfn.STDEV.P(Table2[1W Return vs Nifty])</f>
        <v>-1.6178981809046247</v>
      </c>
      <c r="O64">
        <v>1932.07</v>
      </c>
      <c r="P64">
        <v>1890.0788922321201</v>
      </c>
      <c r="Q64">
        <v>1517.97134138863</v>
      </c>
      <c r="R64">
        <v>34.109484784635399</v>
      </c>
      <c r="S64" s="1">
        <f>(Table2[[#This Row],[Close Price]]-Table2[[#This Row],[20D EMA]])/Table2[[#This Row],[20D EMA]]</f>
        <v>-4.6074935173156244E-2</v>
      </c>
      <c r="T64" s="1">
        <f>(Table2[[#This Row],[Close Price]]-Table2[[#This Row],[50D EMA]])/Table2[[#This Row],[50D EMA]]</f>
        <v>-2.4881973141650499E-2</v>
      </c>
      <c r="U64" s="1">
        <f>(Table2[[#This Row],[Close Price]]-Table2[[#This Row],[200D EMA]])/Table2[[#This Row],[200D EMA]]</f>
        <v>0.21415335701528476</v>
      </c>
      <c r="V64">
        <v>0.58973189380607205</v>
      </c>
      <c r="W64">
        <v>1830</v>
      </c>
      <c r="X64">
        <v>1860</v>
      </c>
      <c r="Y64">
        <v>1830</v>
      </c>
      <c r="Z64">
        <v>1870.95</v>
      </c>
      <c r="AA64">
        <v>1830</v>
      </c>
      <c r="AB64">
        <v>2182</v>
      </c>
      <c r="AC64" s="1">
        <f>(Table2[[#This Row],[Close Price]]/Table2[[#This Row],[Day Low]])-1</f>
        <v>7.1311475409836511E-3</v>
      </c>
      <c r="AD64" s="1">
        <f>(Table2[[#This Row],[Day High]]/Table2[[#This Row],[Close Price]])-1</f>
        <v>9.1967119720028911E-3</v>
      </c>
      <c r="AE64" s="1">
        <f>(Table2[[#This Row],[Close Price]]/Table2[[#This Row],[Current Week Low]])-1</f>
        <v>7.1311475409836511E-3</v>
      </c>
      <c r="AF64" s="1">
        <f>(Table2[[#This Row],[Current Week High]]/Table2[[#This Row],[Close Price]])-1</f>
        <v>1.5137950679580126E-2</v>
      </c>
      <c r="AG64" s="1">
        <f>(Table2[[#This Row],[Close Price]]/Table2[[#This Row],[Current Month Low]])-1</f>
        <v>7.1311475409836511E-3</v>
      </c>
      <c r="AH64" s="1">
        <f>(Table2[[#This Row],[Current Month High]]/Table2[[#This Row],[Close Price]])-1</f>
        <v>0.18390711049618846</v>
      </c>
      <c r="AI64">
        <v>29.133772822224</v>
      </c>
      <c r="AJ64">
        <v>105.153441411576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-0.46</v>
      </c>
      <c r="AM64" t="s">
        <v>3216</v>
      </c>
      <c r="AN64">
        <v>-8.19</v>
      </c>
      <c r="AO64" t="s">
        <v>3216</v>
      </c>
      <c r="AP64">
        <v>0.206465989546878</v>
      </c>
      <c r="AQ64">
        <f>(Table2[[#This Row],[Sharpe Ratio]]-AVERAGE(Table2[Sharpe Ratio]))/_xlfn.STDEV.P(Table2[Sharpe Ratio])</f>
        <v>1.6499062725931379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0.96550909388088813</v>
      </c>
      <c r="AS64">
        <f>_xlfn.RANK.AVG(Table2[[#This Row],[1Y Return vs Nifty Z-Score]],Table2[1Y Return vs Nifty Z-Score])</f>
        <v>262</v>
      </c>
      <c r="AT64">
        <f>_xlfn.RANK.AVG(Table2[[#This Row],[6M Return vs Nifty Z-Score]],Table2[6M Return vs Nifty Z-Score])</f>
        <v>63</v>
      </c>
      <c r="AU64">
        <f>_xlfn.RANK.AVG(Table2[[#This Row],[Sharpe Ratio Z-Score]],Table2[Sharpe Ratio Z-Score])</f>
        <v>32</v>
      </c>
      <c r="AV64">
        <f>(Table2[[#This Row],[Rank 1Y]]+Table2[[#This Row],[Rank 6M]]+Table2[[#This Row],[Rank Sharpe]])/3</f>
        <v>119</v>
      </c>
    </row>
    <row r="65" spans="1:48" x14ac:dyDescent="0.3">
      <c r="A65" t="s">
        <v>907</v>
      </c>
      <c r="B65" t="s">
        <v>908</v>
      </c>
      <c r="C65" t="s">
        <v>3177</v>
      </c>
      <c r="D65" t="s">
        <v>536</v>
      </c>
      <c r="E65">
        <v>17177.770803619998</v>
      </c>
      <c r="F65">
        <v>619.70000000000005</v>
      </c>
      <c r="G65">
        <v>107.97803729532301</v>
      </c>
      <c r="H65">
        <f>(Table2[[#This Row],[1Y Return vs Nifty]]-AVERAGE(Table2[1Y Return vs Nifty]))/_xlfn.STDEV.P(Table2[1Y Return vs Nifty])</f>
        <v>1.3510289677766327</v>
      </c>
      <c r="I65">
        <v>-5.6165513784004002</v>
      </c>
      <c r="J65">
        <f>(Table2[[#This Row],[1M Return vs Nifty]]-AVERAGE(Table2[1M Return vs Nifty]))/_xlfn.STDEV.P(Table2[1M Return vs Nifty])</f>
        <v>-0.64087766798831824</v>
      </c>
      <c r="K65">
        <v>19.058498019610699</v>
      </c>
      <c r="L65">
        <f>(Table2[[#This Row],[6M Return vs Nifty]]-AVERAGE(Table2[6M Return vs Nifty]))/_xlfn.STDEV.P(Table2[6M Return vs Nifty])</f>
        <v>8.0949498513022355E-2</v>
      </c>
      <c r="M65">
        <v>0.58469545052933003</v>
      </c>
      <c r="N65">
        <f>(Table2[[#This Row],[1W Return vs Nifty]]-AVERAGE(Table2[1W Return vs Nifty]))/_xlfn.STDEV.P(Table2[1W Return vs Nifty])</f>
        <v>0.39586143794374679</v>
      </c>
      <c r="O65">
        <v>625</v>
      </c>
      <c r="P65">
        <v>608.83328700823199</v>
      </c>
      <c r="Q65">
        <v>505.84234498332501</v>
      </c>
      <c r="R65">
        <v>46.577059372703097</v>
      </c>
      <c r="S65" s="1">
        <f>(Table2[[#This Row],[Close Price]]-Table2[[#This Row],[20D EMA]])/Table2[[#This Row],[20D EMA]]</f>
        <v>-8.4799999999999268E-3</v>
      </c>
      <c r="T65" s="1">
        <f>(Table2[[#This Row],[Close Price]]-Table2[[#This Row],[50D EMA]])/Table2[[#This Row],[50D EMA]]</f>
        <v>1.7848421273361038E-2</v>
      </c>
      <c r="U65" s="1">
        <f>(Table2[[#This Row],[Close Price]]-Table2[[#This Row],[200D EMA]])/Table2[[#This Row],[200D EMA]]</f>
        <v>0.22508525857088602</v>
      </c>
      <c r="V65">
        <v>0.47335456277911397</v>
      </c>
      <c r="W65">
        <v>617</v>
      </c>
      <c r="X65">
        <v>630.5</v>
      </c>
      <c r="Y65">
        <v>617</v>
      </c>
      <c r="Z65">
        <v>647</v>
      </c>
      <c r="AA65">
        <v>592.5</v>
      </c>
      <c r="AB65">
        <v>647.85</v>
      </c>
      <c r="AC65" s="1">
        <f>(Table2[[#This Row],[Close Price]]/Table2[[#This Row],[Day Low]])-1</f>
        <v>4.3760129659644598E-3</v>
      </c>
      <c r="AD65" s="1">
        <f>(Table2[[#This Row],[Day High]]/Table2[[#This Row],[Close Price]])-1</f>
        <v>1.7427787639180181E-2</v>
      </c>
      <c r="AE65" s="1">
        <f>(Table2[[#This Row],[Close Price]]/Table2[[#This Row],[Current Week Low]])-1</f>
        <v>4.3760129659644598E-3</v>
      </c>
      <c r="AF65" s="1">
        <f>(Table2[[#This Row],[Current Week High]]/Table2[[#This Row],[Close Price]])-1</f>
        <v>4.4053574310150001E-2</v>
      </c>
      <c r="AG65" s="1">
        <f>(Table2[[#This Row],[Close Price]]/Table2[[#This Row],[Current Month Low]])-1</f>
        <v>4.5907172995780732E-2</v>
      </c>
      <c r="AH65" s="1">
        <f>(Table2[[#This Row],[Current Month High]]/Table2[[#This Row],[Close Price]])-1</f>
        <v>4.5425205744715091E-2</v>
      </c>
      <c r="AI65">
        <v>16.830724544134199</v>
      </c>
      <c r="AJ65">
        <v>154.18375717801399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0.21</v>
      </c>
      <c r="AM65" t="s">
        <v>3217</v>
      </c>
      <c r="AN65">
        <v>-2.61</v>
      </c>
      <c r="AO65" t="s">
        <v>3216</v>
      </c>
      <c r="AP65">
        <v>0.241411706581837</v>
      </c>
      <c r="AQ65">
        <f>(Table2[[#This Row],[Sharpe Ratio]]-AVERAGE(Table2[Sharpe Ratio]))/_xlfn.STDEV.P(Table2[Sharpe Ratio])</f>
        <v>2.0557685402942911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3.2427307765393749</v>
      </c>
      <c r="AS65">
        <f>_xlfn.RANK.AVG(Table2[[#This Row],[1Y Return vs Nifty Z-Score]],Table2[1Y Return vs Nifty Z-Score])</f>
        <v>66</v>
      </c>
      <c r="AT65">
        <f>_xlfn.RANK.AVG(Table2[[#This Row],[6M Return vs Nifty Z-Score]],Table2[6M Return vs Nifty Z-Score])</f>
        <v>278</v>
      </c>
      <c r="AU65">
        <f>_xlfn.RANK.AVG(Table2[[#This Row],[Sharpe Ratio Z-Score]],Table2[Sharpe Ratio Z-Score])</f>
        <v>15</v>
      </c>
      <c r="AV65">
        <f>(Table2[[#This Row],[Rank 1Y]]+Table2[[#This Row],[Rank 6M]]+Table2[[#This Row],[Rank Sharpe]])/3</f>
        <v>119.66666666666667</v>
      </c>
    </row>
    <row r="66" spans="1:48" x14ac:dyDescent="0.3">
      <c r="A66" t="s">
        <v>1331</v>
      </c>
      <c r="B66" t="s">
        <v>1332</v>
      </c>
      <c r="C66" t="s">
        <v>3188</v>
      </c>
      <c r="D66" t="s">
        <v>1236</v>
      </c>
      <c r="E66">
        <v>8683.5999087</v>
      </c>
      <c r="F66">
        <v>679.3</v>
      </c>
      <c r="G66">
        <v>87.905113442527494</v>
      </c>
      <c r="H66">
        <f>(Table2[[#This Row],[1Y Return vs Nifty]]-AVERAGE(Table2[1Y Return vs Nifty]))/_xlfn.STDEV.P(Table2[1Y Return vs Nifty])</f>
        <v>1.0173940547643052</v>
      </c>
      <c r="I66">
        <v>-13.543822370047399</v>
      </c>
      <c r="J66">
        <f>(Table2[[#This Row],[1M Return vs Nifty]]-AVERAGE(Table2[1M Return vs Nifty]))/_xlfn.STDEV.P(Table2[1M Return vs Nifty])</f>
        <v>-1.3784463041337078</v>
      </c>
      <c r="K66">
        <v>29.209813259392899</v>
      </c>
      <c r="L66">
        <f>(Table2[[#This Row],[6M Return vs Nifty]]-AVERAGE(Table2[6M Return vs Nifty]))/_xlfn.STDEV.P(Table2[6M Return vs Nifty])</f>
        <v>0.3802274662819593</v>
      </c>
      <c r="M66">
        <v>-8.09455696974082</v>
      </c>
      <c r="N66">
        <f>(Table2[[#This Row],[1W Return vs Nifty]]-AVERAGE(Table2[1W Return vs Nifty]))/_xlfn.STDEV.P(Table2[1W Return vs Nifty])</f>
        <v>-1.5622061615718157</v>
      </c>
      <c r="O66">
        <v>703.73</v>
      </c>
      <c r="P66">
        <v>659.20987188295896</v>
      </c>
      <c r="Q66">
        <v>508.64565107082399</v>
      </c>
      <c r="R66">
        <v>33.521787480715702</v>
      </c>
      <c r="S66" s="1">
        <f>(Table2[[#This Row],[Close Price]]-Table2[[#This Row],[20D EMA]])/Table2[[#This Row],[20D EMA]]</f>
        <v>-3.471501854404397E-2</v>
      </c>
      <c r="T66" s="1">
        <f>(Table2[[#This Row],[Close Price]]-Table2[[#This Row],[50D EMA]])/Table2[[#This Row],[50D EMA]]</f>
        <v>3.0476072907791561E-2</v>
      </c>
      <c r="U66" s="1">
        <f>(Table2[[#This Row],[Close Price]]-Table2[[#This Row],[200D EMA]])/Table2[[#This Row],[200D EMA]]</f>
        <v>0.33550733908745051</v>
      </c>
      <c r="V66">
        <v>0.56217406627790201</v>
      </c>
      <c r="W66">
        <v>669.6</v>
      </c>
      <c r="X66">
        <v>691.75</v>
      </c>
      <c r="Y66">
        <v>662.35</v>
      </c>
      <c r="Z66">
        <v>703.4</v>
      </c>
      <c r="AA66">
        <v>662.35</v>
      </c>
      <c r="AB66">
        <v>756.25</v>
      </c>
      <c r="AC66" s="1">
        <f>(Table2[[#This Row],[Close Price]]/Table2[[#This Row],[Day Low]])-1</f>
        <v>1.4486260454002364E-2</v>
      </c>
      <c r="AD66" s="1">
        <f>(Table2[[#This Row],[Day High]]/Table2[[#This Row],[Close Price]])-1</f>
        <v>1.8327690269394958E-2</v>
      </c>
      <c r="AE66" s="1">
        <f>(Table2[[#This Row],[Close Price]]/Table2[[#This Row],[Current Week Low]])-1</f>
        <v>2.5590699781082415E-2</v>
      </c>
      <c r="AF66" s="1">
        <f>(Table2[[#This Row],[Current Week High]]/Table2[[#This Row],[Close Price]])-1</f>
        <v>3.5477697629913152E-2</v>
      </c>
      <c r="AG66" s="1">
        <f>(Table2[[#This Row],[Close Price]]/Table2[[#This Row],[Current Month Low]])-1</f>
        <v>2.5590699781082415E-2</v>
      </c>
      <c r="AH66" s="1">
        <f>(Table2[[#This Row],[Current Month High]]/Table2[[#This Row],[Close Price]])-1</f>
        <v>0.11327837479758585</v>
      </c>
      <c r="AI66">
        <v>15.552774915354</v>
      </c>
      <c r="AJ66">
        <v>138.01681850035001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0.51</v>
      </c>
      <c r="AM66" t="s">
        <v>3217</v>
      </c>
      <c r="AN66">
        <v>-7.9</v>
      </c>
      <c r="AO66" t="s">
        <v>3216</v>
      </c>
      <c r="AP66">
        <v>0.184327210363667</v>
      </c>
      <c r="AQ66">
        <f>(Table2[[#This Row],[Sharpe Ratio]]-AVERAGE(Table2[Sharpe Ratio]))/_xlfn.STDEV.P(Table2[Sharpe Ratio])</f>
        <v>1.3927847742863668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-0.15024617037289234</v>
      </c>
      <c r="AS66">
        <f>_xlfn.RANK.AVG(Table2[[#This Row],[1Y Return vs Nifty Z-Score]],Table2[1Y Return vs Nifty Z-Score])</f>
        <v>95</v>
      </c>
      <c r="AT66">
        <f>_xlfn.RANK.AVG(Table2[[#This Row],[6M Return vs Nifty Z-Score]],Table2[6M Return vs Nifty Z-Score])</f>
        <v>210</v>
      </c>
      <c r="AU66">
        <f>_xlfn.RANK.AVG(Table2[[#This Row],[Sharpe Ratio Z-Score]],Table2[Sharpe Ratio Z-Score])</f>
        <v>60</v>
      </c>
      <c r="AV66">
        <f>(Table2[[#This Row],[Rank 1Y]]+Table2[[#This Row],[Rank 6M]]+Table2[[#This Row],[Rank Sharpe]])/3</f>
        <v>121.66666666666667</v>
      </c>
    </row>
    <row r="67" spans="1:48" x14ac:dyDescent="0.3">
      <c r="A67" t="s">
        <v>260</v>
      </c>
      <c r="B67" t="s">
        <v>261</v>
      </c>
      <c r="C67" t="s">
        <v>3183</v>
      </c>
      <c r="D67" t="s">
        <v>262</v>
      </c>
      <c r="E67">
        <v>104338.08</v>
      </c>
      <c r="F67">
        <v>3764</v>
      </c>
      <c r="G67">
        <v>91.959365732550197</v>
      </c>
      <c r="H67">
        <f>(Table2[[#This Row],[1Y Return vs Nifty]]-AVERAGE(Table2[1Y Return vs Nifty]))/_xlfn.STDEV.P(Table2[1Y Return vs Nifty])</f>
        <v>1.0847803568312746</v>
      </c>
      <c r="I67">
        <v>-1.4476548353204199</v>
      </c>
      <c r="J67">
        <f>(Table2[[#This Row],[1M Return vs Nifty]]-AVERAGE(Table2[1M Return vs Nifty]))/_xlfn.STDEV.P(Table2[1M Return vs Nifty])</f>
        <v>-0.25299546480001911</v>
      </c>
      <c r="K67">
        <v>23.693560196558401</v>
      </c>
      <c r="L67">
        <f>(Table2[[#This Row],[6M Return vs Nifty]]-AVERAGE(Table2[6M Return vs Nifty]))/_xlfn.STDEV.P(Table2[6M Return vs Nifty])</f>
        <v>0.21759898245017328</v>
      </c>
      <c r="M67">
        <v>0.36466438973984799</v>
      </c>
      <c r="N67">
        <f>(Table2[[#This Row],[1W Return vs Nifty]]-AVERAGE(Table2[1W Return vs Nifty]))/_xlfn.STDEV.P(Table2[1W Return vs Nifty])</f>
        <v>0.34622171436424598</v>
      </c>
      <c r="O67">
        <v>3786.43</v>
      </c>
      <c r="P67">
        <v>3758.9838327474799</v>
      </c>
      <c r="Q67">
        <v>3199.4011419437802</v>
      </c>
      <c r="R67">
        <v>45.712609906100298</v>
      </c>
      <c r="S67" s="1">
        <f>(Table2[[#This Row],[Close Price]]-Table2[[#This Row],[20D EMA]])/Table2[[#This Row],[20D EMA]]</f>
        <v>-5.923785729565801E-3</v>
      </c>
      <c r="T67" s="1">
        <f>(Table2[[#This Row],[Close Price]]-Table2[[#This Row],[50D EMA]])/Table2[[#This Row],[50D EMA]]</f>
        <v>1.3344476794021471E-3</v>
      </c>
      <c r="U67" s="1">
        <f>(Table2[[#This Row],[Close Price]]-Table2[[#This Row],[200D EMA]])/Table2[[#This Row],[200D EMA]]</f>
        <v>0.17647016832443854</v>
      </c>
      <c r="V67">
        <v>0.54845612107935804</v>
      </c>
      <c r="W67">
        <v>3742.8</v>
      </c>
      <c r="X67">
        <v>3866.05</v>
      </c>
      <c r="Y67">
        <v>3742.8</v>
      </c>
      <c r="Z67">
        <v>3866.05</v>
      </c>
      <c r="AA67">
        <v>3661.25</v>
      </c>
      <c r="AB67">
        <v>3895.75</v>
      </c>
      <c r="AC67" s="1">
        <f>(Table2[[#This Row],[Close Price]]/Table2[[#This Row],[Day Low]])-1</f>
        <v>5.6642086138718462E-3</v>
      </c>
      <c r="AD67" s="1">
        <f>(Table2[[#This Row],[Day High]]/Table2[[#This Row],[Close Price]])-1</f>
        <v>2.7112114771519646E-2</v>
      </c>
      <c r="AE67" s="1">
        <f>(Table2[[#This Row],[Close Price]]/Table2[[#This Row],[Current Week Low]])-1</f>
        <v>5.6642086138718462E-3</v>
      </c>
      <c r="AF67" s="1">
        <f>(Table2[[#This Row],[Current Week High]]/Table2[[#This Row],[Close Price]])-1</f>
        <v>2.7112114771519646E-2</v>
      </c>
      <c r="AG67" s="1">
        <f>(Table2[[#This Row],[Close Price]]/Table2[[#This Row],[Current Month Low]])-1</f>
        <v>2.8064185728917668E-2</v>
      </c>
      <c r="AH67" s="1">
        <f>(Table2[[#This Row],[Current Month High]]/Table2[[#This Row],[Close Price]])-1</f>
        <v>3.5002656748140293E-2</v>
      </c>
      <c r="AI67">
        <v>10.836875664187</v>
      </c>
      <c r="AJ67">
        <v>127.665880360491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-7.0000000000000007E-2</v>
      </c>
      <c r="AM67" t="s">
        <v>3216</v>
      </c>
      <c r="AN67">
        <v>-1.06</v>
      </c>
      <c r="AO67" t="s">
        <v>3216</v>
      </c>
      <c r="AP67">
        <v>0.20162011990195799</v>
      </c>
      <c r="AQ67">
        <f>(Table2[[#This Row],[Sharpe Ratio]]-AVERAGE(Table2[Sharpe Ratio]))/_xlfn.STDEV.P(Table2[Sharpe Ratio])</f>
        <v>1.5936259667375186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2.989231555583193</v>
      </c>
      <c r="AS67">
        <f>_xlfn.RANK.AVG(Table2[[#This Row],[1Y Return vs Nifty Z-Score]],Table2[1Y Return vs Nifty Z-Score])</f>
        <v>87</v>
      </c>
      <c r="AT67">
        <f>_xlfn.RANK.AVG(Table2[[#This Row],[6M Return vs Nifty Z-Score]],Table2[6M Return vs Nifty Z-Score])</f>
        <v>245</v>
      </c>
      <c r="AU67">
        <f>_xlfn.RANK.AVG(Table2[[#This Row],[Sharpe Ratio Z-Score]],Table2[Sharpe Ratio Z-Score])</f>
        <v>36</v>
      </c>
      <c r="AV67">
        <f>(Table2[[#This Row],[Rank 1Y]]+Table2[[#This Row],[Rank 6M]]+Table2[[#This Row],[Rank Sharpe]])/3</f>
        <v>122.66666666666667</v>
      </c>
    </row>
    <row r="68" spans="1:48" x14ac:dyDescent="0.3">
      <c r="A68" t="s">
        <v>622</v>
      </c>
      <c r="B68" t="s">
        <v>623</v>
      </c>
      <c r="C68" t="s">
        <v>3171</v>
      </c>
      <c r="D68" t="s">
        <v>440</v>
      </c>
      <c r="E68">
        <v>31436.735000000001</v>
      </c>
      <c r="F68">
        <v>1504.15</v>
      </c>
      <c r="G68">
        <v>100.10631934726899</v>
      </c>
      <c r="H68">
        <f>(Table2[[#This Row],[1Y Return vs Nifty]]-AVERAGE(Table2[1Y Return vs Nifty]))/_xlfn.STDEV.P(Table2[1Y Return vs Nifty])</f>
        <v>1.2201920278212799</v>
      </c>
      <c r="I68">
        <v>-1.88840700044724</v>
      </c>
      <c r="J68">
        <f>(Table2[[#This Row],[1M Return vs Nifty]]-AVERAGE(Table2[1M Return vs Nifty]))/_xlfn.STDEV.P(Table2[1M Return vs Nifty])</f>
        <v>-0.29400389931086901</v>
      </c>
      <c r="K68">
        <v>63.229574389145597</v>
      </c>
      <c r="L68">
        <f>(Table2[[#This Row],[6M Return vs Nifty]]-AVERAGE(Table2[6M Return vs Nifty]))/_xlfn.STDEV.P(Table2[6M Return vs Nifty])</f>
        <v>1.3831876477367822</v>
      </c>
      <c r="M68">
        <v>5.6299147820189503</v>
      </c>
      <c r="N68">
        <f>(Table2[[#This Row],[1W Return vs Nifty]]-AVERAGE(Table2[1W Return vs Nifty]))/_xlfn.STDEV.P(Table2[1W Return vs Nifty])</f>
        <v>1.5340793427908905</v>
      </c>
      <c r="O68">
        <v>1408.67</v>
      </c>
      <c r="P68">
        <v>1327.20513970155</v>
      </c>
      <c r="Q68">
        <v>1081.62049267777</v>
      </c>
      <c r="R68">
        <v>75.366495619953298</v>
      </c>
      <c r="S68" s="1">
        <f>(Table2[[#This Row],[Close Price]]-Table2[[#This Row],[20D EMA]])/Table2[[#This Row],[20D EMA]]</f>
        <v>6.7780246615601961E-2</v>
      </c>
      <c r="T68" s="1">
        <f>(Table2[[#This Row],[Close Price]]-Table2[[#This Row],[50D EMA]])/Table2[[#This Row],[50D EMA]]</f>
        <v>0.13332140978465457</v>
      </c>
      <c r="U68" s="1">
        <f>(Table2[[#This Row],[Close Price]]-Table2[[#This Row],[200D EMA]])/Table2[[#This Row],[200D EMA]]</f>
        <v>0.39064487977310131</v>
      </c>
      <c r="V68">
        <v>0.72297549427881402</v>
      </c>
      <c r="W68">
        <v>1461</v>
      </c>
      <c r="X68">
        <v>1542.6</v>
      </c>
      <c r="Y68">
        <v>1372.1</v>
      </c>
      <c r="Z68">
        <v>1542.6</v>
      </c>
      <c r="AA68">
        <v>1348.4</v>
      </c>
      <c r="AB68">
        <v>1542.6</v>
      </c>
      <c r="AC68" s="1">
        <f>(Table2[[#This Row],[Close Price]]/Table2[[#This Row],[Day Low]])-1</f>
        <v>2.9534565366187593E-2</v>
      </c>
      <c r="AD68" s="1">
        <f>(Table2[[#This Row],[Day High]]/Table2[[#This Row],[Close Price]])-1</f>
        <v>2.556261011202321E-2</v>
      </c>
      <c r="AE68" s="1">
        <f>(Table2[[#This Row],[Close Price]]/Table2[[#This Row],[Current Week Low]])-1</f>
        <v>9.623934115589261E-2</v>
      </c>
      <c r="AF68" s="1">
        <f>(Table2[[#This Row],[Current Week High]]/Table2[[#This Row],[Close Price]])-1</f>
        <v>2.556261011202321E-2</v>
      </c>
      <c r="AG68" s="1">
        <f>(Table2[[#This Row],[Close Price]]/Table2[[#This Row],[Current Month Low]])-1</f>
        <v>0.11550726787303467</v>
      </c>
      <c r="AH68" s="1">
        <f>(Table2[[#This Row],[Current Month High]]/Table2[[#This Row],[Close Price]])-1</f>
        <v>2.556261011202321E-2</v>
      </c>
      <c r="AI68">
        <v>10.6538576604726</v>
      </c>
      <c r="AJ68">
        <v>138.37559429477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</v>
      </c>
      <c r="AM68" t="s">
        <v>3217</v>
      </c>
      <c r="AN68">
        <v>6.2</v>
      </c>
      <c r="AO68" t="s">
        <v>3217</v>
      </c>
      <c r="AP68">
        <v>0.102017520627612</v>
      </c>
      <c r="AQ68">
        <f>(Table2[[#This Row],[Sharpe Ratio]]-AVERAGE(Table2[Sharpe Ratio]))/_xlfn.STDEV.P(Table2[Sharpe Ratio])</f>
        <v>0.43683365453585349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4.2802887735739379</v>
      </c>
      <c r="AS68">
        <f>_xlfn.RANK.AVG(Table2[[#This Row],[1Y Return vs Nifty Z-Score]],Table2[1Y Return vs Nifty Z-Score])</f>
        <v>77</v>
      </c>
      <c r="AT68">
        <f>_xlfn.RANK.AVG(Table2[[#This Row],[6M Return vs Nifty Z-Score]],Table2[6M Return vs Nifty Z-Score])</f>
        <v>66</v>
      </c>
      <c r="AU68">
        <f>_xlfn.RANK.AVG(Table2[[#This Row],[Sharpe Ratio Z-Score]],Table2[Sharpe Ratio Z-Score])</f>
        <v>230</v>
      </c>
      <c r="AV68">
        <f>(Table2[[#This Row],[Rank 1Y]]+Table2[[#This Row],[Rank 6M]]+Table2[[#This Row],[Rank Sharpe]])/3</f>
        <v>124.33333333333333</v>
      </c>
    </row>
    <row r="69" spans="1:48" x14ac:dyDescent="0.3">
      <c r="A69" t="s">
        <v>1345</v>
      </c>
      <c r="B69" t="s">
        <v>1346</v>
      </c>
      <c r="C69" t="s">
        <v>3185</v>
      </c>
      <c r="D69" t="s">
        <v>285</v>
      </c>
      <c r="E69">
        <v>8538.97297058</v>
      </c>
      <c r="F69">
        <v>2055.1</v>
      </c>
      <c r="G69">
        <v>78.074328136936302</v>
      </c>
      <c r="H69">
        <f>(Table2[[#This Row],[1Y Return vs Nifty]]-AVERAGE(Table2[1Y Return vs Nifty]))/_xlfn.STDEV.P(Table2[1Y Return vs Nifty])</f>
        <v>0.85399517853048723</v>
      </c>
      <c r="I69">
        <v>5.1831171348609804</v>
      </c>
      <c r="J69">
        <f>(Table2[[#This Row],[1M Return vs Nifty]]-AVERAGE(Table2[1M Return vs Nifty]))/_xlfn.STDEV.P(Table2[1M Return vs Nifty])</f>
        <v>0.36394439303896137</v>
      </c>
      <c r="K69">
        <v>82.525584505565703</v>
      </c>
      <c r="L69">
        <f>(Table2[[#This Row],[6M Return vs Nifty]]-AVERAGE(Table2[6M Return vs Nifty]))/_xlfn.STDEV.P(Table2[6M Return vs Nifty])</f>
        <v>1.9520667099355204</v>
      </c>
      <c r="M69">
        <v>-9.1782278999773101</v>
      </c>
      <c r="N69">
        <f>(Table2[[#This Row],[1W Return vs Nifty]]-AVERAGE(Table2[1W Return vs Nifty]))/_xlfn.STDEV.P(Table2[1W Return vs Nifty])</f>
        <v>-1.8066858510986832</v>
      </c>
      <c r="O69">
        <v>1957.64</v>
      </c>
      <c r="P69">
        <v>1812.5573966125501</v>
      </c>
      <c r="Q69">
        <v>1428.82365047961</v>
      </c>
      <c r="R69">
        <v>59.479979789198502</v>
      </c>
      <c r="S69" s="1">
        <f>(Table2[[#This Row],[Close Price]]-Table2[[#This Row],[20D EMA]])/Table2[[#This Row],[20D EMA]]</f>
        <v>4.9784434318873645E-2</v>
      </c>
      <c r="T69" s="1">
        <f>(Table2[[#This Row],[Close Price]]-Table2[[#This Row],[50D EMA]])/Table2[[#This Row],[50D EMA]]</f>
        <v>0.13381237131620358</v>
      </c>
      <c r="U69" s="1">
        <f>(Table2[[#This Row],[Close Price]]-Table2[[#This Row],[200D EMA]])/Table2[[#This Row],[200D EMA]]</f>
        <v>0.4383160576255643</v>
      </c>
      <c r="V69">
        <v>1.03973418659726</v>
      </c>
      <c r="W69">
        <v>2001.45</v>
      </c>
      <c r="X69">
        <v>2116.3000000000002</v>
      </c>
      <c r="Y69">
        <v>1945.55</v>
      </c>
      <c r="Z69">
        <v>2116.3000000000002</v>
      </c>
      <c r="AA69">
        <v>1785.2</v>
      </c>
      <c r="AB69">
        <v>2178.65</v>
      </c>
      <c r="AC69" s="1">
        <f>(Table2[[#This Row],[Close Price]]/Table2[[#This Row],[Day Low]])-1</f>
        <v>2.6805565964675537E-2</v>
      </c>
      <c r="AD69" s="1">
        <f>(Table2[[#This Row],[Day High]]/Table2[[#This Row],[Close Price]])-1</f>
        <v>2.9779572770181728E-2</v>
      </c>
      <c r="AE69" s="1">
        <f>(Table2[[#This Row],[Close Price]]/Table2[[#This Row],[Current Week Low]])-1</f>
        <v>5.63079848885919E-2</v>
      </c>
      <c r="AF69" s="1">
        <f>(Table2[[#This Row],[Current Week High]]/Table2[[#This Row],[Close Price]])-1</f>
        <v>2.9779572770181728E-2</v>
      </c>
      <c r="AG69" s="1">
        <f>(Table2[[#This Row],[Close Price]]/Table2[[#This Row],[Current Month Low]])-1</f>
        <v>0.15118754201209939</v>
      </c>
      <c r="AH69" s="1">
        <f>(Table2[[#This Row],[Current Month High]]/Table2[[#This Row],[Close Price]])-1</f>
        <v>6.0118729015619765E-2</v>
      </c>
      <c r="AI69">
        <v>6.0118729015619703</v>
      </c>
      <c r="AJ69">
        <v>135.649581470014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0.4</v>
      </c>
      <c r="AM69" t="s">
        <v>3217</v>
      </c>
      <c r="AN69">
        <v>11.25</v>
      </c>
      <c r="AO69" t="s">
        <v>3217</v>
      </c>
      <c r="AP69">
        <v>0.102043750964196</v>
      </c>
      <c r="AQ69">
        <f>(Table2[[#This Row],[Sharpe Ratio]]-AVERAGE(Table2[Sharpe Ratio]))/_xlfn.STDEV.P(Table2[Sharpe Ratio])</f>
        <v>0.43713829569911522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1.8004587261054013</v>
      </c>
      <c r="AS69">
        <f>_xlfn.RANK.AVG(Table2[[#This Row],[1Y Return vs Nifty Z-Score]],Table2[1Y Return vs Nifty Z-Score])</f>
        <v>113</v>
      </c>
      <c r="AT69">
        <f>_xlfn.RANK.AVG(Table2[[#This Row],[6M Return vs Nifty Z-Score]],Table2[6M Return vs Nifty Z-Score])</f>
        <v>31</v>
      </c>
      <c r="AU69">
        <f>_xlfn.RANK.AVG(Table2[[#This Row],[Sharpe Ratio Z-Score]],Table2[Sharpe Ratio Z-Score])</f>
        <v>229</v>
      </c>
      <c r="AV69">
        <f>(Table2[[#This Row],[Rank 1Y]]+Table2[[#This Row],[Rank 6M]]+Table2[[#This Row],[Rank Sharpe]])/3</f>
        <v>124.33333333333333</v>
      </c>
    </row>
    <row r="70" spans="1:48" x14ac:dyDescent="0.3">
      <c r="A70" t="s">
        <v>1077</v>
      </c>
      <c r="B70" t="s">
        <v>1078</v>
      </c>
      <c r="C70" t="s">
        <v>3175</v>
      </c>
      <c r="D70" t="s">
        <v>54</v>
      </c>
      <c r="E70">
        <v>12558.733285980001</v>
      </c>
      <c r="F70">
        <v>1365.7</v>
      </c>
      <c r="G70">
        <v>154.81611075038299</v>
      </c>
      <c r="H70">
        <f>(Table2[[#This Row],[1Y Return vs Nifty]]-AVERAGE(Table2[1Y Return vs Nifty]))/_xlfn.STDEV.P(Table2[1Y Return vs Nifty])</f>
        <v>2.1295312267122504</v>
      </c>
      <c r="I70">
        <v>1.60319320012829</v>
      </c>
      <c r="J70">
        <f>(Table2[[#This Row],[1M Return vs Nifty]]-AVERAGE(Table2[1M Return vs Nifty]))/_xlfn.STDEV.P(Table2[1M Return vs Nifty])</f>
        <v>3.0861341276599494E-2</v>
      </c>
      <c r="K70">
        <v>55.832888957368702</v>
      </c>
      <c r="L70">
        <f>(Table2[[#This Row],[6M Return vs Nifty]]-AVERAGE(Table2[6M Return vs Nifty]))/_xlfn.STDEV.P(Table2[6M Return vs Nifty])</f>
        <v>1.165120832554734</v>
      </c>
      <c r="M70">
        <v>0.64550117316395605</v>
      </c>
      <c r="N70">
        <f>(Table2[[#This Row],[1W Return vs Nifty]]-AVERAGE(Table2[1W Return vs Nifty]))/_xlfn.STDEV.P(Table2[1W Return vs Nifty])</f>
        <v>0.40957940691051242</v>
      </c>
      <c r="O70">
        <v>1326.27</v>
      </c>
      <c r="P70">
        <v>1211.08149445289</v>
      </c>
      <c r="Q70">
        <v>919.55418379707896</v>
      </c>
      <c r="R70">
        <v>56.887995743241802</v>
      </c>
      <c r="S70" s="1">
        <f>(Table2[[#This Row],[Close Price]]-Table2[[#This Row],[20D EMA]])/Table2[[#This Row],[20D EMA]]</f>
        <v>2.9729994646640626E-2</v>
      </c>
      <c r="T70" s="1">
        <f>(Table2[[#This Row],[Close Price]]-Table2[[#This Row],[50D EMA]])/Table2[[#This Row],[50D EMA]]</f>
        <v>0.12766977800858853</v>
      </c>
      <c r="U70" s="1">
        <f>(Table2[[#This Row],[Close Price]]-Table2[[#This Row],[200D EMA]])/Table2[[#This Row],[200D EMA]]</f>
        <v>0.48517621263019944</v>
      </c>
      <c r="V70">
        <v>0.77936177430665299</v>
      </c>
      <c r="W70">
        <v>1357.9</v>
      </c>
      <c r="X70">
        <v>1389</v>
      </c>
      <c r="Y70">
        <v>1354.65</v>
      </c>
      <c r="Z70">
        <v>1431</v>
      </c>
      <c r="AA70">
        <v>1250.55</v>
      </c>
      <c r="AB70">
        <v>1431</v>
      </c>
      <c r="AC70" s="1">
        <f>(Table2[[#This Row],[Close Price]]/Table2[[#This Row],[Day Low]])-1</f>
        <v>5.7441637823107961E-3</v>
      </c>
      <c r="AD70" s="1">
        <f>(Table2[[#This Row],[Day High]]/Table2[[#This Row],[Close Price]])-1</f>
        <v>1.7060847916819277E-2</v>
      </c>
      <c r="AE70" s="1">
        <f>(Table2[[#This Row],[Close Price]]/Table2[[#This Row],[Current Week Low]])-1</f>
        <v>8.1570885468571497E-3</v>
      </c>
      <c r="AF70" s="1">
        <f>(Table2[[#This Row],[Current Week High]]/Table2[[#This Row],[Close Price]])-1</f>
        <v>4.7814307681042667E-2</v>
      </c>
      <c r="AG70" s="1">
        <f>(Table2[[#This Row],[Close Price]]/Table2[[#This Row],[Current Month Low]])-1</f>
        <v>9.207948502658847E-2</v>
      </c>
      <c r="AH70" s="1">
        <f>(Table2[[#This Row],[Current Month High]]/Table2[[#This Row],[Close Price]])-1</f>
        <v>4.7814307681042667E-2</v>
      </c>
      <c r="AI70">
        <v>4.7814307681042596</v>
      </c>
      <c r="AJ70">
        <v>192.44111349036399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0.24</v>
      </c>
      <c r="AM70" t="s">
        <v>3217</v>
      </c>
      <c r="AN70">
        <v>0</v>
      </c>
      <c r="AO70" t="s">
        <v>3218</v>
      </c>
      <c r="AP70">
        <v>9.3329320286207995E-2</v>
      </c>
      <c r="AQ70">
        <f>(Table2[[#This Row],[Sharpe Ratio]]-AVERAGE(Table2[Sharpe Ratio]))/_xlfn.STDEV.P(Table2[Sharpe Ratio])</f>
        <v>0.3359282219966781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4.0710210294507743</v>
      </c>
      <c r="AS70">
        <f>_xlfn.RANK.AVG(Table2[[#This Row],[1Y Return vs Nifty Z-Score]],Table2[1Y Return vs Nifty Z-Score])</f>
        <v>36</v>
      </c>
      <c r="AT70">
        <f>_xlfn.RANK.AVG(Table2[[#This Row],[6M Return vs Nifty Z-Score]],Table2[6M Return vs Nifty Z-Score])</f>
        <v>86</v>
      </c>
      <c r="AU70">
        <f>_xlfn.RANK.AVG(Table2[[#This Row],[Sharpe Ratio Z-Score]],Table2[Sharpe Ratio Z-Score])</f>
        <v>254</v>
      </c>
      <c r="AV70">
        <f>(Table2[[#This Row],[Rank 1Y]]+Table2[[#This Row],[Rank 6M]]+Table2[[#This Row],[Rank Sharpe]])/3</f>
        <v>125.33333333333333</v>
      </c>
    </row>
    <row r="71" spans="1:48" x14ac:dyDescent="0.3">
      <c r="A71" t="s">
        <v>237</v>
      </c>
      <c r="B71" t="s">
        <v>238</v>
      </c>
      <c r="C71" t="s">
        <v>3183</v>
      </c>
      <c r="D71" t="s">
        <v>161</v>
      </c>
      <c r="E71">
        <v>113604.87758655001</v>
      </c>
      <c r="F71">
        <v>743.25</v>
      </c>
      <c r="G71">
        <v>43.219039386252803</v>
      </c>
      <c r="H71">
        <f>(Table2[[#This Row],[1Y Return vs Nifty]]-AVERAGE(Table2[1Y Return vs Nifty]))/_xlfn.STDEV.P(Table2[1Y Return vs Nifty])</f>
        <v>0.27466048291591133</v>
      </c>
      <c r="I71">
        <v>-2.50414385951672</v>
      </c>
      <c r="J71">
        <f>(Table2[[#This Row],[1M Return vs Nifty]]-AVERAGE(Table2[1M Return vs Nifty]))/_xlfn.STDEV.P(Table2[1M Return vs Nifty])</f>
        <v>-0.35129324842569815</v>
      </c>
      <c r="K71">
        <v>42.959436943093003</v>
      </c>
      <c r="L71">
        <f>(Table2[[#This Row],[6M Return vs Nifty]]-AVERAGE(Table2[6M Return vs Nifty]))/_xlfn.STDEV.P(Table2[6M Return vs Nifty])</f>
        <v>0.78558966186418411</v>
      </c>
      <c r="M71">
        <v>7.9900846129668697</v>
      </c>
      <c r="N71">
        <f>(Table2[[#This Row],[1W Return vs Nifty]]-AVERAGE(Table2[1W Return vs Nifty]))/_xlfn.STDEV.P(Table2[1W Return vs Nifty])</f>
        <v>2.0665413396951586</v>
      </c>
      <c r="O71">
        <v>708.22</v>
      </c>
      <c r="P71">
        <v>701.11854182414197</v>
      </c>
      <c r="Q71">
        <v>597.12248131441504</v>
      </c>
      <c r="R71">
        <v>69.997492597759603</v>
      </c>
      <c r="S71" s="1">
        <f>(Table2[[#This Row],[Close Price]]-Table2[[#This Row],[20D EMA]])/Table2[[#This Row],[20D EMA]]</f>
        <v>4.9462031572110321E-2</v>
      </c>
      <c r="T71" s="1">
        <f>(Table2[[#This Row],[Close Price]]-Table2[[#This Row],[50D EMA]])/Table2[[#This Row],[50D EMA]]</f>
        <v>6.0091775730594855E-2</v>
      </c>
      <c r="U71" s="1">
        <f>(Table2[[#This Row],[Close Price]]-Table2[[#This Row],[200D EMA]])/Table2[[#This Row],[200D EMA]]</f>
        <v>0.24471950606167425</v>
      </c>
      <c r="V71">
        <v>1.0707279332570001</v>
      </c>
      <c r="W71">
        <v>727.6</v>
      </c>
      <c r="X71">
        <v>745.7</v>
      </c>
      <c r="Y71">
        <v>711.55</v>
      </c>
      <c r="Z71">
        <v>745.7</v>
      </c>
      <c r="AA71">
        <v>658.75</v>
      </c>
      <c r="AB71">
        <v>745.7</v>
      </c>
      <c r="AC71" s="1">
        <f>(Table2[[#This Row],[Close Price]]/Table2[[#This Row],[Day Low]])-1</f>
        <v>2.1509070918086737E-2</v>
      </c>
      <c r="AD71" s="1">
        <f>(Table2[[#This Row],[Day High]]/Table2[[#This Row],[Close Price]])-1</f>
        <v>3.2963336696940626E-3</v>
      </c>
      <c r="AE71" s="1">
        <f>(Table2[[#This Row],[Close Price]]/Table2[[#This Row],[Current Week Low]])-1</f>
        <v>4.4550628908720524E-2</v>
      </c>
      <c r="AF71" s="1">
        <f>(Table2[[#This Row],[Current Week High]]/Table2[[#This Row],[Close Price]])-1</f>
        <v>3.2963336696940626E-3</v>
      </c>
      <c r="AG71" s="1">
        <f>(Table2[[#This Row],[Close Price]]/Table2[[#This Row],[Current Month Low]])-1</f>
        <v>0.12827324478178359</v>
      </c>
      <c r="AH71" s="1">
        <f>(Table2[[#This Row],[Current Month High]]/Table2[[#This Row],[Close Price]])-1</f>
        <v>3.2963336696940626E-3</v>
      </c>
      <c r="AI71">
        <v>5.4490413723511599</v>
      </c>
      <c r="AJ71">
        <v>106.918151447661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0.01</v>
      </c>
      <c r="AM71" t="s">
        <v>3217</v>
      </c>
      <c r="AN71">
        <v>8.73</v>
      </c>
      <c r="AO71" t="s">
        <v>3217</v>
      </c>
      <c r="AP71">
        <v>0.221708394046984</v>
      </c>
      <c r="AQ71">
        <f>(Table2[[#This Row],[Sharpe Ratio]]-AVERAGE(Table2[Sharpe Ratio]))/_xlfn.STDEV.P(Table2[Sharpe Ratio])</f>
        <v>1.8269327405131586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4.6024309765627143</v>
      </c>
      <c r="AS71">
        <f>_xlfn.RANK.AVG(Table2[[#This Row],[1Y Return vs Nifty Z-Score]],Table2[1Y Return vs Nifty Z-Score])</f>
        <v>222</v>
      </c>
      <c r="AT71">
        <f>_xlfn.RANK.AVG(Table2[[#This Row],[6M Return vs Nifty Z-Score]],Table2[6M Return vs Nifty Z-Score])</f>
        <v>134</v>
      </c>
      <c r="AU71">
        <f>_xlfn.RANK.AVG(Table2[[#This Row],[Sharpe Ratio Z-Score]],Table2[Sharpe Ratio Z-Score])</f>
        <v>21</v>
      </c>
      <c r="AV71">
        <f>(Table2[[#This Row],[Rank 1Y]]+Table2[[#This Row],[Rank 6M]]+Table2[[#This Row],[Rank Sharpe]])/3</f>
        <v>125.66666666666667</v>
      </c>
    </row>
    <row r="72" spans="1:48" x14ac:dyDescent="0.3">
      <c r="A72" t="s">
        <v>459</v>
      </c>
      <c r="B72" t="s">
        <v>460</v>
      </c>
      <c r="C72" t="s">
        <v>3171</v>
      </c>
      <c r="D72" t="s">
        <v>138</v>
      </c>
      <c r="E72">
        <v>48205.752</v>
      </c>
      <c r="F72">
        <v>240.8</v>
      </c>
      <c r="G72">
        <v>205.40452546543901</v>
      </c>
      <c r="H72">
        <f>(Table2[[#This Row],[1Y Return vs Nifty]]-AVERAGE(Table2[1Y Return vs Nifty]))/_xlfn.STDEV.P(Table2[1Y Return vs Nifty])</f>
        <v>2.9703684394005601</v>
      </c>
      <c r="I72">
        <v>-19.641919478418501</v>
      </c>
      <c r="J72">
        <f>(Table2[[#This Row],[1M Return vs Nifty]]-AVERAGE(Table2[1M Return vs Nifty]))/_xlfn.STDEV.P(Table2[1M Return vs Nifty])</f>
        <v>-1.9458250618477726</v>
      </c>
      <c r="K72">
        <v>18.346016218795899</v>
      </c>
      <c r="L72">
        <f>(Table2[[#This Row],[6M Return vs Nifty]]-AVERAGE(Table2[6M Return vs Nifty]))/_xlfn.STDEV.P(Table2[6M Return vs Nifty])</f>
        <v>5.9944328209121843E-2</v>
      </c>
      <c r="M72">
        <v>-5.3463469491022897</v>
      </c>
      <c r="N72">
        <f>(Table2[[#This Row],[1W Return vs Nifty]]-AVERAGE(Table2[1W Return vs Nifty]))/_xlfn.STDEV.P(Table2[1W Return vs Nifty])</f>
        <v>-0.94220103468914718</v>
      </c>
      <c r="O72">
        <v>262.62</v>
      </c>
      <c r="P72">
        <v>275.15137714154503</v>
      </c>
      <c r="Q72">
        <v>225.41255559691999</v>
      </c>
      <c r="R72">
        <v>22.966866398854499</v>
      </c>
      <c r="S72" s="1">
        <f>(Table2[[#This Row],[Close Price]]-Table2[[#This Row],[20D EMA]])/Table2[[#This Row],[20D EMA]]</f>
        <v>-8.3085827431269493E-2</v>
      </c>
      <c r="T72" s="1">
        <f>(Table2[[#This Row],[Close Price]]-Table2[[#This Row],[50D EMA]])/Table2[[#This Row],[50D EMA]]</f>
        <v>-0.12484537601959293</v>
      </c>
      <c r="U72" s="1">
        <f>(Table2[[#This Row],[Close Price]]-Table2[[#This Row],[200D EMA]])/Table2[[#This Row],[200D EMA]]</f>
        <v>6.8263475219169548E-2</v>
      </c>
      <c r="V72">
        <v>0.41095780093541001</v>
      </c>
      <c r="W72">
        <v>240.05</v>
      </c>
      <c r="X72">
        <v>248.3</v>
      </c>
      <c r="Y72">
        <v>240.05</v>
      </c>
      <c r="Z72">
        <v>254.7</v>
      </c>
      <c r="AA72">
        <v>240.05</v>
      </c>
      <c r="AB72">
        <v>281.8</v>
      </c>
      <c r="AC72" s="1">
        <f>(Table2[[#This Row],[Close Price]]/Table2[[#This Row],[Day Low]])-1</f>
        <v>3.1243490939387719E-3</v>
      </c>
      <c r="AD72" s="1">
        <f>(Table2[[#This Row],[Day High]]/Table2[[#This Row],[Close Price]])-1</f>
        <v>3.1146179401993379E-2</v>
      </c>
      <c r="AE72" s="1">
        <f>(Table2[[#This Row],[Close Price]]/Table2[[#This Row],[Current Week Low]])-1</f>
        <v>3.1243490939387719E-3</v>
      </c>
      <c r="AF72" s="1">
        <f>(Table2[[#This Row],[Current Week High]]/Table2[[#This Row],[Close Price]])-1</f>
        <v>5.7724252491694328E-2</v>
      </c>
      <c r="AG72" s="1">
        <f>(Table2[[#This Row],[Close Price]]/Table2[[#This Row],[Current Month Low]])-1</f>
        <v>3.1243490939387719E-3</v>
      </c>
      <c r="AH72" s="1">
        <f>(Table2[[#This Row],[Current Month High]]/Table2[[#This Row],[Close Price]])-1</f>
        <v>0.17026578073089693</v>
      </c>
      <c r="AI72">
        <v>46.885382059800598</v>
      </c>
      <c r="AJ72">
        <v>241.56028368794301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-0.17</v>
      </c>
      <c r="AM72" t="s">
        <v>3216</v>
      </c>
      <c r="AN72">
        <v>-12.28</v>
      </c>
      <c r="AO72" t="s">
        <v>3216</v>
      </c>
      <c r="AP72">
        <v>0.16461521216804301</v>
      </c>
      <c r="AQ72">
        <f>(Table2[[#This Row],[Sharpe Ratio]]-AVERAGE(Table2[Sharpe Ratio]))/_xlfn.STDEV.P(Table2[Sharpe Ratio])</f>
        <v>1.1638480985674624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13</v>
      </c>
      <c r="AT72">
        <f>_xlfn.RANK.AVG(Table2[[#This Row],[6M Return vs Nifty Z-Score]],Table2[6M Return vs Nifty Z-Score])</f>
        <v>282</v>
      </c>
      <c r="AU72">
        <f>_xlfn.RANK.AVG(Table2[[#This Row],[Sharpe Ratio Z-Score]],Table2[Sharpe Ratio Z-Score])</f>
        <v>93</v>
      </c>
      <c r="AV72">
        <f>(Table2[[#This Row],[Rank 1Y]]+Table2[[#This Row],[Rank 6M]]+Table2[[#This Row],[Rank Sharpe]])/3</f>
        <v>129.33333333333334</v>
      </c>
    </row>
    <row r="73" spans="1:48" x14ac:dyDescent="0.3">
      <c r="A73" t="s">
        <v>1057</v>
      </c>
      <c r="B73" t="s">
        <v>1058</v>
      </c>
      <c r="C73" t="s">
        <v>3183</v>
      </c>
      <c r="D73" t="s">
        <v>262</v>
      </c>
      <c r="E73">
        <v>12903.553430370001</v>
      </c>
      <c r="F73">
        <v>1624.95</v>
      </c>
      <c r="G73">
        <v>67.433336283220399</v>
      </c>
      <c r="H73">
        <f>(Table2[[#This Row],[1Y Return vs Nifty]]-AVERAGE(Table2[1Y Return vs Nifty]))/_xlfn.STDEV.P(Table2[1Y Return vs Nifty])</f>
        <v>0.67712974440067253</v>
      </c>
      <c r="I73">
        <v>-22.619864956364001</v>
      </c>
      <c r="J73">
        <f>(Table2[[#This Row],[1M Return vs Nifty]]-AVERAGE(Table2[1M Return vs Nifty]))/_xlfn.STDEV.P(Table2[1M Return vs Nifty])</f>
        <v>-2.2228988728727761</v>
      </c>
      <c r="K73">
        <v>43.858129406152401</v>
      </c>
      <c r="L73">
        <f>(Table2[[#This Row],[6M Return vs Nifty]]-AVERAGE(Table2[6M Return vs Nifty]))/_xlfn.STDEV.P(Table2[6M Return vs Nifty])</f>
        <v>0.81208463789838792</v>
      </c>
      <c r="M73">
        <v>-3.6670609767177398</v>
      </c>
      <c r="N73">
        <f>(Table2[[#This Row],[1W Return vs Nifty]]-AVERAGE(Table2[1W Return vs Nifty]))/_xlfn.STDEV.P(Table2[1W Return vs Nifty])</f>
        <v>-0.56334865275268253</v>
      </c>
      <c r="O73">
        <v>1722.41</v>
      </c>
      <c r="P73">
        <v>1849.6179725550901</v>
      </c>
      <c r="Q73">
        <v>1541.85632917313</v>
      </c>
      <c r="R73">
        <v>32.174708249161</v>
      </c>
      <c r="S73" s="1">
        <f>(Table2[[#This Row],[Close Price]]-Table2[[#This Row],[20D EMA]])/Table2[[#This Row],[20D EMA]]</f>
        <v>-5.658350799170931E-2</v>
      </c>
      <c r="T73" s="1">
        <f>(Table2[[#This Row],[Close Price]]-Table2[[#This Row],[50D EMA]])/Table2[[#This Row],[50D EMA]]</f>
        <v>-0.1214672304706957</v>
      </c>
      <c r="U73" s="1">
        <f>(Table2[[#This Row],[Close Price]]-Table2[[#This Row],[200D EMA]])/Table2[[#This Row],[200D EMA]]</f>
        <v>5.3891967270019048E-2</v>
      </c>
      <c r="V73">
        <v>0.73300930763445704</v>
      </c>
      <c r="W73">
        <v>1601.95</v>
      </c>
      <c r="X73">
        <v>1649.9</v>
      </c>
      <c r="Y73">
        <v>1580.05</v>
      </c>
      <c r="Z73">
        <v>1651.45</v>
      </c>
      <c r="AA73">
        <v>1580.05</v>
      </c>
      <c r="AB73">
        <v>1816.7</v>
      </c>
      <c r="AC73" s="1">
        <f>(Table2[[#This Row],[Close Price]]/Table2[[#This Row],[Day Low]])-1</f>
        <v>1.4357501794687755E-2</v>
      </c>
      <c r="AD73" s="1">
        <f>(Table2[[#This Row],[Day High]]/Table2[[#This Row],[Close Price]])-1</f>
        <v>1.535431859441827E-2</v>
      </c>
      <c r="AE73" s="1">
        <f>(Table2[[#This Row],[Close Price]]/Table2[[#This Row],[Current Week Low]])-1</f>
        <v>2.8416822252460339E-2</v>
      </c>
      <c r="AF73" s="1">
        <f>(Table2[[#This Row],[Current Week High]]/Table2[[#This Row],[Close Price]])-1</f>
        <v>1.6308194098279882E-2</v>
      </c>
      <c r="AG73" s="1">
        <f>(Table2[[#This Row],[Close Price]]/Table2[[#This Row],[Current Month Low]])-1</f>
        <v>2.8416822252460339E-2</v>
      </c>
      <c r="AH73" s="1">
        <f>(Table2[[#This Row],[Current Month High]]/Table2[[#This Row],[Close Price]])-1</f>
        <v>0.11800363088095023</v>
      </c>
      <c r="AI73">
        <v>65.1743130557863</v>
      </c>
      <c r="AJ73">
        <v>102.599588554329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-0.28999999999999998</v>
      </c>
      <c r="AM73" t="s">
        <v>3216</v>
      </c>
      <c r="AN73">
        <v>-5.09</v>
      </c>
      <c r="AO73" t="s">
        <v>3216</v>
      </c>
      <c r="AP73">
        <v>0.14338227156552599</v>
      </c>
      <c r="AQ73">
        <f>(Table2[[#This Row],[Sharpe Ratio]]-AVERAGE(Table2[Sharpe Ratio]))/_xlfn.STDEV.P(Table2[Sharpe Ratio])</f>
        <v>0.91724707978508835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132</v>
      </c>
      <c r="AT73">
        <f>_xlfn.RANK.AVG(Table2[[#This Row],[6M Return vs Nifty Z-Score]],Table2[6M Return vs Nifty Z-Score])</f>
        <v>129</v>
      </c>
      <c r="AU73">
        <f>_xlfn.RANK.AVG(Table2[[#This Row],[Sharpe Ratio Z-Score]],Table2[Sharpe Ratio Z-Score])</f>
        <v>130</v>
      </c>
      <c r="AV73">
        <f>(Table2[[#This Row],[Rank 1Y]]+Table2[[#This Row],[Rank 6M]]+Table2[[#This Row],[Rank Sharpe]])/3</f>
        <v>130.33333333333334</v>
      </c>
    </row>
    <row r="74" spans="1:48" x14ac:dyDescent="0.3">
      <c r="A74" t="s">
        <v>84</v>
      </c>
      <c r="B74" t="s">
        <v>85</v>
      </c>
      <c r="C74" t="s">
        <v>3177</v>
      </c>
      <c r="D74" t="s">
        <v>86</v>
      </c>
      <c r="E74">
        <v>328536.80179572001</v>
      </c>
      <c r="F74">
        <v>11764.65</v>
      </c>
      <c r="G74">
        <v>101.21612850859</v>
      </c>
      <c r="H74">
        <f>(Table2[[#This Row],[1Y Return vs Nifty]]-AVERAGE(Table2[1Y Return vs Nifty]))/_xlfn.STDEV.P(Table2[1Y Return vs Nifty])</f>
        <v>1.2386383232246299</v>
      </c>
      <c r="I74">
        <v>17.1442554732368</v>
      </c>
      <c r="J74">
        <f>(Table2[[#This Row],[1M Return vs Nifty]]-AVERAGE(Table2[1M Return vs Nifty]))/_xlfn.STDEV.P(Table2[1M Return vs Nifty])</f>
        <v>1.4768318545976915</v>
      </c>
      <c r="K74">
        <v>22.992394232258398</v>
      </c>
      <c r="L74">
        <f>(Table2[[#This Row],[6M Return vs Nifty]]-AVERAGE(Table2[6M Return vs Nifty]))/_xlfn.STDEV.P(Table2[6M Return vs Nifty])</f>
        <v>0.1969274221737185</v>
      </c>
      <c r="M74">
        <v>6.5862308332684796</v>
      </c>
      <c r="N74">
        <f>(Table2[[#This Row],[1W Return vs Nifty]]-AVERAGE(Table2[1W Return vs Nifty]))/_xlfn.STDEV.P(Table2[1W Return vs Nifty])</f>
        <v>1.7498273570409568</v>
      </c>
      <c r="O74">
        <v>11076.28</v>
      </c>
      <c r="P74">
        <v>10416.7826614485</v>
      </c>
      <c r="Q74">
        <v>8778.7542363583507</v>
      </c>
      <c r="R74">
        <v>73.291801256685204</v>
      </c>
      <c r="S74" s="1">
        <f>(Table2[[#This Row],[Close Price]]-Table2[[#This Row],[20D EMA]])/Table2[[#This Row],[20D EMA]]</f>
        <v>6.2148121932634325E-2</v>
      </c>
      <c r="T74" s="1">
        <f>(Table2[[#This Row],[Close Price]]-Table2[[#This Row],[50D EMA]])/Table2[[#This Row],[50D EMA]]</f>
        <v>0.12939382363614299</v>
      </c>
      <c r="U74" s="1">
        <f>(Table2[[#This Row],[Close Price]]-Table2[[#This Row],[200D EMA]])/Table2[[#This Row],[200D EMA]]</f>
        <v>0.3401275036582268</v>
      </c>
      <c r="V74">
        <v>1.3345138943380499</v>
      </c>
      <c r="W74">
        <v>11740</v>
      </c>
      <c r="X74">
        <v>12054</v>
      </c>
      <c r="Y74">
        <v>11640.05</v>
      </c>
      <c r="Z74">
        <v>12054</v>
      </c>
      <c r="AA74">
        <v>10780</v>
      </c>
      <c r="AB74">
        <v>12054</v>
      </c>
      <c r="AC74" s="1">
        <f>(Table2[[#This Row],[Close Price]]/Table2[[#This Row],[Day Low]])-1</f>
        <v>2.0996592844975126E-3</v>
      </c>
      <c r="AD74" s="1">
        <f>(Table2[[#This Row],[Day High]]/Table2[[#This Row],[Close Price]])-1</f>
        <v>2.4594866825617512E-2</v>
      </c>
      <c r="AE74" s="1">
        <f>(Table2[[#This Row],[Close Price]]/Table2[[#This Row],[Current Week Low]])-1</f>
        <v>1.0704421372760509E-2</v>
      </c>
      <c r="AF74" s="1">
        <f>(Table2[[#This Row],[Current Week High]]/Table2[[#This Row],[Close Price]])-1</f>
        <v>2.4594866825617512E-2</v>
      </c>
      <c r="AG74" s="1">
        <f>(Table2[[#This Row],[Close Price]]/Table2[[#This Row],[Current Month Low]])-1</f>
        <v>9.1340445269016746E-2</v>
      </c>
      <c r="AH74" s="1">
        <f>(Table2[[#This Row],[Current Month High]]/Table2[[#This Row],[Close Price]])-1</f>
        <v>2.4594866825617512E-2</v>
      </c>
      <c r="AI74">
        <v>2.4594866825617498</v>
      </c>
      <c r="AJ74">
        <v>139.94554410009999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0.21</v>
      </c>
      <c r="AM74" t="s">
        <v>3217</v>
      </c>
      <c r="AN74">
        <v>5.74</v>
      </c>
      <c r="AO74" t="s">
        <v>3217</v>
      </c>
      <c r="AP74">
        <v>0.180969264655889</v>
      </c>
      <c r="AQ74">
        <f>(Table2[[#This Row],[Sharpe Ratio]]-AVERAGE(Table2[Sharpe Ratio]))/_xlfn.STDEV.P(Table2[Sharpe Ratio])</f>
        <v>1.3537853324259306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6.0160102894629279</v>
      </c>
      <c r="AS74">
        <f>_xlfn.RANK.AVG(Table2[[#This Row],[1Y Return vs Nifty Z-Score]],Table2[1Y Return vs Nifty Z-Score])</f>
        <v>75</v>
      </c>
      <c r="AT74">
        <f>_xlfn.RANK.AVG(Table2[[#This Row],[6M Return vs Nifty Z-Score]],Table2[6M Return vs Nifty Z-Score])</f>
        <v>251</v>
      </c>
      <c r="AU74">
        <f>_xlfn.RANK.AVG(Table2[[#This Row],[Sharpe Ratio Z-Score]],Table2[Sharpe Ratio Z-Score])</f>
        <v>67</v>
      </c>
      <c r="AV74">
        <f>(Table2[[#This Row],[Rank 1Y]]+Table2[[#This Row],[Rank 6M]]+Table2[[#This Row],[Rank Sharpe]])/3</f>
        <v>131</v>
      </c>
    </row>
    <row r="75" spans="1:48" x14ac:dyDescent="0.3">
      <c r="A75" t="s">
        <v>542</v>
      </c>
      <c r="B75" t="s">
        <v>543</v>
      </c>
      <c r="C75" t="s">
        <v>3171</v>
      </c>
      <c r="D75" t="s">
        <v>544</v>
      </c>
      <c r="E75">
        <v>39367.6024336099</v>
      </c>
      <c r="F75">
        <v>1081.3</v>
      </c>
      <c r="G75">
        <v>83.832015922108894</v>
      </c>
      <c r="H75">
        <f>(Table2[[#This Row],[1Y Return vs Nifty]]-AVERAGE(Table2[1Y Return vs Nifty]))/_xlfn.STDEV.P(Table2[1Y Return vs Nifty])</f>
        <v>0.94969452345131555</v>
      </c>
      <c r="I75">
        <v>-2.7544372633829299</v>
      </c>
      <c r="J75">
        <f>(Table2[[#This Row],[1M Return vs Nifty]]-AVERAGE(Table2[1M Return vs Nifty]))/_xlfn.STDEV.P(Table2[1M Return vs Nifty])</f>
        <v>-0.37458103115954317</v>
      </c>
      <c r="K75">
        <v>41.728489925298803</v>
      </c>
      <c r="L75">
        <f>(Table2[[#This Row],[6M Return vs Nifty]]-AVERAGE(Table2[6M Return vs Nifty]))/_xlfn.STDEV.P(Table2[6M Return vs Nifty])</f>
        <v>0.74929925877700887</v>
      </c>
      <c r="M75">
        <v>-0.64444229101619699</v>
      </c>
      <c r="N75">
        <f>(Table2[[#This Row],[1W Return vs Nifty]]-AVERAGE(Table2[1W Return vs Nifty]))/_xlfn.STDEV.P(Table2[1W Return vs Nifty])</f>
        <v>0.11856396224858573</v>
      </c>
      <c r="O75">
        <v>1084.67</v>
      </c>
      <c r="P75">
        <v>1039.4706001531599</v>
      </c>
      <c r="Q75">
        <v>841.04272047255301</v>
      </c>
      <c r="R75">
        <v>45.8510196158594</v>
      </c>
      <c r="S75" s="1">
        <f>(Table2[[#This Row],[Close Price]]-Table2[[#This Row],[20D EMA]])/Table2[[#This Row],[20D EMA]]</f>
        <v>-3.106935750043901E-3</v>
      </c>
      <c r="T75" s="1">
        <f>(Table2[[#This Row],[Close Price]]-Table2[[#This Row],[50D EMA]])/Table2[[#This Row],[50D EMA]]</f>
        <v>4.0241061017672566E-2</v>
      </c>
      <c r="U75" s="1">
        <f>(Table2[[#This Row],[Close Price]]-Table2[[#This Row],[200D EMA]])/Table2[[#This Row],[200D EMA]]</f>
        <v>0.28566596402196387</v>
      </c>
      <c r="V75">
        <v>0.50558390262590802</v>
      </c>
      <c r="W75">
        <v>1075</v>
      </c>
      <c r="X75">
        <v>1134.8</v>
      </c>
      <c r="Y75">
        <v>1075</v>
      </c>
      <c r="Z75">
        <v>1134.8</v>
      </c>
      <c r="AA75">
        <v>1054.5</v>
      </c>
      <c r="AB75">
        <v>1134.8</v>
      </c>
      <c r="AC75" s="1">
        <f>(Table2[[#This Row],[Close Price]]/Table2[[#This Row],[Day Low]])-1</f>
        <v>5.8604651162790233E-3</v>
      </c>
      <c r="AD75" s="1">
        <f>(Table2[[#This Row],[Day High]]/Table2[[#This Row],[Close Price]])-1</f>
        <v>4.9477480810135921E-2</v>
      </c>
      <c r="AE75" s="1">
        <f>(Table2[[#This Row],[Close Price]]/Table2[[#This Row],[Current Week Low]])-1</f>
        <v>5.8604651162790233E-3</v>
      </c>
      <c r="AF75" s="1">
        <f>(Table2[[#This Row],[Current Week High]]/Table2[[#This Row],[Close Price]])-1</f>
        <v>4.9477480810135921E-2</v>
      </c>
      <c r="AG75" s="1">
        <f>(Table2[[#This Row],[Close Price]]/Table2[[#This Row],[Current Month Low]])-1</f>
        <v>2.5414888572783179E-2</v>
      </c>
      <c r="AH75" s="1">
        <f>(Table2[[#This Row],[Current Month High]]/Table2[[#This Row],[Close Price]])-1</f>
        <v>4.9477480810135921E-2</v>
      </c>
      <c r="AI75">
        <v>12.364746138906799</v>
      </c>
      <c r="AJ75">
        <v>121.782381294226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0.08</v>
      </c>
      <c r="AM75" t="s">
        <v>3217</v>
      </c>
      <c r="AN75">
        <v>-0.48</v>
      </c>
      <c r="AO75" t="s">
        <v>3216</v>
      </c>
      <c r="AP75">
        <v>0.13053486196737199</v>
      </c>
      <c r="AQ75">
        <f>(Table2[[#This Row],[Sharpe Ratio]]-AVERAGE(Table2[Sharpe Ratio]))/_xlfn.STDEV.P(Table2[Sharpe Ratio])</f>
        <v>0.76803626838934302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2.2110129817067099</v>
      </c>
      <c r="AS75">
        <f>_xlfn.RANK.AVG(Table2[[#This Row],[1Y Return vs Nifty Z-Score]],Table2[1Y Return vs Nifty Z-Score])</f>
        <v>100</v>
      </c>
      <c r="AT75">
        <f>_xlfn.RANK.AVG(Table2[[#This Row],[6M Return vs Nifty Z-Score]],Table2[6M Return vs Nifty Z-Score])</f>
        <v>138</v>
      </c>
      <c r="AU75">
        <f>_xlfn.RANK.AVG(Table2[[#This Row],[Sharpe Ratio Z-Score]],Table2[Sharpe Ratio Z-Score])</f>
        <v>155</v>
      </c>
      <c r="AV75">
        <f>(Table2[[#This Row],[Rank 1Y]]+Table2[[#This Row],[Rank 6M]]+Table2[[#This Row],[Rank Sharpe]])/3</f>
        <v>131</v>
      </c>
    </row>
    <row r="76" spans="1:48" x14ac:dyDescent="0.3">
      <c r="A76" t="s">
        <v>509</v>
      </c>
      <c r="B76" t="s">
        <v>510</v>
      </c>
      <c r="C76" t="s">
        <v>3183</v>
      </c>
      <c r="D76" t="s">
        <v>106</v>
      </c>
      <c r="E76">
        <v>42755.85</v>
      </c>
      <c r="F76">
        <v>1166.4000000000001</v>
      </c>
      <c r="G76">
        <v>95.070840949338006</v>
      </c>
      <c r="H76">
        <f>(Table2[[#This Row],[1Y Return vs Nifty]]-AVERAGE(Table2[1Y Return vs Nifty]))/_xlfn.STDEV.P(Table2[1Y Return vs Nifty])</f>
        <v>1.1364966275104182</v>
      </c>
      <c r="I76">
        <v>-13.652129035036101</v>
      </c>
      <c r="J76">
        <f>(Table2[[#This Row],[1M Return vs Nifty]]-AVERAGE(Table2[1M Return vs Nifty]))/_xlfn.STDEV.P(Table2[1M Return vs Nifty])</f>
        <v>-1.3885233658697511</v>
      </c>
      <c r="K76">
        <v>24.0476776607773</v>
      </c>
      <c r="L76">
        <f>(Table2[[#This Row],[6M Return vs Nifty]]-AVERAGE(Table2[6M Return vs Nifty]))/_xlfn.STDEV.P(Table2[6M Return vs Nifty])</f>
        <v>0.22803896510656796</v>
      </c>
      <c r="M76">
        <v>-6.5670707552745702</v>
      </c>
      <c r="N76">
        <f>(Table2[[#This Row],[1W Return vs Nifty]]-AVERAGE(Table2[1W Return vs Nifty]))/_xlfn.STDEV.P(Table2[1W Return vs Nifty])</f>
        <v>-1.2176002991742858</v>
      </c>
      <c r="O76">
        <v>1270.27</v>
      </c>
      <c r="P76">
        <v>1331.7864613137799</v>
      </c>
      <c r="Q76">
        <v>1138.31335905898</v>
      </c>
      <c r="R76">
        <v>14.7298094528867</v>
      </c>
      <c r="S76" s="1">
        <f>(Table2[[#This Row],[Close Price]]-Table2[[#This Row],[20D EMA]])/Table2[[#This Row],[20D EMA]]</f>
        <v>-8.1770017397875955E-2</v>
      </c>
      <c r="T76" s="1">
        <f>(Table2[[#This Row],[Close Price]]-Table2[[#This Row],[50D EMA]])/Table2[[#This Row],[50D EMA]]</f>
        <v>-0.12418391845688946</v>
      </c>
      <c r="U76" s="1">
        <f>(Table2[[#This Row],[Close Price]]-Table2[[#This Row],[200D EMA]])/Table2[[#This Row],[200D EMA]]</f>
        <v>2.4673909620316407E-2</v>
      </c>
      <c r="V76">
        <v>0.32263257178726801</v>
      </c>
      <c r="W76">
        <v>1163</v>
      </c>
      <c r="X76">
        <v>1200.55</v>
      </c>
      <c r="Y76">
        <v>1163</v>
      </c>
      <c r="Z76">
        <v>1248.6500000000001</v>
      </c>
      <c r="AA76">
        <v>1163</v>
      </c>
      <c r="AB76">
        <v>1366</v>
      </c>
      <c r="AC76" s="1">
        <f>(Table2[[#This Row],[Close Price]]/Table2[[#This Row],[Day Low]])-1</f>
        <v>2.9234737747205752E-3</v>
      </c>
      <c r="AD76" s="1">
        <f>(Table2[[#This Row],[Day High]]/Table2[[#This Row],[Close Price]])-1</f>
        <v>2.9278120713305711E-2</v>
      </c>
      <c r="AE76" s="1">
        <f>(Table2[[#This Row],[Close Price]]/Table2[[#This Row],[Current Week Low]])-1</f>
        <v>2.9234737747205752E-3</v>
      </c>
      <c r="AF76" s="1">
        <f>(Table2[[#This Row],[Current Week High]]/Table2[[#This Row],[Close Price]])-1</f>
        <v>7.0516117969821712E-2</v>
      </c>
      <c r="AG76" s="1">
        <f>(Table2[[#This Row],[Close Price]]/Table2[[#This Row],[Current Month Low]])-1</f>
        <v>2.9234737747205752E-3</v>
      </c>
      <c r="AH76" s="1">
        <f>(Table2[[#This Row],[Current Month High]]/Table2[[#This Row],[Close Price]])-1</f>
        <v>0.17112482853223576</v>
      </c>
      <c r="AI76">
        <v>53.866598079561001</v>
      </c>
      <c r="AJ76">
        <v>159.19999999999999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0</v>
      </c>
      <c r="AM76">
        <v>0</v>
      </c>
      <c r="AN76">
        <v>-10.54</v>
      </c>
      <c r="AO76" t="s">
        <v>3216</v>
      </c>
      <c r="AP76">
        <v>0.17975500148611101</v>
      </c>
      <c r="AQ76">
        <f>(Table2[[#This Row],[Sharpe Ratio]]-AVERAGE(Table2[Sharpe Ratio]))/_xlfn.STDEV.P(Table2[Sharpe Ratio])</f>
        <v>1.339682785805437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83</v>
      </c>
      <c r="AT76">
        <f>_xlfn.RANK.AVG(Table2[[#This Row],[6M Return vs Nifty Z-Score]],Table2[6M Return vs Nifty Z-Score])</f>
        <v>241</v>
      </c>
      <c r="AU76">
        <f>_xlfn.RANK.AVG(Table2[[#This Row],[Sharpe Ratio Z-Score]],Table2[Sharpe Ratio Z-Score])</f>
        <v>72</v>
      </c>
      <c r="AV76">
        <f>(Table2[[#This Row],[Rank 1Y]]+Table2[[#This Row],[Rank 6M]]+Table2[[#This Row],[Rank Sharpe]])/3</f>
        <v>132</v>
      </c>
    </row>
    <row r="77" spans="1:48" x14ac:dyDescent="0.3">
      <c r="A77" t="s">
        <v>651</v>
      </c>
      <c r="B77" t="s">
        <v>652</v>
      </c>
      <c r="C77" t="s">
        <v>3185</v>
      </c>
      <c r="D77" t="s">
        <v>166</v>
      </c>
      <c r="E77">
        <v>29747.623233599999</v>
      </c>
      <c r="F77">
        <v>6872.4</v>
      </c>
      <c r="G77">
        <v>128.608302992234</v>
      </c>
      <c r="H77">
        <f>(Table2[[#This Row],[1Y Return vs Nifty]]-AVERAGE(Table2[1Y Return vs Nifty]))/_xlfn.STDEV.P(Table2[1Y Return vs Nifty])</f>
        <v>1.6939275385920414</v>
      </c>
      <c r="I77">
        <v>4.6137891715753998</v>
      </c>
      <c r="J77">
        <f>(Table2[[#This Row],[1M Return vs Nifty]]-AVERAGE(Table2[1M Return vs Nifty]))/_xlfn.STDEV.P(Table2[1M Return vs Nifty])</f>
        <v>0.31097301741140326</v>
      </c>
      <c r="K77">
        <v>92.840556500309305</v>
      </c>
      <c r="L77">
        <f>(Table2[[#This Row],[6M Return vs Nifty]]-AVERAGE(Table2[6M Return vs Nifty]))/_xlfn.STDEV.P(Table2[6M Return vs Nifty])</f>
        <v>2.2561695560457942</v>
      </c>
      <c r="M77">
        <v>2.32555861008293</v>
      </c>
      <c r="N77">
        <f>(Table2[[#This Row],[1W Return vs Nifty]]-AVERAGE(Table2[1W Return vs Nifty]))/_xlfn.STDEV.P(Table2[1W Return vs Nifty])</f>
        <v>0.78860583375728566</v>
      </c>
      <c r="O77">
        <v>6742.16</v>
      </c>
      <c r="P77">
        <v>6335.9960337702696</v>
      </c>
      <c r="Q77">
        <v>4766.8918298346998</v>
      </c>
      <c r="R77">
        <v>53.680555318784698</v>
      </c>
      <c r="S77" s="1">
        <f>(Table2[[#This Row],[Close Price]]-Table2[[#This Row],[20D EMA]])/Table2[[#This Row],[20D EMA]]</f>
        <v>1.9317251444640856E-2</v>
      </c>
      <c r="T77" s="1">
        <f>(Table2[[#This Row],[Close Price]]-Table2[[#This Row],[50D EMA]])/Table2[[#This Row],[50D EMA]]</f>
        <v>8.4659769887914516E-2</v>
      </c>
      <c r="U77" s="1">
        <f>(Table2[[#This Row],[Close Price]]-Table2[[#This Row],[200D EMA]])/Table2[[#This Row],[200D EMA]]</f>
        <v>0.44169413641557542</v>
      </c>
      <c r="V77">
        <v>0.33867238578093101</v>
      </c>
      <c r="W77">
        <v>6813.05</v>
      </c>
      <c r="X77">
        <v>7300</v>
      </c>
      <c r="Y77">
        <v>6721.15</v>
      </c>
      <c r="Z77">
        <v>7300</v>
      </c>
      <c r="AA77">
        <v>6454.15</v>
      </c>
      <c r="AB77">
        <v>7300</v>
      </c>
      <c r="AC77" s="1">
        <f>(Table2[[#This Row],[Close Price]]/Table2[[#This Row],[Day Low]])-1</f>
        <v>8.7112233140809181E-3</v>
      </c>
      <c r="AD77" s="1">
        <f>(Table2[[#This Row],[Day High]]/Table2[[#This Row],[Close Price]])-1</f>
        <v>6.2219894069029724E-2</v>
      </c>
      <c r="AE77" s="1">
        <f>(Table2[[#This Row],[Close Price]]/Table2[[#This Row],[Current Week Low]])-1</f>
        <v>2.2503589415501901E-2</v>
      </c>
      <c r="AF77" s="1">
        <f>(Table2[[#This Row],[Current Week High]]/Table2[[#This Row],[Close Price]])-1</f>
        <v>6.2219894069029724E-2</v>
      </c>
      <c r="AG77" s="1">
        <f>(Table2[[#This Row],[Close Price]]/Table2[[#This Row],[Current Month Low]])-1</f>
        <v>6.4803266115599945E-2</v>
      </c>
      <c r="AH77" s="1">
        <f>(Table2[[#This Row],[Current Month High]]/Table2[[#This Row],[Close Price]])-1</f>
        <v>6.2219894069029724E-2</v>
      </c>
      <c r="AI77">
        <v>15.678656655607901</v>
      </c>
      <c r="AJ77">
        <v>182.81481481481401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0.34</v>
      </c>
      <c r="AM77" t="s">
        <v>3217</v>
      </c>
      <c r="AN77">
        <v>5.26</v>
      </c>
      <c r="AO77" t="s">
        <v>3217</v>
      </c>
      <c r="AP77">
        <v>7.2874389441768994E-2</v>
      </c>
      <c r="AQ77">
        <f>(Table2[[#This Row],[Sharpe Ratio]]-AVERAGE(Table2[Sharpe Ratio]))/_xlfn.STDEV.P(Table2[Sharpe Ratio])</f>
        <v>9.8363068879652488E-2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5.1480390146861765</v>
      </c>
      <c r="AS77">
        <f>_xlfn.RANK.AVG(Table2[[#This Row],[1Y Return vs Nifty Z-Score]],Table2[1Y Return vs Nifty Z-Score])</f>
        <v>52</v>
      </c>
      <c r="AT77">
        <f>_xlfn.RANK.AVG(Table2[[#This Row],[6M Return vs Nifty Z-Score]],Table2[6M Return vs Nifty Z-Score])</f>
        <v>24</v>
      </c>
      <c r="AU77">
        <f>_xlfn.RANK.AVG(Table2[[#This Row],[Sharpe Ratio Z-Score]],Table2[Sharpe Ratio Z-Score])</f>
        <v>321</v>
      </c>
      <c r="AV77">
        <f>(Table2[[#This Row],[Rank 1Y]]+Table2[[#This Row],[Rank 6M]]+Table2[[#This Row],[Rank Sharpe]])/3</f>
        <v>132.33333333333334</v>
      </c>
    </row>
    <row r="78" spans="1:48" x14ac:dyDescent="0.3">
      <c r="A78" t="s">
        <v>852</v>
      </c>
      <c r="B78" t="s">
        <v>853</v>
      </c>
      <c r="C78" t="s">
        <v>3175</v>
      </c>
      <c r="D78" t="s">
        <v>54</v>
      </c>
      <c r="E78">
        <v>18981.502844189999</v>
      </c>
      <c r="F78">
        <v>1198.7</v>
      </c>
      <c r="G78">
        <v>144.60035934329201</v>
      </c>
      <c r="H78">
        <f>(Table2[[#This Row],[1Y Return vs Nifty]]-AVERAGE(Table2[1Y Return vs Nifty]))/_xlfn.STDEV.P(Table2[1Y Return vs Nifty])</f>
        <v>1.9597337743303598</v>
      </c>
      <c r="I78">
        <v>37.675772951194702</v>
      </c>
      <c r="J78">
        <f>(Table2[[#This Row],[1M Return vs Nifty]]-AVERAGE(Table2[1M Return vs Nifty]))/_xlfn.STDEV.P(Table2[1M Return vs Nifty])</f>
        <v>3.3871239791093055</v>
      </c>
      <c r="K78">
        <v>94.923923926527294</v>
      </c>
      <c r="L78">
        <f>(Table2[[#This Row],[6M Return vs Nifty]]-AVERAGE(Table2[6M Return vs Nifty]))/_xlfn.STDEV.P(Table2[6M Return vs Nifty])</f>
        <v>2.3175907566199867</v>
      </c>
      <c r="M78">
        <v>15.2916661248493</v>
      </c>
      <c r="N78">
        <f>(Table2[[#This Row],[1W Return vs Nifty]]-AVERAGE(Table2[1W Return vs Nifty]))/_xlfn.STDEV.P(Table2[1W Return vs Nifty])</f>
        <v>3.713801897557103</v>
      </c>
      <c r="O78">
        <v>1030.3699999999999</v>
      </c>
      <c r="P78">
        <v>915.78177992694805</v>
      </c>
      <c r="Q78">
        <v>711.71468138438695</v>
      </c>
      <c r="R78">
        <v>83.256249297059696</v>
      </c>
      <c r="S78" s="1">
        <f>(Table2[[#This Row],[Close Price]]-Table2[[#This Row],[20D EMA]])/Table2[[#This Row],[20D EMA]]</f>
        <v>0.16336849869464384</v>
      </c>
      <c r="T78" s="1">
        <f>(Table2[[#This Row],[Close Price]]-Table2[[#This Row],[50D EMA]])/Table2[[#This Row],[50D EMA]]</f>
        <v>0.30893628403004525</v>
      </c>
      <c r="U78" s="1">
        <f>(Table2[[#This Row],[Close Price]]-Table2[[#This Row],[200D EMA]])/Table2[[#This Row],[200D EMA]]</f>
        <v>0.68424233945596979</v>
      </c>
      <c r="V78">
        <v>2.4750326893047001</v>
      </c>
      <c r="W78">
        <v>1190.5</v>
      </c>
      <c r="X78">
        <v>1224.2</v>
      </c>
      <c r="Y78">
        <v>1166.05</v>
      </c>
      <c r="Z78">
        <v>1247.1500000000001</v>
      </c>
      <c r="AA78">
        <v>904.05</v>
      </c>
      <c r="AB78">
        <v>1247.1500000000001</v>
      </c>
      <c r="AC78" s="1">
        <f>(Table2[[#This Row],[Close Price]]/Table2[[#This Row],[Day Low]])-1</f>
        <v>6.8878622427552827E-3</v>
      </c>
      <c r="AD78" s="1">
        <f>(Table2[[#This Row],[Day High]]/Table2[[#This Row],[Close Price]])-1</f>
        <v>2.1273045799616197E-2</v>
      </c>
      <c r="AE78" s="1">
        <f>(Table2[[#This Row],[Close Price]]/Table2[[#This Row],[Current Week Low]])-1</f>
        <v>2.8000514557694922E-2</v>
      </c>
      <c r="AF78" s="1">
        <f>(Table2[[#This Row],[Current Week High]]/Table2[[#This Row],[Close Price]])-1</f>
        <v>4.041878701927093E-2</v>
      </c>
      <c r="AG78" s="1">
        <f>(Table2[[#This Row],[Close Price]]/Table2[[#This Row],[Current Month Low]])-1</f>
        <v>0.32592223881422488</v>
      </c>
      <c r="AH78" s="1">
        <f>(Table2[[#This Row],[Current Month High]]/Table2[[#This Row],[Close Price]])-1</f>
        <v>4.041878701927093E-2</v>
      </c>
      <c r="AI78">
        <v>4.0418787019270903</v>
      </c>
      <c r="AJ78">
        <v>276.06274509803899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0.4</v>
      </c>
      <c r="AM78" t="s">
        <v>3217</v>
      </c>
      <c r="AN78">
        <v>31.87</v>
      </c>
      <c r="AO78" t="s">
        <v>3217</v>
      </c>
      <c r="AP78">
        <v>6.7067279888305006E-2</v>
      </c>
      <c r="AQ78">
        <f>(Table2[[#This Row],[Sharpe Ratio]]-AVERAGE(Table2[Sharpe Ratio]))/_xlfn.STDEV.P(Table2[Sharpe Ratio])</f>
        <v>3.0918848181586845E-2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11.409169255798341</v>
      </c>
      <c r="AS78">
        <f>_xlfn.RANK.AVG(Table2[[#This Row],[1Y Return vs Nifty Z-Score]],Table2[1Y Return vs Nifty Z-Score])</f>
        <v>40</v>
      </c>
      <c r="AT78">
        <f>_xlfn.RANK.AVG(Table2[[#This Row],[6M Return vs Nifty Z-Score]],Table2[6M Return vs Nifty Z-Score])</f>
        <v>20</v>
      </c>
      <c r="AU78">
        <f>_xlfn.RANK.AVG(Table2[[#This Row],[Sharpe Ratio Z-Score]],Table2[Sharpe Ratio Z-Score])</f>
        <v>342</v>
      </c>
      <c r="AV78">
        <f>(Table2[[#This Row],[Rank 1Y]]+Table2[[#This Row],[Rank 6M]]+Table2[[#This Row],[Rank Sharpe]])/3</f>
        <v>134</v>
      </c>
    </row>
    <row r="79" spans="1:48" x14ac:dyDescent="0.3">
      <c r="A79" t="s">
        <v>734</v>
      </c>
      <c r="B79" t="s">
        <v>735</v>
      </c>
      <c r="C79" t="s">
        <v>3183</v>
      </c>
      <c r="D79" t="s">
        <v>161</v>
      </c>
      <c r="E79">
        <v>23607.128943945001</v>
      </c>
      <c r="F79">
        <v>742.65</v>
      </c>
      <c r="G79">
        <v>45.583972974963501</v>
      </c>
      <c r="H79">
        <f>(Table2[[#This Row],[1Y Return vs Nifty]]-AVERAGE(Table2[1Y Return vs Nifty]))/_xlfn.STDEV.P(Table2[1Y Return vs Nifty])</f>
        <v>0.31396837936068062</v>
      </c>
      <c r="I79">
        <v>-13.047372780791701</v>
      </c>
      <c r="J79">
        <f>(Table2[[#This Row],[1M Return vs Nifty]]-AVERAGE(Table2[1M Return vs Nifty]))/_xlfn.STDEV.P(Table2[1M Return vs Nifty])</f>
        <v>-1.3322556734805997</v>
      </c>
      <c r="K79">
        <v>45.859724078569101</v>
      </c>
      <c r="L79">
        <f>(Table2[[#This Row],[6M Return vs Nifty]]-AVERAGE(Table2[6M Return vs Nifty]))/_xlfn.STDEV.P(Table2[6M Return vs Nifty])</f>
        <v>0.87109503918219777</v>
      </c>
      <c r="M79">
        <v>-3.9820869961821002</v>
      </c>
      <c r="N79">
        <f>(Table2[[#This Row],[1W Return vs Nifty]]-AVERAGE(Table2[1W Return vs Nifty]))/_xlfn.STDEV.P(Table2[1W Return vs Nifty])</f>
        <v>-0.63441954824558289</v>
      </c>
      <c r="O79">
        <v>744.16</v>
      </c>
      <c r="P79">
        <v>703.26530964898404</v>
      </c>
      <c r="Q79">
        <v>573.65670838865799</v>
      </c>
      <c r="R79">
        <v>46.093756265589903</v>
      </c>
      <c r="S79" s="1">
        <f>(Table2[[#This Row],[Close Price]]-Table2[[#This Row],[20D EMA]])/Table2[[#This Row],[20D EMA]]</f>
        <v>-2.0291335196731763E-3</v>
      </c>
      <c r="T79" s="1">
        <f>(Table2[[#This Row],[Close Price]]-Table2[[#This Row],[50D EMA]])/Table2[[#This Row],[50D EMA]]</f>
        <v>5.6002606428395767E-2</v>
      </c>
      <c r="U79" s="1">
        <f>(Table2[[#This Row],[Close Price]]-Table2[[#This Row],[200D EMA]])/Table2[[#This Row],[200D EMA]]</f>
        <v>0.29458958492096532</v>
      </c>
      <c r="V79">
        <v>0.51105230638739096</v>
      </c>
      <c r="W79">
        <v>733.5</v>
      </c>
      <c r="X79">
        <v>751.85</v>
      </c>
      <c r="Y79">
        <v>730.3</v>
      </c>
      <c r="Z79">
        <v>801.45</v>
      </c>
      <c r="AA79">
        <v>722.1</v>
      </c>
      <c r="AB79">
        <v>801.45</v>
      </c>
      <c r="AC79" s="1">
        <f>(Table2[[#This Row],[Close Price]]/Table2[[#This Row],[Day Low]])-1</f>
        <v>1.2474437627811863E-2</v>
      </c>
      <c r="AD79" s="1">
        <f>(Table2[[#This Row],[Day High]]/Table2[[#This Row],[Close Price]])-1</f>
        <v>1.2388069750218778E-2</v>
      </c>
      <c r="AE79" s="1">
        <f>(Table2[[#This Row],[Close Price]]/Table2[[#This Row],[Current Week Low]])-1</f>
        <v>1.6910858551280272E-2</v>
      </c>
      <c r="AF79" s="1">
        <f>(Table2[[#This Row],[Current Week High]]/Table2[[#This Row],[Close Price]])-1</f>
        <v>7.9175924055746361E-2</v>
      </c>
      <c r="AG79" s="1">
        <f>(Table2[[#This Row],[Close Price]]/Table2[[#This Row],[Current Month Low]])-1</f>
        <v>2.8458662235147481E-2</v>
      </c>
      <c r="AH79" s="1">
        <f>(Table2[[#This Row],[Current Month High]]/Table2[[#This Row],[Close Price]])-1</f>
        <v>7.9175924055746361E-2</v>
      </c>
      <c r="AI79">
        <v>13.6403420184474</v>
      </c>
      <c r="AJ79">
        <v>138.02884615384599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0.19</v>
      </c>
      <c r="AM79" t="s">
        <v>3217</v>
      </c>
      <c r="AN79">
        <v>1.34</v>
      </c>
      <c r="AO79" t="s">
        <v>3217</v>
      </c>
      <c r="AP79">
        <v>0.17330267970214999</v>
      </c>
      <c r="AQ79">
        <f>(Table2[[#This Row],[Sharpe Ratio]]-AVERAGE(Table2[Sharpe Ratio]))/_xlfn.STDEV.P(Table2[Sharpe Ratio])</f>
        <v>1.2647450202258606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0.48313321704255652</v>
      </c>
      <c r="AS79">
        <f>_xlfn.RANK.AVG(Table2[[#This Row],[1Y Return vs Nifty Z-Score]],Table2[1Y Return vs Nifty Z-Score])</f>
        <v>207</v>
      </c>
      <c r="AT79">
        <f>_xlfn.RANK.AVG(Table2[[#This Row],[6M Return vs Nifty Z-Score]],Table2[6M Return vs Nifty Z-Score])</f>
        <v>120</v>
      </c>
      <c r="AU79">
        <f>_xlfn.RANK.AVG(Table2[[#This Row],[Sharpe Ratio Z-Score]],Table2[Sharpe Ratio Z-Score])</f>
        <v>80</v>
      </c>
      <c r="AV79">
        <f>(Table2[[#This Row],[Rank 1Y]]+Table2[[#This Row],[Rank 6M]]+Table2[[#This Row],[Rank Sharpe]])/3</f>
        <v>135.66666666666666</v>
      </c>
    </row>
    <row r="80" spans="1:48" x14ac:dyDescent="0.3">
      <c r="A80" t="s">
        <v>377</v>
      </c>
      <c r="B80" t="s">
        <v>378</v>
      </c>
      <c r="C80" t="s">
        <v>3185</v>
      </c>
      <c r="D80" t="s">
        <v>379</v>
      </c>
      <c r="E80">
        <v>65535.449526719902</v>
      </c>
      <c r="F80">
        <v>1012.8</v>
      </c>
      <c r="G80">
        <v>59.514834634853798</v>
      </c>
      <c r="H80">
        <f>(Table2[[#This Row],[1Y Return vs Nifty]]-AVERAGE(Table2[1Y Return vs Nifty]))/_xlfn.STDEV.P(Table2[1Y Return vs Nifty])</f>
        <v>0.54551520593009317</v>
      </c>
      <c r="I80">
        <v>1.3070586719741399</v>
      </c>
      <c r="J80">
        <f>(Table2[[#This Row],[1M Return vs Nifty]]-AVERAGE(Table2[1M Return vs Nifty]))/_xlfn.STDEV.P(Table2[1M Return vs Nifty])</f>
        <v>3.3084116143784576E-3</v>
      </c>
      <c r="K80">
        <v>42.868020302433102</v>
      </c>
      <c r="L80">
        <f>(Table2[[#This Row],[6M Return vs Nifty]]-AVERAGE(Table2[6M Return vs Nifty]))/_xlfn.STDEV.P(Table2[6M Return vs Nifty])</f>
        <v>0.78289454445420159</v>
      </c>
      <c r="M80">
        <v>-4.8018418891899497</v>
      </c>
      <c r="N80">
        <f>(Table2[[#This Row],[1W Return vs Nifty]]-AVERAGE(Table2[1W Return vs Nifty]))/_xlfn.STDEV.P(Table2[1W Return vs Nifty])</f>
        <v>-0.81935892064985449</v>
      </c>
      <c r="O80">
        <v>986.93</v>
      </c>
      <c r="P80">
        <v>969.98332821341</v>
      </c>
      <c r="Q80">
        <v>822.57651059907801</v>
      </c>
      <c r="R80">
        <v>61.191430622350403</v>
      </c>
      <c r="S80" s="1">
        <f>(Table2[[#This Row],[Close Price]]-Table2[[#This Row],[20D EMA]])/Table2[[#This Row],[20D EMA]]</f>
        <v>2.6212598664545617E-2</v>
      </c>
      <c r="T80" s="1">
        <f>(Table2[[#This Row],[Close Price]]-Table2[[#This Row],[50D EMA]])/Table2[[#This Row],[50D EMA]]</f>
        <v>4.4141657429775619E-2</v>
      </c>
      <c r="U80" s="1">
        <f>(Table2[[#This Row],[Close Price]]-Table2[[#This Row],[200D EMA]])/Table2[[#This Row],[200D EMA]]</f>
        <v>0.23125324750932069</v>
      </c>
      <c r="V80">
        <v>0.267504128700776</v>
      </c>
      <c r="W80">
        <v>974.05</v>
      </c>
      <c r="X80">
        <v>1029.95</v>
      </c>
      <c r="Y80">
        <v>974.05</v>
      </c>
      <c r="Z80">
        <v>1029.95</v>
      </c>
      <c r="AA80">
        <v>946.8</v>
      </c>
      <c r="AB80">
        <v>1035</v>
      </c>
      <c r="AC80" s="1">
        <f>(Table2[[#This Row],[Close Price]]/Table2[[#This Row],[Day Low]])-1</f>
        <v>3.9782352035316437E-2</v>
      </c>
      <c r="AD80" s="1">
        <f>(Table2[[#This Row],[Day High]]/Table2[[#This Row],[Close Price]])-1</f>
        <v>1.6933254344391857E-2</v>
      </c>
      <c r="AE80" s="1">
        <f>(Table2[[#This Row],[Close Price]]/Table2[[#This Row],[Current Week Low]])-1</f>
        <v>3.9782352035316437E-2</v>
      </c>
      <c r="AF80" s="1">
        <f>(Table2[[#This Row],[Current Week High]]/Table2[[#This Row],[Close Price]])-1</f>
        <v>1.6933254344391857E-2</v>
      </c>
      <c r="AG80" s="1">
        <f>(Table2[[#This Row],[Close Price]]/Table2[[#This Row],[Current Month Low]])-1</f>
        <v>6.9708491761723668E-2</v>
      </c>
      <c r="AH80" s="1">
        <f>(Table2[[#This Row],[Current Month High]]/Table2[[#This Row],[Close Price]])-1</f>
        <v>2.1919431279620927E-2</v>
      </c>
      <c r="AI80">
        <v>17.199842022116901</v>
      </c>
      <c r="AJ80">
        <v>100.158102766798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-0.01</v>
      </c>
      <c r="AM80" t="s">
        <v>3216</v>
      </c>
      <c r="AN80">
        <v>2.96</v>
      </c>
      <c r="AO80" t="s">
        <v>3217</v>
      </c>
      <c r="AP80">
        <v>0.14967162806326201</v>
      </c>
      <c r="AQ80">
        <f>(Table2[[#This Row],[Sharpe Ratio]]-AVERAGE(Table2[Sharpe Ratio]))/_xlfn.STDEV.P(Table2[Sharpe Ratio])</f>
        <v>0.99029215389241143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1.5026513952412301</v>
      </c>
      <c r="AS80">
        <f>_xlfn.RANK.AVG(Table2[[#This Row],[1Y Return vs Nifty Z-Score]],Table2[1Y Return vs Nifty Z-Score])</f>
        <v>157</v>
      </c>
      <c r="AT80">
        <f>_xlfn.RANK.AVG(Table2[[#This Row],[6M Return vs Nifty Z-Score]],Table2[6M Return vs Nifty Z-Score])</f>
        <v>135</v>
      </c>
      <c r="AU80">
        <f>_xlfn.RANK.AVG(Table2[[#This Row],[Sharpe Ratio Z-Score]],Table2[Sharpe Ratio Z-Score])</f>
        <v>118</v>
      </c>
      <c r="AV80">
        <f>(Table2[[#This Row],[Rank 1Y]]+Table2[[#This Row],[Rank 6M]]+Table2[[#This Row],[Rank Sharpe]])/3</f>
        <v>136.66666666666666</v>
      </c>
    </row>
    <row r="81" spans="1:48" x14ac:dyDescent="0.3">
      <c r="A81" t="s">
        <v>76</v>
      </c>
      <c r="B81" t="s">
        <v>77</v>
      </c>
      <c r="C81" t="s">
        <v>3177</v>
      </c>
      <c r="D81" t="s">
        <v>60</v>
      </c>
      <c r="E81">
        <v>336486.49030175997</v>
      </c>
      <c r="F81">
        <v>2808.2</v>
      </c>
      <c r="G81">
        <v>45.032804702631502</v>
      </c>
      <c r="H81">
        <f>(Table2[[#This Row],[1Y Return vs Nifty]]-AVERAGE(Table2[1Y Return vs Nifty]))/_xlfn.STDEV.P(Table2[1Y Return vs Nifty])</f>
        <v>0.30480733336941457</v>
      </c>
      <c r="I81">
        <v>-5.8560115873175</v>
      </c>
      <c r="J81">
        <f>(Table2[[#This Row],[1M Return vs Nifty]]-AVERAGE(Table2[1M Return vs Nifty]))/_xlfn.STDEV.P(Table2[1M Return vs Nifty])</f>
        <v>-0.66315750929665485</v>
      </c>
      <c r="K81">
        <v>36.238617348544402</v>
      </c>
      <c r="L81">
        <f>(Table2[[#This Row],[6M Return vs Nifty]]-AVERAGE(Table2[6M Return vs Nifty]))/_xlfn.STDEV.P(Table2[6M Return vs Nifty])</f>
        <v>0.58744851635865736</v>
      </c>
      <c r="M81">
        <v>2.135583344859</v>
      </c>
      <c r="N81">
        <f>(Table2[[#This Row],[1W Return vs Nifty]]-AVERAGE(Table2[1W Return vs Nifty]))/_xlfn.STDEV.P(Table2[1W Return vs Nifty])</f>
        <v>0.74574679549777001</v>
      </c>
      <c r="O81">
        <v>2752.42</v>
      </c>
      <c r="P81">
        <v>2740.11693955386</v>
      </c>
      <c r="Q81">
        <v>2337.3278116425799</v>
      </c>
      <c r="R81">
        <v>65.531064547504499</v>
      </c>
      <c r="S81" s="1">
        <f>(Table2[[#This Row],[Close Price]]-Table2[[#This Row],[20D EMA]])/Table2[[#This Row],[20D EMA]]</f>
        <v>2.0265802457473694E-2</v>
      </c>
      <c r="T81" s="1">
        <f>(Table2[[#This Row],[Close Price]]-Table2[[#This Row],[50D EMA]])/Table2[[#This Row],[50D EMA]]</f>
        <v>2.4846771852454212E-2</v>
      </c>
      <c r="U81" s="1">
        <f>(Table2[[#This Row],[Close Price]]-Table2[[#This Row],[200D EMA]])/Table2[[#This Row],[200D EMA]]</f>
        <v>0.20145748748290032</v>
      </c>
      <c r="V81">
        <v>0.73675848378586295</v>
      </c>
      <c r="W81">
        <v>2777.65</v>
      </c>
      <c r="X81">
        <v>2848</v>
      </c>
      <c r="Y81">
        <v>2732.05</v>
      </c>
      <c r="Z81">
        <v>2848</v>
      </c>
      <c r="AA81">
        <v>2635.6</v>
      </c>
      <c r="AB81">
        <v>2848.8</v>
      </c>
      <c r="AC81" s="1">
        <f>(Table2[[#This Row],[Close Price]]/Table2[[#This Row],[Day Low]])-1</f>
        <v>1.0998505931272717E-2</v>
      </c>
      <c r="AD81" s="1">
        <f>(Table2[[#This Row],[Day High]]/Table2[[#This Row],[Close Price]])-1</f>
        <v>1.4172779716544515E-2</v>
      </c>
      <c r="AE81" s="1">
        <f>(Table2[[#This Row],[Close Price]]/Table2[[#This Row],[Current Week Low]])-1</f>
        <v>2.7872842737138637E-2</v>
      </c>
      <c r="AF81" s="1">
        <f>(Table2[[#This Row],[Current Week High]]/Table2[[#This Row],[Close Price]])-1</f>
        <v>1.4172779716544515E-2</v>
      </c>
      <c r="AG81" s="1">
        <f>(Table2[[#This Row],[Close Price]]/Table2[[#This Row],[Current Month Low]])-1</f>
        <v>6.5487934436181394E-2</v>
      </c>
      <c r="AH81" s="1">
        <f>(Table2[[#This Row],[Current Month High]]/Table2[[#This Row],[Close Price]])-1</f>
        <v>1.4457659710847004E-2</v>
      </c>
      <c r="AI81">
        <v>7.31073285378534</v>
      </c>
      <c r="AJ81">
        <v>93.668965517241304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-0.04</v>
      </c>
      <c r="AM81" t="s">
        <v>3216</v>
      </c>
      <c r="AN81">
        <v>1.1200000000000001</v>
      </c>
      <c r="AO81" t="s">
        <v>3217</v>
      </c>
      <c r="AP81">
        <v>0.20006840318352301</v>
      </c>
      <c r="AQ81">
        <f>(Table2[[#This Row],[Sharpe Ratio]]-AVERAGE(Table2[Sharpe Ratio]))/_xlfn.STDEV.P(Table2[Sharpe Ratio])</f>
        <v>1.5756042084332376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2.5504493443624248</v>
      </c>
      <c r="AS81">
        <f>_xlfn.RANK.AVG(Table2[[#This Row],[1Y Return vs Nifty Z-Score]],Table2[1Y Return vs Nifty Z-Score])</f>
        <v>212</v>
      </c>
      <c r="AT81">
        <f>_xlfn.RANK.AVG(Table2[[#This Row],[6M Return vs Nifty Z-Score]],Table2[6M Return vs Nifty Z-Score])</f>
        <v>166</v>
      </c>
      <c r="AU81">
        <f>_xlfn.RANK.AVG(Table2[[#This Row],[Sharpe Ratio Z-Score]],Table2[Sharpe Ratio Z-Score])</f>
        <v>38</v>
      </c>
      <c r="AV81">
        <f>(Table2[[#This Row],[Rank 1Y]]+Table2[[#This Row],[Rank 6M]]+Table2[[#This Row],[Rank Sharpe]])/3</f>
        <v>138.66666666666666</v>
      </c>
    </row>
    <row r="82" spans="1:48" x14ac:dyDescent="0.3">
      <c r="A82" t="s">
        <v>1668</v>
      </c>
      <c r="B82" t="s">
        <v>1669</v>
      </c>
      <c r="C82" t="s">
        <v>3173</v>
      </c>
      <c r="D82" t="s">
        <v>116</v>
      </c>
      <c r="E82">
        <v>5369.6405400000003</v>
      </c>
      <c r="F82">
        <v>578.65</v>
      </c>
      <c r="G82">
        <v>112.07992955347601</v>
      </c>
      <c r="H82">
        <f>(Table2[[#This Row],[1Y Return vs Nifty]]-AVERAGE(Table2[1Y Return vs Nifty]))/_xlfn.STDEV.P(Table2[1Y Return vs Nifty])</f>
        <v>1.4192071005076161</v>
      </c>
      <c r="I82">
        <v>1.3653974799853399</v>
      </c>
      <c r="J82">
        <f>(Table2[[#This Row],[1M Return vs Nifty]]-AVERAGE(Table2[1M Return vs Nifty]))/_xlfn.STDEV.P(Table2[1M Return vs Nifty])</f>
        <v>8.7363672253961949E-3</v>
      </c>
      <c r="K82">
        <v>62.9575803463688</v>
      </c>
      <c r="L82">
        <f>(Table2[[#This Row],[6M Return vs Nifty]]-AVERAGE(Table2[6M Return vs Nifty]))/_xlfn.STDEV.P(Table2[6M Return vs Nifty])</f>
        <v>1.3751688026467892</v>
      </c>
      <c r="M82">
        <v>-0.82057588009290505</v>
      </c>
      <c r="N82">
        <f>(Table2[[#This Row],[1W Return vs Nifty]]-AVERAGE(Table2[1W Return vs Nifty]))/_xlfn.STDEV.P(Table2[1W Return vs Nifty])</f>
        <v>7.8827651186583511E-2</v>
      </c>
      <c r="O82">
        <v>408.96</v>
      </c>
      <c r="P82">
        <v>550.39371174710197</v>
      </c>
      <c r="Q82">
        <v>435.66461894957803</v>
      </c>
      <c r="R82">
        <v>63.769509486018102</v>
      </c>
      <c r="S82" s="1">
        <f>(Table2[[#This Row],[Close Price]]-Table2[[#This Row],[20D EMA]])/Table2[[#This Row],[20D EMA]]</f>
        <v>0.41493055555555558</v>
      </c>
      <c r="T82" s="1">
        <f>(Table2[[#This Row],[Close Price]]-Table2[[#This Row],[50D EMA]])/Table2[[#This Row],[50D EMA]]</f>
        <v>5.133831955166189E-2</v>
      </c>
      <c r="U82" s="1">
        <f>(Table2[[#This Row],[Close Price]]-Table2[[#This Row],[200D EMA]])/Table2[[#This Row],[200D EMA]]</f>
        <v>0.32820058097710814</v>
      </c>
      <c r="V82">
        <v>0.52174894613334</v>
      </c>
      <c r="W82">
        <v>562</v>
      </c>
      <c r="X82">
        <v>586.5</v>
      </c>
      <c r="Y82">
        <v>569.85</v>
      </c>
      <c r="Z82">
        <v>588.85</v>
      </c>
      <c r="AA82">
        <v>565.54999999999995</v>
      </c>
      <c r="AB82">
        <v>588.85</v>
      </c>
      <c r="AC82" s="1">
        <f>(Table2[[#This Row],[Close Price]]/Table2[[#This Row],[Day Low]])-1</f>
        <v>2.9626334519572861E-2</v>
      </c>
      <c r="AD82" s="1">
        <f>(Table2[[#This Row],[Day High]]/Table2[[#This Row],[Close Price]])-1</f>
        <v>1.3566058930268854E-2</v>
      </c>
      <c r="AE82" s="1">
        <f>(Table2[[#This Row],[Close Price]]/Table2[[#This Row],[Current Week Low]])-1</f>
        <v>1.5442660349214599E-2</v>
      </c>
      <c r="AF82" s="1">
        <f>(Table2[[#This Row],[Current Week High]]/Table2[[#This Row],[Close Price]])-1</f>
        <v>1.7627235807482933E-2</v>
      </c>
      <c r="AG82" s="1">
        <f>(Table2[[#This Row],[Close Price]]/Table2[[#This Row],[Current Month Low]])-1</f>
        <v>2.3163292370259159E-2</v>
      </c>
      <c r="AH82" s="1">
        <f>(Table2[[#This Row],[Current Month High]]/Table2[[#This Row],[Close Price]])-1</f>
        <v>1.7627235807482933E-2</v>
      </c>
      <c r="AI82">
        <v>25.697744750712801</v>
      </c>
      <c r="AJ82">
        <v>176.46918299092201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-0.08</v>
      </c>
      <c r="AM82" t="s">
        <v>3216</v>
      </c>
      <c r="AN82">
        <v>4.84</v>
      </c>
      <c r="AO82" t="s">
        <v>3217</v>
      </c>
      <c r="AP82">
        <v>8.2680168269906998E-2</v>
      </c>
      <c r="AQ82">
        <f>(Table2[[#This Row],[Sharpe Ratio]]-AVERAGE(Table2[Sharpe Ratio]))/_xlfn.STDEV.P(Table2[Sharpe Ratio])</f>
        <v>0.21224814463250488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62</v>
      </c>
      <c r="AT82">
        <f>_xlfn.RANK.AVG(Table2[[#This Row],[6M Return vs Nifty Z-Score]],Table2[6M Return vs Nifty Z-Score])</f>
        <v>67</v>
      </c>
      <c r="AU82">
        <f>_xlfn.RANK.AVG(Table2[[#This Row],[Sharpe Ratio Z-Score]],Table2[Sharpe Ratio Z-Score])</f>
        <v>292</v>
      </c>
      <c r="AV82">
        <f>(Table2[[#This Row],[Rank 1Y]]+Table2[[#This Row],[Rank 6M]]+Table2[[#This Row],[Rank Sharpe]])/3</f>
        <v>140.33333333333334</v>
      </c>
    </row>
    <row r="83" spans="1:48" x14ac:dyDescent="0.3">
      <c r="A83" t="s">
        <v>760</v>
      </c>
      <c r="B83" t="s">
        <v>761</v>
      </c>
      <c r="C83" t="s">
        <v>3183</v>
      </c>
      <c r="D83" t="s">
        <v>762</v>
      </c>
      <c r="E83">
        <v>22680.930758070001</v>
      </c>
      <c r="F83">
        <v>534.29999999999995</v>
      </c>
      <c r="G83">
        <v>33.850606826257099</v>
      </c>
      <c r="H83">
        <f>(Table2[[#This Row],[1Y Return vs Nifty]]-AVERAGE(Table2[1Y Return vs Nifty]))/_xlfn.STDEV.P(Table2[1Y Return vs Nifty])</f>
        <v>0.11894643721246374</v>
      </c>
      <c r="I83">
        <v>-6.9672910820006404</v>
      </c>
      <c r="J83">
        <f>(Table2[[#This Row],[1M Return vs Nifty]]-AVERAGE(Table2[1M Return vs Nifty]))/_xlfn.STDEV.P(Table2[1M Return vs Nifty])</f>
        <v>-0.76655310434234525</v>
      </c>
      <c r="K83">
        <v>40.643316406925798</v>
      </c>
      <c r="L83">
        <f>(Table2[[#This Row],[6M Return vs Nifty]]-AVERAGE(Table2[6M Return vs Nifty]))/_xlfn.STDEV.P(Table2[6M Return vs Nifty])</f>
        <v>0.71730650536683027</v>
      </c>
      <c r="M83">
        <v>2.1415759976448898</v>
      </c>
      <c r="N83">
        <f>(Table2[[#This Row],[1W Return vs Nifty]]-AVERAGE(Table2[1W Return vs Nifty]))/_xlfn.STDEV.P(Table2[1W Return vs Nifty])</f>
        <v>0.74709875747410248</v>
      </c>
      <c r="O83">
        <v>545.66999999999996</v>
      </c>
      <c r="P83">
        <v>565.93517219951298</v>
      </c>
      <c r="Q83">
        <v>484.27229563182101</v>
      </c>
      <c r="R83">
        <v>46.029759954640298</v>
      </c>
      <c r="S83" s="1">
        <f>(Table2[[#This Row],[Close Price]]-Table2[[#This Row],[20D EMA]])/Table2[[#This Row],[20D EMA]]</f>
        <v>-2.0836769476056966E-2</v>
      </c>
      <c r="T83" s="1">
        <f>(Table2[[#This Row],[Close Price]]-Table2[[#This Row],[50D EMA]])/Table2[[#This Row],[50D EMA]]</f>
        <v>-5.58989328699303E-2</v>
      </c>
      <c r="U83" s="1">
        <f>(Table2[[#This Row],[Close Price]]-Table2[[#This Row],[200D EMA]])/Table2[[#This Row],[200D EMA]]</f>
        <v>0.10330490680436041</v>
      </c>
      <c r="V83">
        <v>0.72784770065772797</v>
      </c>
      <c r="W83">
        <v>527</v>
      </c>
      <c r="X83">
        <v>546.79999999999995</v>
      </c>
      <c r="Y83">
        <v>521.45000000000005</v>
      </c>
      <c r="Z83">
        <v>568.1</v>
      </c>
      <c r="AA83">
        <v>489.6</v>
      </c>
      <c r="AB83">
        <v>577.45000000000005</v>
      </c>
      <c r="AC83" s="1">
        <f>(Table2[[#This Row],[Close Price]]/Table2[[#This Row],[Day Low]])-1</f>
        <v>1.3851992409867009E-2</v>
      </c>
      <c r="AD83" s="1">
        <f>(Table2[[#This Row],[Day High]]/Table2[[#This Row],[Close Price]])-1</f>
        <v>2.3395096387797132E-2</v>
      </c>
      <c r="AE83" s="1">
        <f>(Table2[[#This Row],[Close Price]]/Table2[[#This Row],[Current Week Low]])-1</f>
        <v>2.4642822897688932E-2</v>
      </c>
      <c r="AF83" s="1">
        <f>(Table2[[#This Row],[Current Week High]]/Table2[[#This Row],[Close Price]])-1</f>
        <v>6.3260340632603551E-2</v>
      </c>
      <c r="AG83" s="1">
        <f>(Table2[[#This Row],[Close Price]]/Table2[[#This Row],[Current Month Low]])-1</f>
        <v>9.1299019607842924E-2</v>
      </c>
      <c r="AH83" s="1">
        <f>(Table2[[#This Row],[Current Month High]]/Table2[[#This Row],[Close Price]])-1</f>
        <v>8.0759872730675752E-2</v>
      </c>
      <c r="AI83">
        <v>40.0149728616882</v>
      </c>
      <c r="AJ83">
        <v>100.262368815592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-0.24</v>
      </c>
      <c r="AM83" t="s">
        <v>3216</v>
      </c>
      <c r="AN83">
        <v>-3.85</v>
      </c>
      <c r="AO83" t="s">
        <v>3216</v>
      </c>
      <c r="AP83">
        <v>0.24487788555364501</v>
      </c>
      <c r="AQ83">
        <f>(Table2[[#This Row],[Sharpe Ratio]]-AVERAGE(Table2[Sharpe Ratio]))/_xlfn.STDEV.P(Table2[Sharpe Ratio])</f>
        <v>2.0960250116767134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266</v>
      </c>
      <c r="AT83">
        <f>_xlfn.RANK.AVG(Table2[[#This Row],[6M Return vs Nifty Z-Score]],Table2[6M Return vs Nifty Z-Score])</f>
        <v>143</v>
      </c>
      <c r="AU83">
        <f>_xlfn.RANK.AVG(Table2[[#This Row],[Sharpe Ratio Z-Score]],Table2[Sharpe Ratio Z-Score])</f>
        <v>13</v>
      </c>
      <c r="AV83">
        <f>(Table2[[#This Row],[Rank 1Y]]+Table2[[#This Row],[Rank 6M]]+Table2[[#This Row],[Rank Sharpe]])/3</f>
        <v>140.66666666666666</v>
      </c>
    </row>
    <row r="84" spans="1:48" x14ac:dyDescent="0.3">
      <c r="A84" t="s">
        <v>856</v>
      </c>
      <c r="B84" t="s">
        <v>857</v>
      </c>
      <c r="C84" t="s">
        <v>3173</v>
      </c>
      <c r="D84" t="s">
        <v>227</v>
      </c>
      <c r="E84">
        <v>18799.6895955</v>
      </c>
      <c r="F84">
        <v>2694.45</v>
      </c>
      <c r="G84">
        <v>102.169864842313</v>
      </c>
      <c r="H84">
        <f>(Table2[[#This Row],[1Y Return vs Nifty]]-AVERAGE(Table2[1Y Return vs Nifty]))/_xlfn.STDEV.P(Table2[1Y Return vs Nifty])</f>
        <v>1.2544905100346773</v>
      </c>
      <c r="I84">
        <v>13.933727097227999</v>
      </c>
      <c r="J84">
        <f>(Table2[[#This Row],[1M Return vs Nifty]]-AVERAGE(Table2[1M Return vs Nifty]))/_xlfn.STDEV.P(Table2[1M Return vs Nifty])</f>
        <v>1.1781180805770932</v>
      </c>
      <c r="K84">
        <v>57.196197968974097</v>
      </c>
      <c r="L84">
        <f>(Table2[[#This Row],[6M Return vs Nifty]]-AVERAGE(Table2[6M Return vs Nifty]))/_xlfn.STDEV.P(Table2[6M Return vs Nifty])</f>
        <v>1.2053134914168475</v>
      </c>
      <c r="M84">
        <v>-0.49893906206683902</v>
      </c>
      <c r="N84">
        <f>(Table2[[#This Row],[1W Return vs Nifty]]-AVERAGE(Table2[1W Return vs Nifty]))/_xlfn.STDEV.P(Table2[1W Return vs Nifty])</f>
        <v>0.15138996435508567</v>
      </c>
      <c r="O84">
        <v>2609.92</v>
      </c>
      <c r="P84">
        <v>2404.5698463375302</v>
      </c>
      <c r="Q84">
        <v>1886.02700738453</v>
      </c>
      <c r="R84">
        <v>57.493967440247197</v>
      </c>
      <c r="S84" s="1">
        <f>(Table2[[#This Row],[Close Price]]-Table2[[#This Row],[20D EMA]])/Table2[[#This Row],[20D EMA]]</f>
        <v>3.2387965914663953E-2</v>
      </c>
      <c r="T84" s="1">
        <f>(Table2[[#This Row],[Close Price]]-Table2[[#This Row],[50D EMA]])/Table2[[#This Row],[50D EMA]]</f>
        <v>0.12055385045437315</v>
      </c>
      <c r="U84" s="1">
        <f>(Table2[[#This Row],[Close Price]]-Table2[[#This Row],[200D EMA]])/Table2[[#This Row],[200D EMA]]</f>
        <v>0.42863807859069841</v>
      </c>
      <c r="V84">
        <v>0.44707660125333498</v>
      </c>
      <c r="W84">
        <v>2680.3</v>
      </c>
      <c r="X84">
        <v>2741.15</v>
      </c>
      <c r="Y84">
        <v>2668.8</v>
      </c>
      <c r="Z84">
        <v>2857.95</v>
      </c>
      <c r="AA84">
        <v>2444.0500000000002</v>
      </c>
      <c r="AB84">
        <v>2857.95</v>
      </c>
      <c r="AC84" s="1">
        <f>(Table2[[#This Row],[Close Price]]/Table2[[#This Row],[Day Low]])-1</f>
        <v>5.2792597843522859E-3</v>
      </c>
      <c r="AD84" s="1">
        <f>(Table2[[#This Row],[Day High]]/Table2[[#This Row],[Close Price]])-1</f>
        <v>1.7331923026962848E-2</v>
      </c>
      <c r="AE84" s="1">
        <f>(Table2[[#This Row],[Close Price]]/Table2[[#This Row],[Current Week Low]])-1</f>
        <v>9.6110611510789035E-3</v>
      </c>
      <c r="AF84" s="1">
        <f>(Table2[[#This Row],[Current Week High]]/Table2[[#This Row],[Close Price]])-1</f>
        <v>6.0680287257139698E-2</v>
      </c>
      <c r="AG84" s="1">
        <f>(Table2[[#This Row],[Close Price]]/Table2[[#This Row],[Current Month Low]])-1</f>
        <v>0.10245289580818717</v>
      </c>
      <c r="AH84" s="1">
        <f>(Table2[[#This Row],[Current Month High]]/Table2[[#This Row],[Close Price]])-1</f>
        <v>6.0680287257139698E-2</v>
      </c>
      <c r="AI84">
        <v>6.0680287257139698</v>
      </c>
      <c r="AJ84">
        <v>130.95615651652099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0.14000000000000001</v>
      </c>
      <c r="AM84" t="s">
        <v>3217</v>
      </c>
      <c r="AN84">
        <v>9.61</v>
      </c>
      <c r="AO84" t="s">
        <v>3217</v>
      </c>
      <c r="AP84">
        <v>8.9182563682082994E-2</v>
      </c>
      <c r="AQ84">
        <f>(Table2[[#This Row],[Sharpe Ratio]]-AVERAGE(Table2[Sharpe Ratio]))/_xlfn.STDEV.P(Table2[Sharpe Ratio])</f>
        <v>0.28776746921340407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4.0770795155971076</v>
      </c>
      <c r="AS84">
        <f>_xlfn.RANK.AVG(Table2[[#This Row],[1Y Return vs Nifty Z-Score]],Table2[1Y Return vs Nifty Z-Score])</f>
        <v>74</v>
      </c>
      <c r="AT84">
        <f>_xlfn.RANK.AVG(Table2[[#This Row],[6M Return vs Nifty Z-Score]],Table2[6M Return vs Nifty Z-Score])</f>
        <v>83</v>
      </c>
      <c r="AU84">
        <f>_xlfn.RANK.AVG(Table2[[#This Row],[Sharpe Ratio Z-Score]],Table2[Sharpe Ratio Z-Score])</f>
        <v>267</v>
      </c>
      <c r="AV84">
        <f>(Table2[[#This Row],[Rank 1Y]]+Table2[[#This Row],[Rank 6M]]+Table2[[#This Row],[Rank Sharpe]])/3</f>
        <v>141.33333333333334</v>
      </c>
    </row>
    <row r="85" spans="1:48" x14ac:dyDescent="0.3">
      <c r="A85" t="s">
        <v>713</v>
      </c>
      <c r="B85" t="s">
        <v>714</v>
      </c>
      <c r="C85" t="s">
        <v>3176</v>
      </c>
      <c r="D85" t="s">
        <v>57</v>
      </c>
      <c r="E85">
        <v>25493.37050976</v>
      </c>
      <c r="F85">
        <v>192.32</v>
      </c>
      <c r="G85">
        <v>86.109003979376396</v>
      </c>
      <c r="H85">
        <f>(Table2[[#This Row],[1Y Return vs Nifty]]-AVERAGE(Table2[1Y Return vs Nifty]))/_xlfn.STDEV.P(Table2[1Y Return vs Nifty])</f>
        <v>0.98754066475029489</v>
      </c>
      <c r="I85">
        <v>9.8859297697721598</v>
      </c>
      <c r="J85">
        <f>(Table2[[#This Row],[1M Return vs Nifty]]-AVERAGE(Table2[1M Return vs Nifty]))/_xlfn.STDEV.P(Table2[1M Return vs Nifty])</f>
        <v>0.80150318279569777</v>
      </c>
      <c r="K85">
        <v>52.028301404988298</v>
      </c>
      <c r="L85">
        <f>(Table2[[#This Row],[6M Return vs Nifty]]-AVERAGE(Table2[6M Return vs Nifty]))/_xlfn.STDEV.P(Table2[6M Return vs Nifty])</f>
        <v>1.0529551472243051</v>
      </c>
      <c r="M85">
        <v>-5.4249332401560304</v>
      </c>
      <c r="N85">
        <f>(Table2[[#This Row],[1W Return vs Nifty]]-AVERAGE(Table2[1W Return vs Nifty]))/_xlfn.STDEV.P(Table2[1W Return vs Nifty])</f>
        <v>-0.95993035777221059</v>
      </c>
      <c r="O85">
        <v>191.92</v>
      </c>
      <c r="P85">
        <v>182.63782942291999</v>
      </c>
      <c r="Q85">
        <v>149.768635408167</v>
      </c>
      <c r="R85">
        <v>47.3022210198408</v>
      </c>
      <c r="S85" s="1">
        <f>(Table2[[#This Row],[Close Price]]-Table2[[#This Row],[20D EMA]])/Table2[[#This Row],[20D EMA]]</f>
        <v>2.0842017507295002E-3</v>
      </c>
      <c r="T85" s="1">
        <f>(Table2[[#This Row],[Close Price]]-Table2[[#This Row],[50D EMA]])/Table2[[#This Row],[50D EMA]]</f>
        <v>5.3012952506458905E-2</v>
      </c>
      <c r="U85" s="1">
        <f>(Table2[[#This Row],[Close Price]]-Table2[[#This Row],[200D EMA]])/Table2[[#This Row],[200D EMA]]</f>
        <v>0.2841139900611836</v>
      </c>
      <c r="V85">
        <v>0.601343241995559</v>
      </c>
      <c r="W85">
        <v>188.82</v>
      </c>
      <c r="X85">
        <v>193.05</v>
      </c>
      <c r="Y85">
        <v>188.82</v>
      </c>
      <c r="Z85">
        <v>198.69</v>
      </c>
      <c r="AA85">
        <v>182.1</v>
      </c>
      <c r="AB85">
        <v>202.5</v>
      </c>
      <c r="AC85" s="1">
        <f>(Table2[[#This Row],[Close Price]]/Table2[[#This Row],[Day Low]])-1</f>
        <v>1.8536172015676255E-2</v>
      </c>
      <c r="AD85" s="1">
        <f>(Table2[[#This Row],[Day High]]/Table2[[#This Row],[Close Price]])-1</f>
        <v>3.7957570715474453E-3</v>
      </c>
      <c r="AE85" s="1">
        <f>(Table2[[#This Row],[Close Price]]/Table2[[#This Row],[Current Week Low]])-1</f>
        <v>1.8536172015676255E-2</v>
      </c>
      <c r="AF85" s="1">
        <f>(Table2[[#This Row],[Current Week High]]/Table2[[#This Row],[Close Price]])-1</f>
        <v>3.3121880199667331E-2</v>
      </c>
      <c r="AG85" s="1">
        <f>(Table2[[#This Row],[Close Price]]/Table2[[#This Row],[Current Month Low]])-1</f>
        <v>5.6123009335529828E-2</v>
      </c>
      <c r="AH85" s="1">
        <f>(Table2[[#This Row],[Current Month High]]/Table2[[#This Row],[Close Price]])-1</f>
        <v>5.2932612312811989E-2</v>
      </c>
      <c r="AI85">
        <v>9.1930116472545897</v>
      </c>
      <c r="AJ85">
        <v>133.68165249088699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0.17</v>
      </c>
      <c r="AM85" t="s">
        <v>3217</v>
      </c>
      <c r="AN85">
        <v>-1.77</v>
      </c>
      <c r="AO85" t="s">
        <v>3216</v>
      </c>
      <c r="AP85">
        <v>0.101977028379842</v>
      </c>
      <c r="AQ85">
        <f>(Table2[[#This Row],[Sharpe Ratio]]-AVERAGE(Table2[Sharpe Ratio]))/_xlfn.STDEV.P(Table2[Sharpe Ratio])</f>
        <v>0.4363633744300594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2.3184320114281469</v>
      </c>
      <c r="AS85">
        <f>_xlfn.RANK.AVG(Table2[[#This Row],[1Y Return vs Nifty Z-Score]],Table2[1Y Return vs Nifty Z-Score])</f>
        <v>99</v>
      </c>
      <c r="AT85">
        <f>_xlfn.RANK.AVG(Table2[[#This Row],[6M Return vs Nifty Z-Score]],Table2[6M Return vs Nifty Z-Score])</f>
        <v>96</v>
      </c>
      <c r="AU85">
        <f>_xlfn.RANK.AVG(Table2[[#This Row],[Sharpe Ratio Z-Score]],Table2[Sharpe Ratio Z-Score])</f>
        <v>231</v>
      </c>
      <c r="AV85">
        <f>(Table2[[#This Row],[Rank 1Y]]+Table2[[#This Row],[Rank 6M]]+Table2[[#This Row],[Rank Sharpe]])/3</f>
        <v>142</v>
      </c>
    </row>
    <row r="86" spans="1:48" x14ac:dyDescent="0.3">
      <c r="A86" t="s">
        <v>207</v>
      </c>
      <c r="B86" t="s">
        <v>208</v>
      </c>
      <c r="C86" t="s">
        <v>3177</v>
      </c>
      <c r="D86" t="s">
        <v>86</v>
      </c>
      <c r="E86">
        <v>132299.88407115001</v>
      </c>
      <c r="F86">
        <v>2784.75</v>
      </c>
      <c r="G86">
        <v>56.445230829063298</v>
      </c>
      <c r="H86">
        <f>(Table2[[#This Row],[1Y Return vs Nifty]]-AVERAGE(Table2[1Y Return vs Nifty]))/_xlfn.STDEV.P(Table2[1Y Return vs Nifty])</f>
        <v>0.49449488590907176</v>
      </c>
      <c r="I86">
        <v>4.2660832471252599</v>
      </c>
      <c r="J86">
        <f>(Table2[[#This Row],[1M Return vs Nifty]]-AVERAGE(Table2[1M Return vs Nifty]))/_xlfn.STDEV.P(Table2[1M Return vs Nifty])</f>
        <v>0.2786217852223446</v>
      </c>
      <c r="K86">
        <v>22.020701324593102</v>
      </c>
      <c r="L86">
        <f>(Table2[[#This Row],[6M Return vs Nifty]]-AVERAGE(Table2[6M Return vs Nifty]))/_xlfn.STDEV.P(Table2[6M Return vs Nifty])</f>
        <v>0.1682802693829242</v>
      </c>
      <c r="M86">
        <v>1.2178631799212301</v>
      </c>
      <c r="N86">
        <f>(Table2[[#This Row],[1W Return vs Nifty]]-AVERAGE(Table2[1W Return vs Nifty]))/_xlfn.STDEV.P(Table2[1W Return vs Nifty])</f>
        <v>0.53870613884052376</v>
      </c>
      <c r="O86">
        <v>2756.97</v>
      </c>
      <c r="P86">
        <v>2637.2959387955102</v>
      </c>
      <c r="Q86">
        <v>2243.9703780147902</v>
      </c>
      <c r="R86">
        <v>51.550963055539</v>
      </c>
      <c r="S86" s="1">
        <f>(Table2[[#This Row],[Close Price]]-Table2[[#This Row],[20D EMA]])/Table2[[#This Row],[20D EMA]]</f>
        <v>1.0076279393682268E-2</v>
      </c>
      <c r="T86" s="1">
        <f>(Table2[[#This Row],[Close Price]]-Table2[[#This Row],[50D EMA]])/Table2[[#This Row],[50D EMA]]</f>
        <v>5.5911078857473276E-2</v>
      </c>
      <c r="U86" s="1">
        <f>(Table2[[#This Row],[Close Price]]-Table2[[#This Row],[200D EMA]])/Table2[[#This Row],[200D EMA]]</f>
        <v>0.24099231758292197</v>
      </c>
      <c r="V86">
        <v>0.525580852184513</v>
      </c>
      <c r="W86">
        <v>2772.2</v>
      </c>
      <c r="X86">
        <v>2835</v>
      </c>
      <c r="Y86">
        <v>2772.2</v>
      </c>
      <c r="Z86">
        <v>2850</v>
      </c>
      <c r="AA86">
        <v>2716.05</v>
      </c>
      <c r="AB86">
        <v>2860</v>
      </c>
      <c r="AC86" s="1">
        <f>(Table2[[#This Row],[Close Price]]/Table2[[#This Row],[Day Low]])-1</f>
        <v>4.5270903975183074E-3</v>
      </c>
      <c r="AD86" s="1">
        <f>(Table2[[#This Row],[Day High]]/Table2[[#This Row],[Close Price]])-1</f>
        <v>1.8044707783463565E-2</v>
      </c>
      <c r="AE86" s="1">
        <f>(Table2[[#This Row],[Close Price]]/Table2[[#This Row],[Current Week Low]])-1</f>
        <v>4.5270903975183074E-3</v>
      </c>
      <c r="AF86" s="1">
        <f>(Table2[[#This Row],[Current Week High]]/Table2[[#This Row],[Close Price]])-1</f>
        <v>2.3431187718825797E-2</v>
      </c>
      <c r="AG86" s="1">
        <f>(Table2[[#This Row],[Close Price]]/Table2[[#This Row],[Current Month Low]])-1</f>
        <v>2.5294085160435076E-2</v>
      </c>
      <c r="AH86" s="1">
        <f>(Table2[[#This Row],[Current Month High]]/Table2[[#This Row],[Close Price]])-1</f>
        <v>2.7022174342400618E-2</v>
      </c>
      <c r="AI86">
        <v>2.70221743424006</v>
      </c>
      <c r="AJ86">
        <v>87.765491200862996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0.16</v>
      </c>
      <c r="AM86" t="s">
        <v>3217</v>
      </c>
      <c r="AN86">
        <v>-0.21</v>
      </c>
      <c r="AO86" t="s">
        <v>3216</v>
      </c>
      <c r="AP86">
        <v>0.27118369477533899</v>
      </c>
      <c r="AQ86">
        <f>(Table2[[#This Row],[Sharpe Ratio]]-AVERAGE(Table2[Sharpe Ratio]))/_xlfn.STDEV.P(Table2[Sharpe Ratio])</f>
        <v>2.4015427200056068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3.8816457993604714</v>
      </c>
      <c r="AS86">
        <f>_xlfn.RANK.AVG(Table2[[#This Row],[1Y Return vs Nifty Z-Score]],Table2[1Y Return vs Nifty Z-Score])</f>
        <v>163</v>
      </c>
      <c r="AT86">
        <f>_xlfn.RANK.AVG(Table2[[#This Row],[6M Return vs Nifty Z-Score]],Table2[6M Return vs Nifty Z-Score])</f>
        <v>259</v>
      </c>
      <c r="AU86">
        <f>_xlfn.RANK.AVG(Table2[[#This Row],[Sharpe Ratio Z-Score]],Table2[Sharpe Ratio Z-Score])</f>
        <v>6</v>
      </c>
      <c r="AV86">
        <f>(Table2[[#This Row],[Rank 1Y]]+Table2[[#This Row],[Rank 6M]]+Table2[[#This Row],[Rank Sharpe]])/3</f>
        <v>142.66666666666666</v>
      </c>
    </row>
    <row r="87" spans="1:48" x14ac:dyDescent="0.3">
      <c r="A87" t="s">
        <v>1795</v>
      </c>
      <c r="B87" t="s">
        <v>1796</v>
      </c>
      <c r="C87" t="s">
        <v>3177</v>
      </c>
      <c r="D87" t="s">
        <v>197</v>
      </c>
      <c r="E87">
        <v>4466.5779002999998</v>
      </c>
      <c r="F87">
        <v>1697.05</v>
      </c>
      <c r="G87">
        <v>58.0441295172728</v>
      </c>
      <c r="H87">
        <f>(Table2[[#This Row],[1Y Return vs Nifty]]-AVERAGE(Table2[1Y Return vs Nifty]))/_xlfn.STDEV.P(Table2[1Y Return vs Nifty])</f>
        <v>0.52107040767502566</v>
      </c>
      <c r="I87">
        <v>22.466414583147898</v>
      </c>
      <c r="J87">
        <f>(Table2[[#This Row],[1M Return vs Nifty]]-AVERAGE(Table2[1M Return vs Nifty]))/_xlfn.STDEV.P(Table2[1M Return vs Nifty])</f>
        <v>1.9720158391217681</v>
      </c>
      <c r="K87">
        <v>51.667703328268502</v>
      </c>
      <c r="L87">
        <f>(Table2[[#This Row],[6M Return vs Nifty]]-AVERAGE(Table2[6M Return vs Nifty]))/_xlfn.STDEV.P(Table2[6M Return vs Nifty])</f>
        <v>1.0423241051343932</v>
      </c>
      <c r="M87">
        <v>-1.0865700364522</v>
      </c>
      <c r="N87">
        <f>(Table2[[#This Row],[1W Return vs Nifty]]-AVERAGE(Table2[1W Return vs Nifty]))/_xlfn.STDEV.P(Table2[1W Return vs Nifty])</f>
        <v>1.8818503623226863E-2</v>
      </c>
      <c r="O87">
        <v>1233.54</v>
      </c>
      <c r="P87">
        <v>1490.62047672782</v>
      </c>
      <c r="Q87">
        <v>1258.9904276135401</v>
      </c>
      <c r="R87">
        <v>66.033656225538095</v>
      </c>
      <c r="S87" s="1">
        <f>(Table2[[#This Row],[Close Price]]-Table2[[#This Row],[20D EMA]])/Table2[[#This Row],[20D EMA]]</f>
        <v>0.37575595440763981</v>
      </c>
      <c r="T87" s="1">
        <f>(Table2[[#This Row],[Close Price]]-Table2[[#This Row],[50D EMA]])/Table2[[#This Row],[50D EMA]]</f>
        <v>0.13848563500571914</v>
      </c>
      <c r="U87" s="1">
        <f>(Table2[[#This Row],[Close Price]]-Table2[[#This Row],[200D EMA]])/Table2[[#This Row],[200D EMA]]</f>
        <v>0.34794511759459279</v>
      </c>
      <c r="V87">
        <v>0.62008905068721598</v>
      </c>
      <c r="W87">
        <v>1625</v>
      </c>
      <c r="X87">
        <v>1710</v>
      </c>
      <c r="Y87">
        <v>1676</v>
      </c>
      <c r="Z87">
        <v>1714.8</v>
      </c>
      <c r="AA87">
        <v>1670.55</v>
      </c>
      <c r="AB87">
        <v>1747.2</v>
      </c>
      <c r="AC87" s="1">
        <f>(Table2[[#This Row],[Close Price]]/Table2[[#This Row],[Day Low]])-1</f>
        <v>4.4338461538461438E-2</v>
      </c>
      <c r="AD87" s="1">
        <f>(Table2[[#This Row],[Day High]]/Table2[[#This Row],[Close Price]])-1</f>
        <v>7.630888895436172E-3</v>
      </c>
      <c r="AE87" s="1">
        <f>(Table2[[#This Row],[Close Price]]/Table2[[#This Row],[Current Week Low]])-1</f>
        <v>1.2559665871121783E-2</v>
      </c>
      <c r="AF87" s="1">
        <f>(Table2[[#This Row],[Current Week High]]/Table2[[#This Row],[Close Price]])-1</f>
        <v>1.0459326478300612E-2</v>
      </c>
      <c r="AG87" s="1">
        <f>(Table2[[#This Row],[Close Price]]/Table2[[#This Row],[Current Month Low]])-1</f>
        <v>1.5863039118853006E-2</v>
      </c>
      <c r="AH87" s="1">
        <f>(Table2[[#This Row],[Current Month High]]/Table2[[#This Row],[Close Price]])-1</f>
        <v>2.9551280162635196E-2</v>
      </c>
      <c r="AI87">
        <v>2.9551280162635098</v>
      </c>
      <c r="AJ87">
        <v>106.453771289537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0.28000000000000003</v>
      </c>
      <c r="AM87" t="s">
        <v>3217</v>
      </c>
      <c r="AN87">
        <v>10.39</v>
      </c>
      <c r="AO87" t="s">
        <v>3217</v>
      </c>
      <c r="AP87">
        <v>0.126607219791989</v>
      </c>
      <c r="AQ87">
        <f>(Table2[[#This Row],[Sharpe Ratio]]-AVERAGE(Table2[Sharpe Ratio]))/_xlfn.STDEV.P(Table2[Sharpe Ratio])</f>
        <v>0.72242032757390795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161</v>
      </c>
      <c r="AT87">
        <f>_xlfn.RANK.AVG(Table2[[#This Row],[6M Return vs Nifty Z-Score]],Table2[6M Return vs Nifty Z-Score])</f>
        <v>97</v>
      </c>
      <c r="AU87">
        <f>_xlfn.RANK.AVG(Table2[[#This Row],[Sharpe Ratio Z-Score]],Table2[Sharpe Ratio Z-Score])</f>
        <v>170</v>
      </c>
      <c r="AV87">
        <f>(Table2[[#This Row],[Rank 1Y]]+Table2[[#This Row],[Rank 6M]]+Table2[[#This Row],[Rank Sharpe]])/3</f>
        <v>142.66666666666666</v>
      </c>
    </row>
    <row r="88" spans="1:48" x14ac:dyDescent="0.3">
      <c r="A88" t="s">
        <v>1514</v>
      </c>
      <c r="B88" t="s">
        <v>1515</v>
      </c>
      <c r="C88" t="s">
        <v>3169</v>
      </c>
      <c r="D88" t="s">
        <v>285</v>
      </c>
      <c r="E88">
        <v>6977.1752976949901</v>
      </c>
      <c r="F88">
        <v>1416.95</v>
      </c>
      <c r="G88">
        <v>127.137383892773</v>
      </c>
      <c r="H88">
        <f>(Table2[[#This Row],[1Y Return vs Nifty]]-AVERAGE(Table2[1Y Return vs Nifty]))/_xlfn.STDEV.P(Table2[1Y Return vs Nifty])</f>
        <v>1.6694791837138108</v>
      </c>
      <c r="I88">
        <v>2.0399100375551198</v>
      </c>
      <c r="J88">
        <f>(Table2[[#This Row],[1M Return vs Nifty]]-AVERAGE(Table2[1M Return vs Nifty]))/_xlfn.STDEV.P(Table2[1M Return vs Nifty])</f>
        <v>7.1494321087942139E-2</v>
      </c>
      <c r="K88">
        <v>41.197084845252597</v>
      </c>
      <c r="L88">
        <f>(Table2[[#This Row],[6M Return vs Nifty]]-AVERAGE(Table2[6M Return vs Nifty]))/_xlfn.STDEV.P(Table2[6M Return vs Nifty])</f>
        <v>0.73363253691272656</v>
      </c>
      <c r="M88">
        <v>-7.1800622231861899E-2</v>
      </c>
      <c r="N88">
        <f>(Table2[[#This Row],[1W Return vs Nifty]]-AVERAGE(Table2[1W Return vs Nifty]))/_xlfn.STDEV.P(Table2[1W Return vs Nifty])</f>
        <v>0.24775378684228364</v>
      </c>
      <c r="O88">
        <v>1009.6</v>
      </c>
      <c r="P88">
        <v>1303.1390762460801</v>
      </c>
      <c r="Q88">
        <v>1041.3849745811699</v>
      </c>
      <c r="R88">
        <v>59.731060266411802</v>
      </c>
      <c r="S88" s="1">
        <f>(Table2[[#This Row],[Close Price]]-Table2[[#This Row],[20D EMA]])/Table2[[#This Row],[20D EMA]]</f>
        <v>0.40347662440570525</v>
      </c>
      <c r="T88" s="1">
        <f>(Table2[[#This Row],[Close Price]]-Table2[[#This Row],[50D EMA]])/Table2[[#This Row],[50D EMA]]</f>
        <v>8.7335976511250218E-2</v>
      </c>
      <c r="U88" s="1">
        <f>(Table2[[#This Row],[Close Price]]-Table2[[#This Row],[200D EMA]])/Table2[[#This Row],[200D EMA]]</f>
        <v>0.36063995024498696</v>
      </c>
      <c r="V88">
        <v>0.446530404616647</v>
      </c>
      <c r="W88">
        <v>1366.65</v>
      </c>
      <c r="X88">
        <v>1439.95</v>
      </c>
      <c r="Y88">
        <v>1406</v>
      </c>
      <c r="Z88">
        <v>1463.5</v>
      </c>
      <c r="AA88">
        <v>1360.1</v>
      </c>
      <c r="AB88">
        <v>1463.5</v>
      </c>
      <c r="AC88" s="1">
        <f>(Table2[[#This Row],[Close Price]]/Table2[[#This Row],[Day Low]])-1</f>
        <v>3.6805326894230328E-2</v>
      </c>
      <c r="AD88" s="1">
        <f>(Table2[[#This Row],[Day High]]/Table2[[#This Row],[Close Price]])-1</f>
        <v>1.623204770810549E-2</v>
      </c>
      <c r="AE88" s="1">
        <f>(Table2[[#This Row],[Close Price]]/Table2[[#This Row],[Current Week Low]])-1</f>
        <v>7.7880512091039744E-3</v>
      </c>
      <c r="AF88" s="1">
        <f>(Table2[[#This Row],[Current Week High]]/Table2[[#This Row],[Close Price]])-1</f>
        <v>3.2852253078796023E-2</v>
      </c>
      <c r="AG88" s="1">
        <f>(Table2[[#This Row],[Close Price]]/Table2[[#This Row],[Current Month Low]])-1</f>
        <v>4.1798397176678215E-2</v>
      </c>
      <c r="AH88" s="1">
        <f>(Table2[[#This Row],[Current Month High]]/Table2[[#This Row],[Close Price]])-1</f>
        <v>3.2852253078796023E-2</v>
      </c>
      <c r="AI88">
        <v>6.8174600374042802</v>
      </c>
      <c r="AJ88">
        <v>171.420362034287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0.11</v>
      </c>
      <c r="AM88" t="s">
        <v>3217</v>
      </c>
      <c r="AN88">
        <v>-4.1500000000000004</v>
      </c>
      <c r="AO88" t="s">
        <v>3216</v>
      </c>
      <c r="AP88">
        <v>9.7812387451109997E-2</v>
      </c>
      <c r="AQ88">
        <f>(Table2[[#This Row],[Sharpe Ratio]]-AVERAGE(Table2[Sharpe Ratio]))/_xlfn.STDEV.P(Table2[Sharpe Ratio])</f>
        <v>0.38799491171386169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53</v>
      </c>
      <c r="AT88">
        <f>_xlfn.RANK.AVG(Table2[[#This Row],[6M Return vs Nifty Z-Score]],Table2[6M Return vs Nifty Z-Score])</f>
        <v>139</v>
      </c>
      <c r="AU88">
        <f>_xlfn.RANK.AVG(Table2[[#This Row],[Sharpe Ratio Z-Score]],Table2[Sharpe Ratio Z-Score])</f>
        <v>241</v>
      </c>
      <c r="AV88">
        <f>(Table2[[#This Row],[Rank 1Y]]+Table2[[#This Row],[Rank 6M]]+Table2[[#This Row],[Rank Sharpe]])/3</f>
        <v>144.33333333333334</v>
      </c>
    </row>
    <row r="89" spans="1:48" x14ac:dyDescent="0.3">
      <c r="A89" t="s">
        <v>1090</v>
      </c>
      <c r="B89" t="s">
        <v>1091</v>
      </c>
      <c r="C89" t="s">
        <v>3183</v>
      </c>
      <c r="D89" t="s">
        <v>262</v>
      </c>
      <c r="E89">
        <v>12318.71366634</v>
      </c>
      <c r="F89">
        <v>1851.45</v>
      </c>
      <c r="G89">
        <v>65.603928366682993</v>
      </c>
      <c r="H89">
        <f>(Table2[[#This Row],[1Y Return vs Nifty]]-AVERAGE(Table2[1Y Return vs Nifty]))/_xlfn.STDEV.P(Table2[1Y Return vs Nifty])</f>
        <v>0.64672289607234501</v>
      </c>
      <c r="I89">
        <v>7.0625707412644001</v>
      </c>
      <c r="J89">
        <f>(Table2[[#This Row],[1M Return vs Nifty]]-AVERAGE(Table2[1M Return vs Nifty]))/_xlfn.STDEV.P(Table2[1M Return vs Nifty])</f>
        <v>0.53881239422552063</v>
      </c>
      <c r="K89">
        <v>38.790401172415301</v>
      </c>
      <c r="L89">
        <f>(Table2[[#This Row],[6M Return vs Nifty]]-AVERAGE(Table2[6M Return vs Nifty]))/_xlfn.STDEV.P(Table2[6M Return vs Nifty])</f>
        <v>0.66267942574869176</v>
      </c>
      <c r="M89">
        <v>2.2530485326628198</v>
      </c>
      <c r="N89">
        <f>(Table2[[#This Row],[1W Return vs Nifty]]-AVERAGE(Table2[1W Return vs Nifty]))/_xlfn.STDEV.P(Table2[1W Return vs Nifty])</f>
        <v>0.77224732424982012</v>
      </c>
      <c r="O89">
        <v>1771.31</v>
      </c>
      <c r="P89">
        <v>1734.2068434166099</v>
      </c>
      <c r="Q89">
        <v>1472.10189532852</v>
      </c>
      <c r="R89">
        <v>69.965008141027099</v>
      </c>
      <c r="S89" s="1">
        <f>(Table2[[#This Row],[Close Price]]-Table2[[#This Row],[20D EMA]])/Table2[[#This Row],[20D EMA]]</f>
        <v>4.5243350966234087E-2</v>
      </c>
      <c r="T89" s="1">
        <f>(Table2[[#This Row],[Close Price]]-Table2[[#This Row],[50D EMA]])/Table2[[#This Row],[50D EMA]]</f>
        <v>6.7606212620177464E-2</v>
      </c>
      <c r="U89" s="1">
        <f>(Table2[[#This Row],[Close Price]]-Table2[[#This Row],[200D EMA]])/Table2[[#This Row],[200D EMA]]</f>
        <v>0.25769147222436206</v>
      </c>
      <c r="V89">
        <v>0.66955958865210996</v>
      </c>
      <c r="W89">
        <v>1835</v>
      </c>
      <c r="X89">
        <v>1919</v>
      </c>
      <c r="Y89">
        <v>1820.05</v>
      </c>
      <c r="Z89">
        <v>1919</v>
      </c>
      <c r="AA89">
        <v>1683.1</v>
      </c>
      <c r="AB89">
        <v>1919</v>
      </c>
      <c r="AC89" s="1">
        <f>(Table2[[#This Row],[Close Price]]/Table2[[#This Row],[Day Low]])-1</f>
        <v>8.9645776566757984E-3</v>
      </c>
      <c r="AD89" s="1">
        <f>(Table2[[#This Row],[Day High]]/Table2[[#This Row],[Close Price]])-1</f>
        <v>3.6484917227038283E-2</v>
      </c>
      <c r="AE89" s="1">
        <f>(Table2[[#This Row],[Close Price]]/Table2[[#This Row],[Current Week Low]])-1</f>
        <v>1.7252273289195319E-2</v>
      </c>
      <c r="AF89" s="1">
        <f>(Table2[[#This Row],[Current Week High]]/Table2[[#This Row],[Close Price]])-1</f>
        <v>3.6484917227038283E-2</v>
      </c>
      <c r="AG89" s="1">
        <f>(Table2[[#This Row],[Close Price]]/Table2[[#This Row],[Current Month Low]])-1</f>
        <v>0.10002376567048898</v>
      </c>
      <c r="AH89" s="1">
        <f>(Table2[[#This Row],[Current Month High]]/Table2[[#This Row],[Close Price]])-1</f>
        <v>3.6484917227038283E-2</v>
      </c>
      <c r="AI89">
        <v>6.4138918145237396</v>
      </c>
      <c r="AJ89">
        <v>119.96554591897301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0.11</v>
      </c>
      <c r="AM89" t="s">
        <v>3217</v>
      </c>
      <c r="AN89">
        <v>9.3699999999999992</v>
      </c>
      <c r="AO89" t="s">
        <v>3217</v>
      </c>
      <c r="AP89">
        <v>0.13133594715153599</v>
      </c>
      <c r="AQ89">
        <f>(Table2[[#This Row],[Sharpe Ratio]]-AVERAGE(Table2[Sharpe Ratio]))/_xlfn.STDEV.P(Table2[Sharpe Ratio])</f>
        <v>0.77734013384276446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3.3978021741391418</v>
      </c>
      <c r="AS89">
        <f>_xlfn.RANK.AVG(Table2[[#This Row],[1Y Return vs Nifty Z-Score]],Table2[1Y Return vs Nifty Z-Score])</f>
        <v>136</v>
      </c>
      <c r="AT89">
        <f>_xlfn.RANK.AVG(Table2[[#This Row],[6M Return vs Nifty Z-Score]],Table2[6M Return vs Nifty Z-Score])</f>
        <v>149</v>
      </c>
      <c r="AU89">
        <f>_xlfn.RANK.AVG(Table2[[#This Row],[Sharpe Ratio Z-Score]],Table2[Sharpe Ratio Z-Score])</f>
        <v>152</v>
      </c>
      <c r="AV89">
        <f>(Table2[[#This Row],[Rank 1Y]]+Table2[[#This Row],[Rank 6M]]+Table2[[#This Row],[Rank Sharpe]])/3</f>
        <v>145.66666666666666</v>
      </c>
    </row>
    <row r="90" spans="1:48" x14ac:dyDescent="0.3">
      <c r="A90" t="s">
        <v>570</v>
      </c>
      <c r="B90" t="s">
        <v>571</v>
      </c>
      <c r="C90" t="s">
        <v>3171</v>
      </c>
      <c r="D90" t="s">
        <v>398</v>
      </c>
      <c r="E90">
        <v>36655.099469709901</v>
      </c>
      <c r="F90">
        <v>1952.05</v>
      </c>
      <c r="G90">
        <v>40.594836621871401</v>
      </c>
      <c r="H90">
        <f>(Table2[[#This Row],[1Y Return vs Nifty]]-AVERAGE(Table2[1Y Return vs Nifty]))/_xlfn.STDEV.P(Table2[1Y Return vs Nifty])</f>
        <v>0.23104323674680549</v>
      </c>
      <c r="I90">
        <v>19.900821834980398</v>
      </c>
      <c r="J90">
        <f>(Table2[[#This Row],[1M Return vs Nifty]]-AVERAGE(Table2[1M Return vs Nifty]))/_xlfn.STDEV.P(Table2[1M Return vs Nifty])</f>
        <v>1.7333081241761923</v>
      </c>
      <c r="K90">
        <v>74.449031953314304</v>
      </c>
      <c r="L90">
        <f>(Table2[[#This Row],[6M Return vs Nifty]]-AVERAGE(Table2[6M Return vs Nifty]))/_xlfn.STDEV.P(Table2[6M Return vs Nifty])</f>
        <v>1.7139562604693996</v>
      </c>
      <c r="M90">
        <v>6.8087374914941901</v>
      </c>
      <c r="N90">
        <f>(Table2[[#This Row],[1W Return vs Nifty]]-AVERAGE(Table2[1W Return vs Nifty]))/_xlfn.STDEV.P(Table2[1W Return vs Nifty])</f>
        <v>1.8000255834608638</v>
      </c>
      <c r="O90">
        <v>1785.72</v>
      </c>
      <c r="P90">
        <v>1633.9164381262499</v>
      </c>
      <c r="Q90">
        <v>1309.6197340319</v>
      </c>
      <c r="R90">
        <v>75.649035193195004</v>
      </c>
      <c r="S90" s="1">
        <f>(Table2[[#This Row],[Close Price]]-Table2[[#This Row],[20D EMA]])/Table2[[#This Row],[20D EMA]]</f>
        <v>9.3144501937593757E-2</v>
      </c>
      <c r="T90" s="1">
        <f>(Table2[[#This Row],[Close Price]]-Table2[[#This Row],[50D EMA]])/Table2[[#This Row],[50D EMA]]</f>
        <v>0.19470613946364401</v>
      </c>
      <c r="U90" s="1">
        <f>(Table2[[#This Row],[Close Price]]-Table2[[#This Row],[200D EMA]])/Table2[[#This Row],[200D EMA]]</f>
        <v>0.49054717890533223</v>
      </c>
      <c r="V90">
        <v>0.893215667377115</v>
      </c>
      <c r="W90">
        <v>1914.55</v>
      </c>
      <c r="X90">
        <v>2017</v>
      </c>
      <c r="Y90">
        <v>1896.55</v>
      </c>
      <c r="Z90">
        <v>2017</v>
      </c>
      <c r="AA90">
        <v>1612</v>
      </c>
      <c r="AB90">
        <v>2017</v>
      </c>
      <c r="AC90" s="1">
        <f>(Table2[[#This Row],[Close Price]]/Table2[[#This Row],[Day Low]])-1</f>
        <v>1.9586848084406361E-2</v>
      </c>
      <c r="AD90" s="1">
        <f>(Table2[[#This Row],[Day High]]/Table2[[#This Row],[Close Price]])-1</f>
        <v>3.3272713301401025E-2</v>
      </c>
      <c r="AE90" s="1">
        <f>(Table2[[#This Row],[Close Price]]/Table2[[#This Row],[Current Week Low]])-1</f>
        <v>2.9263662966966253E-2</v>
      </c>
      <c r="AF90" s="1">
        <f>(Table2[[#This Row],[Current Week High]]/Table2[[#This Row],[Close Price]])-1</f>
        <v>3.3272713301401025E-2</v>
      </c>
      <c r="AG90" s="1">
        <f>(Table2[[#This Row],[Close Price]]/Table2[[#This Row],[Current Month Low]])-1</f>
        <v>0.21094913151364758</v>
      </c>
      <c r="AH90" s="1">
        <f>(Table2[[#This Row],[Current Month High]]/Table2[[#This Row],[Close Price]])-1</f>
        <v>3.3272713301401025E-2</v>
      </c>
      <c r="AI90">
        <v>3.3272713301400998</v>
      </c>
      <c r="AJ90">
        <v>103.10581625221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0.18</v>
      </c>
      <c r="AM90" t="s">
        <v>3217</v>
      </c>
      <c r="AN90">
        <v>16.899999999999999</v>
      </c>
      <c r="AO90" t="s">
        <v>3217</v>
      </c>
      <c r="AP90">
        <v>0.12984463151940201</v>
      </c>
      <c r="AQ90">
        <f>(Table2[[#This Row],[Sharpe Ratio]]-AVERAGE(Table2[Sharpe Ratio]))/_xlfn.STDEV.P(Table2[Sharpe Ratio])</f>
        <v>0.76001987843891694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6.2383530832921785</v>
      </c>
      <c r="AS90">
        <f>_xlfn.RANK.AVG(Table2[[#This Row],[1Y Return vs Nifty Z-Score]],Table2[1Y Return vs Nifty Z-Score])</f>
        <v>240</v>
      </c>
      <c r="AT90">
        <f>_xlfn.RANK.AVG(Table2[[#This Row],[6M Return vs Nifty Z-Score]],Table2[6M Return vs Nifty Z-Score])</f>
        <v>43</v>
      </c>
      <c r="AU90">
        <f>_xlfn.RANK.AVG(Table2[[#This Row],[Sharpe Ratio Z-Score]],Table2[Sharpe Ratio Z-Score])</f>
        <v>156</v>
      </c>
      <c r="AV90">
        <f>(Table2[[#This Row],[Rank 1Y]]+Table2[[#This Row],[Rank 6M]]+Table2[[#This Row],[Rank Sharpe]])/3</f>
        <v>146.33333333333334</v>
      </c>
    </row>
    <row r="91" spans="1:48" x14ac:dyDescent="0.3">
      <c r="A91" t="s">
        <v>841</v>
      </c>
      <c r="B91" t="s">
        <v>842</v>
      </c>
      <c r="C91" t="s">
        <v>3174</v>
      </c>
      <c r="D91" t="s">
        <v>46</v>
      </c>
      <c r="E91">
        <v>19607.648943239899</v>
      </c>
      <c r="F91">
        <v>312.3</v>
      </c>
      <c r="G91">
        <v>81.598634132760395</v>
      </c>
      <c r="H91">
        <f>(Table2[[#This Row],[1Y Return vs Nifty]]-AVERAGE(Table2[1Y Return vs Nifty]))/_xlfn.STDEV.P(Table2[1Y Return vs Nifty])</f>
        <v>0.91257316811329736</v>
      </c>
      <c r="I91">
        <v>-3.42401115775098</v>
      </c>
      <c r="J91">
        <f>(Table2[[#This Row],[1M Return vs Nifty]]-AVERAGE(Table2[1M Return vs Nifty]))/_xlfn.STDEV.P(Table2[1M Return vs Nifty])</f>
        <v>-0.43687948223911122</v>
      </c>
      <c r="K91">
        <v>24.732905318754501</v>
      </c>
      <c r="L91">
        <f>(Table2[[#This Row],[6M Return vs Nifty]]-AVERAGE(Table2[6M Return vs Nifty]))/_xlfn.STDEV.P(Table2[6M Return vs Nifty])</f>
        <v>0.24824063711600552</v>
      </c>
      <c r="M91">
        <v>-2.67600541150194</v>
      </c>
      <c r="N91">
        <f>(Table2[[#This Row],[1W Return vs Nifty]]-AVERAGE(Table2[1W Return vs Nifty]))/_xlfn.STDEV.P(Table2[1W Return vs Nifty])</f>
        <v>-0.33976329106455705</v>
      </c>
      <c r="O91">
        <v>317.8</v>
      </c>
      <c r="P91">
        <v>318.15140659706799</v>
      </c>
      <c r="Q91">
        <v>268.19373722349798</v>
      </c>
      <c r="R91">
        <v>42.758632533137103</v>
      </c>
      <c r="S91" s="1">
        <f>(Table2[[#This Row],[Close Price]]-Table2[[#This Row],[20D EMA]])/Table2[[#This Row],[20D EMA]]</f>
        <v>-1.7306482064191313E-2</v>
      </c>
      <c r="T91" s="1">
        <f>(Table2[[#This Row],[Close Price]]-Table2[[#This Row],[50D EMA]])/Table2[[#This Row],[50D EMA]]</f>
        <v>-1.8391892902987102E-2</v>
      </c>
      <c r="U91" s="1">
        <f>(Table2[[#This Row],[Close Price]]-Table2[[#This Row],[200D EMA]])/Table2[[#This Row],[200D EMA]]</f>
        <v>0.16445672159654603</v>
      </c>
      <c r="V91">
        <v>0.42315315378666302</v>
      </c>
      <c r="W91">
        <v>310.95</v>
      </c>
      <c r="X91">
        <v>316.25</v>
      </c>
      <c r="Y91">
        <v>309.2</v>
      </c>
      <c r="Z91">
        <v>317.39999999999998</v>
      </c>
      <c r="AA91">
        <v>308.10000000000002</v>
      </c>
      <c r="AB91">
        <v>330.8</v>
      </c>
      <c r="AC91" s="1">
        <f>(Table2[[#This Row],[Close Price]]/Table2[[#This Row],[Day Low]])-1</f>
        <v>4.3415340086832011E-3</v>
      </c>
      <c r="AD91" s="1">
        <f>(Table2[[#This Row],[Day High]]/Table2[[#This Row],[Close Price]])-1</f>
        <v>1.2648094780659536E-2</v>
      </c>
      <c r="AE91" s="1">
        <f>(Table2[[#This Row],[Close Price]]/Table2[[#This Row],[Current Week Low]])-1</f>
        <v>1.0025873221216175E-2</v>
      </c>
      <c r="AF91" s="1">
        <f>(Table2[[#This Row],[Current Week High]]/Table2[[#This Row],[Close Price]])-1</f>
        <v>1.6330451488952846E-2</v>
      </c>
      <c r="AG91" s="1">
        <f>(Table2[[#This Row],[Close Price]]/Table2[[#This Row],[Current Month Low]])-1</f>
        <v>1.363193768257065E-2</v>
      </c>
      <c r="AH91" s="1">
        <f>(Table2[[#This Row],[Current Month High]]/Table2[[#This Row],[Close Price]])-1</f>
        <v>5.9237912263848891E-2</v>
      </c>
      <c r="AI91">
        <v>16.714697406340001</v>
      </c>
      <c r="AJ91">
        <v>128.70743317466099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-0.05</v>
      </c>
      <c r="AM91" t="s">
        <v>3216</v>
      </c>
      <c r="AN91">
        <v>-3.06</v>
      </c>
      <c r="AO91" t="s">
        <v>3216</v>
      </c>
      <c r="AP91">
        <v>0.15939195667528</v>
      </c>
      <c r="AQ91">
        <f>(Table2[[#This Row],[Sharpe Ratio]]-AVERAGE(Table2[Sharpe Ratio]))/_xlfn.STDEV.P(Table2[Sharpe Ratio])</f>
        <v>1.1031848042085408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106</v>
      </c>
      <c r="AT91">
        <f>_xlfn.RANK.AVG(Table2[[#This Row],[6M Return vs Nifty Z-Score]],Table2[6M Return vs Nifty Z-Score])</f>
        <v>236</v>
      </c>
      <c r="AU91">
        <f>_xlfn.RANK.AVG(Table2[[#This Row],[Sharpe Ratio Z-Score]],Table2[Sharpe Ratio Z-Score])</f>
        <v>98</v>
      </c>
      <c r="AV91">
        <f>(Table2[[#This Row],[Rank 1Y]]+Table2[[#This Row],[Rank 6M]]+Table2[[#This Row],[Rank Sharpe]])/3</f>
        <v>146.66666666666666</v>
      </c>
    </row>
    <row r="92" spans="1:48" x14ac:dyDescent="0.3">
      <c r="A92" t="s">
        <v>1018</v>
      </c>
      <c r="B92" t="s">
        <v>1019</v>
      </c>
      <c r="C92" t="s">
        <v>3183</v>
      </c>
      <c r="D92" t="s">
        <v>161</v>
      </c>
      <c r="E92">
        <v>14152.903585100001</v>
      </c>
      <c r="F92">
        <v>630.70000000000005</v>
      </c>
      <c r="G92">
        <v>43.336001957587797</v>
      </c>
      <c r="H92">
        <f>(Table2[[#This Row],[1Y Return vs Nifty]]-AVERAGE(Table2[1Y Return vs Nifty]))/_xlfn.STDEV.P(Table2[1Y Return vs Nifty])</f>
        <v>0.27660453439536803</v>
      </c>
      <c r="I92">
        <v>-0.542329628294966</v>
      </c>
      <c r="J92">
        <f>(Table2[[#This Row],[1M Return vs Nifty]]-AVERAGE(Table2[1M Return vs Nifty]))/_xlfn.STDEV.P(Table2[1M Return vs Nifty])</f>
        <v>-0.16876225529861483</v>
      </c>
      <c r="K92">
        <v>33.609920137445698</v>
      </c>
      <c r="L92">
        <f>(Table2[[#This Row],[6M Return vs Nifty]]-AVERAGE(Table2[6M Return vs Nifty]))/_xlfn.STDEV.P(Table2[6M Return vs Nifty])</f>
        <v>0.50995007003571846</v>
      </c>
      <c r="M92">
        <v>-4.5830931710419396</v>
      </c>
      <c r="N92">
        <f>(Table2[[#This Row],[1W Return vs Nifty]]-AVERAGE(Table2[1W Return vs Nifty]))/_xlfn.STDEV.P(Table2[1W Return vs Nifty])</f>
        <v>-0.77000849774466973</v>
      </c>
      <c r="O92">
        <v>621.98</v>
      </c>
      <c r="P92">
        <v>616.58086698747695</v>
      </c>
      <c r="Q92">
        <v>547.458013883582</v>
      </c>
      <c r="R92">
        <v>56.363832654710599</v>
      </c>
      <c r="S92" s="1">
        <f>(Table2[[#This Row],[Close Price]]-Table2[[#This Row],[20D EMA]])/Table2[[#This Row],[20D EMA]]</f>
        <v>1.4019743400109372E-2</v>
      </c>
      <c r="T92" s="1">
        <f>(Table2[[#This Row],[Close Price]]-Table2[[#This Row],[50D EMA]])/Table2[[#This Row],[50D EMA]]</f>
        <v>2.289907742597835E-2</v>
      </c>
      <c r="U92" s="1">
        <f>(Table2[[#This Row],[Close Price]]-Table2[[#This Row],[200D EMA]])/Table2[[#This Row],[200D EMA]]</f>
        <v>0.15205181768353768</v>
      </c>
      <c r="V92">
        <v>0.461237836745367</v>
      </c>
      <c r="W92">
        <v>623</v>
      </c>
      <c r="X92">
        <v>640.5</v>
      </c>
      <c r="Y92">
        <v>616.4</v>
      </c>
      <c r="Z92">
        <v>640.5</v>
      </c>
      <c r="AA92">
        <v>604.20000000000005</v>
      </c>
      <c r="AB92">
        <v>651.70000000000005</v>
      </c>
      <c r="AC92" s="1">
        <f>(Table2[[#This Row],[Close Price]]/Table2[[#This Row],[Day Low]])-1</f>
        <v>1.2359550561797716E-2</v>
      </c>
      <c r="AD92" s="1">
        <f>(Table2[[#This Row],[Day High]]/Table2[[#This Row],[Close Price]])-1</f>
        <v>1.5538290788013276E-2</v>
      </c>
      <c r="AE92" s="1">
        <f>(Table2[[#This Row],[Close Price]]/Table2[[#This Row],[Current Week Low]])-1</f>
        <v>2.3199221284880167E-2</v>
      </c>
      <c r="AF92" s="1">
        <f>(Table2[[#This Row],[Current Week High]]/Table2[[#This Row],[Close Price]])-1</f>
        <v>1.5538290788013276E-2</v>
      </c>
      <c r="AG92" s="1">
        <f>(Table2[[#This Row],[Close Price]]/Table2[[#This Row],[Current Month Low]])-1</f>
        <v>4.3859649122806932E-2</v>
      </c>
      <c r="AH92" s="1">
        <f>(Table2[[#This Row],[Current Month High]]/Table2[[#This Row],[Close Price]])-1</f>
        <v>3.3296337402885623E-2</v>
      </c>
      <c r="AI92">
        <v>13.6435706358014</v>
      </c>
      <c r="AJ92">
        <v>82.243733294806006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-7.0000000000000007E-2</v>
      </c>
      <c r="AM92" t="s">
        <v>3216</v>
      </c>
      <c r="AN92">
        <v>1.64</v>
      </c>
      <c r="AO92" t="s">
        <v>3217</v>
      </c>
      <c r="AP92">
        <v>0.20160814828448001</v>
      </c>
      <c r="AQ92">
        <f>(Table2[[#This Row],[Sharpe Ratio]]-AVERAGE(Table2[Sharpe Ratio]))/_xlfn.STDEV.P(Table2[Sharpe Ratio])</f>
        <v>1.5934869274437242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1.4412707788315262</v>
      </c>
      <c r="AS92">
        <f>_xlfn.RANK.AVG(Table2[[#This Row],[1Y Return vs Nifty Z-Score]],Table2[1Y Return vs Nifty Z-Score])</f>
        <v>221</v>
      </c>
      <c r="AT92">
        <f>_xlfn.RANK.AVG(Table2[[#This Row],[6M Return vs Nifty Z-Score]],Table2[6M Return vs Nifty Z-Score])</f>
        <v>183</v>
      </c>
      <c r="AU92">
        <f>_xlfn.RANK.AVG(Table2[[#This Row],[Sharpe Ratio Z-Score]],Table2[Sharpe Ratio Z-Score])</f>
        <v>37</v>
      </c>
      <c r="AV92">
        <f>(Table2[[#This Row],[Rank 1Y]]+Table2[[#This Row],[Rank 6M]]+Table2[[#This Row],[Rank Sharpe]])/3</f>
        <v>147</v>
      </c>
    </row>
    <row r="93" spans="1:48" x14ac:dyDescent="0.3">
      <c r="A93" t="s">
        <v>909</v>
      </c>
      <c r="B93" t="s">
        <v>910</v>
      </c>
      <c r="C93" t="s">
        <v>3183</v>
      </c>
      <c r="D93" t="s">
        <v>762</v>
      </c>
      <c r="E93">
        <v>17151.377723639998</v>
      </c>
      <c r="F93">
        <v>1273.55</v>
      </c>
      <c r="G93">
        <v>39.606623926193699</v>
      </c>
      <c r="H93">
        <f>(Table2[[#This Row],[1Y Return vs Nifty]]-AVERAGE(Table2[1Y Return vs Nifty]))/_xlfn.STDEV.P(Table2[1Y Return vs Nifty])</f>
        <v>0.21461801343713846</v>
      </c>
      <c r="I93">
        <v>-14.725439002712999</v>
      </c>
      <c r="J93">
        <f>(Table2[[#This Row],[1M Return vs Nifty]]-AVERAGE(Table2[1M Return vs Nifty]))/_xlfn.STDEV.P(Table2[1M Return vs Nifty])</f>
        <v>-1.4883862026334818</v>
      </c>
      <c r="K93">
        <v>34.136330403853997</v>
      </c>
      <c r="L93">
        <f>(Table2[[#This Row],[6M Return vs Nifty]]-AVERAGE(Table2[6M Return vs Nifty]))/_xlfn.STDEV.P(Table2[6M Return vs Nifty])</f>
        <v>0.52546953633364035</v>
      </c>
      <c r="M93">
        <v>-7.8336756863468402</v>
      </c>
      <c r="N93">
        <f>(Table2[[#This Row],[1W Return vs Nifty]]-AVERAGE(Table2[1W Return vs Nifty]))/_xlfn.STDEV.P(Table2[1W Return vs Nifty])</f>
        <v>-1.5033504947933296</v>
      </c>
      <c r="O93">
        <v>1382.83</v>
      </c>
      <c r="P93">
        <v>1431.60790379266</v>
      </c>
      <c r="Q93">
        <v>1221.3265930944001</v>
      </c>
      <c r="R93">
        <v>21.186795945749701</v>
      </c>
      <c r="S93" s="1">
        <f>(Table2[[#This Row],[Close Price]]-Table2[[#This Row],[20D EMA]])/Table2[[#This Row],[20D EMA]]</f>
        <v>-7.9026344525357409E-2</v>
      </c>
      <c r="T93" s="1">
        <f>(Table2[[#This Row],[Close Price]]-Table2[[#This Row],[50D EMA]])/Table2[[#This Row],[50D EMA]]</f>
        <v>-0.11040586139118687</v>
      </c>
      <c r="U93" s="1">
        <f>(Table2[[#This Row],[Close Price]]-Table2[[#This Row],[200D EMA]])/Table2[[#This Row],[200D EMA]]</f>
        <v>4.2759575694888148E-2</v>
      </c>
      <c r="V93">
        <v>0.32595768850082801</v>
      </c>
      <c r="W93">
        <v>1255</v>
      </c>
      <c r="X93">
        <v>1311.4</v>
      </c>
      <c r="Y93">
        <v>1255</v>
      </c>
      <c r="Z93">
        <v>1359.65</v>
      </c>
      <c r="AA93">
        <v>1255</v>
      </c>
      <c r="AB93">
        <v>1468.5</v>
      </c>
      <c r="AC93" s="1">
        <f>(Table2[[#This Row],[Close Price]]/Table2[[#This Row],[Day Low]])-1</f>
        <v>1.478087649402382E-2</v>
      </c>
      <c r="AD93" s="1">
        <f>(Table2[[#This Row],[Day High]]/Table2[[#This Row],[Close Price]])-1</f>
        <v>2.9720073809430536E-2</v>
      </c>
      <c r="AE93" s="1">
        <f>(Table2[[#This Row],[Close Price]]/Table2[[#This Row],[Current Week Low]])-1</f>
        <v>1.478087649402382E-2</v>
      </c>
      <c r="AF93" s="1">
        <f>(Table2[[#This Row],[Current Week High]]/Table2[[#This Row],[Close Price]])-1</f>
        <v>6.7606297357779566E-2</v>
      </c>
      <c r="AG93" s="1">
        <f>(Table2[[#This Row],[Close Price]]/Table2[[#This Row],[Current Month Low]])-1</f>
        <v>1.478087649402382E-2</v>
      </c>
      <c r="AH93" s="1">
        <f>(Table2[[#This Row],[Current Month High]]/Table2[[#This Row],[Close Price]])-1</f>
        <v>0.15307604726944368</v>
      </c>
      <c r="AI93">
        <v>48.9497860311727</v>
      </c>
      <c r="AJ93">
        <v>81.339883240780296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-0.32</v>
      </c>
      <c r="AM93" t="s">
        <v>3216</v>
      </c>
      <c r="AN93">
        <v>-8.77</v>
      </c>
      <c r="AO93" t="s">
        <v>3216</v>
      </c>
      <c r="AP93">
        <v>0.234163903730426</v>
      </c>
      <c r="AQ93">
        <f>(Table2[[#This Row],[Sharpe Ratio]]-AVERAGE(Table2[Sharpe Ratio]))/_xlfn.STDEV.P(Table2[Sharpe Ratio])</f>
        <v>1.971591995907412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247</v>
      </c>
      <c r="AT93">
        <f>_xlfn.RANK.AVG(Table2[[#This Row],[6M Return vs Nifty Z-Score]],Table2[6M Return vs Nifty Z-Score])</f>
        <v>178</v>
      </c>
      <c r="AU93">
        <f>_xlfn.RANK.AVG(Table2[[#This Row],[Sharpe Ratio Z-Score]],Table2[Sharpe Ratio Z-Score])</f>
        <v>17</v>
      </c>
      <c r="AV93">
        <f>(Table2[[#This Row],[Rank 1Y]]+Table2[[#This Row],[Rank 6M]]+Table2[[#This Row],[Rank Sharpe]])/3</f>
        <v>147.33333333333334</v>
      </c>
    </row>
    <row r="94" spans="1:48" x14ac:dyDescent="0.3">
      <c r="A94" t="s">
        <v>659</v>
      </c>
      <c r="B94" t="s">
        <v>660</v>
      </c>
      <c r="C94" t="s">
        <v>3175</v>
      </c>
      <c r="D94" t="s">
        <v>54</v>
      </c>
      <c r="E94">
        <v>29141.323338099999</v>
      </c>
      <c r="F94">
        <v>1144.75</v>
      </c>
      <c r="G94">
        <v>80.4368452715035</v>
      </c>
      <c r="H94">
        <f>(Table2[[#This Row],[1Y Return vs Nifty]]-AVERAGE(Table2[1Y Return vs Nifty]))/_xlfn.STDEV.P(Table2[1Y Return vs Nifty])</f>
        <v>0.89326291074836672</v>
      </c>
      <c r="I94">
        <v>12.715216865678601</v>
      </c>
      <c r="J94">
        <f>(Table2[[#This Row],[1M Return vs Nifty]]-AVERAGE(Table2[1M Return vs Nifty]))/_xlfn.STDEV.P(Table2[1M Return vs Nifty])</f>
        <v>1.0647455302303102</v>
      </c>
      <c r="K94">
        <v>70.2184126108058</v>
      </c>
      <c r="L94">
        <f>(Table2[[#This Row],[6M Return vs Nifty]]-AVERAGE(Table2[6M Return vs Nifty]))/_xlfn.STDEV.P(Table2[6M Return vs Nifty])</f>
        <v>1.5892304363448535</v>
      </c>
      <c r="M94">
        <v>-6.0339028243795596</v>
      </c>
      <c r="N94">
        <f>(Table2[[#This Row],[1W Return vs Nifty]]-AVERAGE(Table2[1W Return vs Nifty]))/_xlfn.STDEV.P(Table2[1W Return vs Nifty])</f>
        <v>-1.0973158783469701</v>
      </c>
      <c r="O94">
        <v>1126.96</v>
      </c>
      <c r="P94">
        <v>1021.95608602011</v>
      </c>
      <c r="Q94">
        <v>794.38695497401102</v>
      </c>
      <c r="R94">
        <v>48.156268378914802</v>
      </c>
      <c r="S94" s="1">
        <f>(Table2[[#This Row],[Close Price]]-Table2[[#This Row],[20D EMA]])/Table2[[#This Row],[20D EMA]]</f>
        <v>1.5785830907929264E-2</v>
      </c>
      <c r="T94" s="1">
        <f>(Table2[[#This Row],[Close Price]]-Table2[[#This Row],[50D EMA]])/Table2[[#This Row],[50D EMA]]</f>
        <v>0.12015576369636072</v>
      </c>
      <c r="U94" s="1">
        <f>(Table2[[#This Row],[Close Price]]-Table2[[#This Row],[200D EMA]])/Table2[[#This Row],[200D EMA]]</f>
        <v>0.44104833649672831</v>
      </c>
      <c r="V94">
        <v>0.74856453553679103</v>
      </c>
      <c r="W94">
        <v>1134.95</v>
      </c>
      <c r="X94">
        <v>1167.5</v>
      </c>
      <c r="Y94">
        <v>1134.95</v>
      </c>
      <c r="Z94">
        <v>1229</v>
      </c>
      <c r="AA94">
        <v>1061.5</v>
      </c>
      <c r="AB94">
        <v>1257</v>
      </c>
      <c r="AC94" s="1">
        <f>(Table2[[#This Row],[Close Price]]/Table2[[#This Row],[Day Low]])-1</f>
        <v>8.6347416185734716E-3</v>
      </c>
      <c r="AD94" s="1">
        <f>(Table2[[#This Row],[Day High]]/Table2[[#This Row],[Close Price]])-1</f>
        <v>1.9873334789255237E-2</v>
      </c>
      <c r="AE94" s="1">
        <f>(Table2[[#This Row],[Close Price]]/Table2[[#This Row],[Current Week Low]])-1</f>
        <v>8.6347416185734716E-3</v>
      </c>
      <c r="AF94" s="1">
        <f>(Table2[[#This Row],[Current Week High]]/Table2[[#This Row],[Close Price]])-1</f>
        <v>7.3596855208560852E-2</v>
      </c>
      <c r="AG94" s="1">
        <f>(Table2[[#This Row],[Close Price]]/Table2[[#This Row],[Current Month Low]])-1</f>
        <v>7.8426754592557657E-2</v>
      </c>
      <c r="AH94" s="1">
        <f>(Table2[[#This Row],[Current Month High]]/Table2[[#This Row],[Close Price]])-1</f>
        <v>9.8056344179952015E-2</v>
      </c>
      <c r="AI94">
        <v>9.8056344179952006</v>
      </c>
      <c r="AJ94">
        <v>120.994208494208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0.19</v>
      </c>
      <c r="AM94" t="s">
        <v>3217</v>
      </c>
      <c r="AN94">
        <v>5.8</v>
      </c>
      <c r="AO94" t="s">
        <v>3217</v>
      </c>
      <c r="AP94">
        <v>8.6349143877584994E-2</v>
      </c>
      <c r="AQ94">
        <f>(Table2[[#This Row],[Sharpe Ratio]]-AVERAGE(Table2[Sharpe Ratio]))/_xlfn.STDEV.P(Table2[Sharpe Ratio])</f>
        <v>0.25485991187089763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2.7047829108474577</v>
      </c>
      <c r="AS94">
        <f>_xlfn.RANK.AVG(Table2[[#This Row],[1Y Return vs Nifty Z-Score]],Table2[1Y Return vs Nifty Z-Score])</f>
        <v>109</v>
      </c>
      <c r="AT94">
        <f>_xlfn.RANK.AVG(Table2[[#This Row],[6M Return vs Nifty Z-Score]],Table2[6M Return vs Nifty Z-Score])</f>
        <v>53</v>
      </c>
      <c r="AU94">
        <f>_xlfn.RANK.AVG(Table2[[#This Row],[Sharpe Ratio Z-Score]],Table2[Sharpe Ratio Z-Score])</f>
        <v>282</v>
      </c>
      <c r="AV94">
        <f>(Table2[[#This Row],[Rank 1Y]]+Table2[[#This Row],[Rank 6M]]+Table2[[#This Row],[Rank Sharpe]])/3</f>
        <v>148</v>
      </c>
    </row>
    <row r="95" spans="1:48" x14ac:dyDescent="0.3">
      <c r="A95" t="s">
        <v>117</v>
      </c>
      <c r="B95" t="s">
        <v>118</v>
      </c>
      <c r="C95" t="s">
        <v>3178</v>
      </c>
      <c r="D95" t="s">
        <v>119</v>
      </c>
      <c r="E95">
        <v>240161.13000810001</v>
      </c>
      <c r="F95">
        <v>275.85000000000002</v>
      </c>
      <c r="G95">
        <v>139.00375254435701</v>
      </c>
      <c r="H95">
        <f>(Table2[[#This Row],[1Y Return vs Nifty]]-AVERAGE(Table2[1Y Return vs Nifty]))/_xlfn.STDEV.P(Table2[1Y Return vs Nifty])</f>
        <v>1.8667117793175687</v>
      </c>
      <c r="I95">
        <v>-5.6644709341830204</v>
      </c>
      <c r="J95">
        <f>(Table2[[#This Row],[1M Return vs Nifty]]-AVERAGE(Table2[1M Return vs Nifty]))/_xlfn.STDEV.P(Table2[1M Return vs Nifty])</f>
        <v>-0.64533619620572391</v>
      </c>
      <c r="K95">
        <v>59.2516102112602</v>
      </c>
      <c r="L95">
        <f>(Table2[[#This Row],[6M Return vs Nifty]]-AVERAGE(Table2[6M Return vs Nifty]))/_xlfn.STDEV.P(Table2[6M Return vs Nifty])</f>
        <v>1.2659105258176804</v>
      </c>
      <c r="M95">
        <v>-0.87280337773768801</v>
      </c>
      <c r="N95">
        <f>(Table2[[#This Row],[1W Return vs Nifty]]-AVERAGE(Table2[1W Return vs Nifty]))/_xlfn.STDEV.P(Table2[1W Return vs Nifty])</f>
        <v>6.7044957702155294E-2</v>
      </c>
      <c r="O95">
        <v>263.87</v>
      </c>
      <c r="P95">
        <v>247.751984504224</v>
      </c>
      <c r="Q95">
        <v>192.499097202954</v>
      </c>
      <c r="R95">
        <v>60.989349675912102</v>
      </c>
      <c r="S95" s="1">
        <f>(Table2[[#This Row],[Close Price]]-Table2[[#This Row],[20D EMA]])/Table2[[#This Row],[20D EMA]]</f>
        <v>4.540114450297502E-2</v>
      </c>
      <c r="T95" s="1">
        <f>(Table2[[#This Row],[Close Price]]-Table2[[#This Row],[50D EMA]])/Table2[[#This Row],[50D EMA]]</f>
        <v>0.11341186853458675</v>
      </c>
      <c r="U95" s="1">
        <f>(Table2[[#This Row],[Close Price]]-Table2[[#This Row],[200D EMA]])/Table2[[#This Row],[200D EMA]]</f>
        <v>0.43299373351953024</v>
      </c>
      <c r="V95">
        <v>1.16413763063752</v>
      </c>
      <c r="W95">
        <v>269.89999999999998</v>
      </c>
      <c r="X95">
        <v>277.85000000000002</v>
      </c>
      <c r="Y95">
        <v>269.2</v>
      </c>
      <c r="Z95">
        <v>282</v>
      </c>
      <c r="AA95">
        <v>240.4</v>
      </c>
      <c r="AB95">
        <v>286.45</v>
      </c>
      <c r="AC95" s="1">
        <f>(Table2[[#This Row],[Close Price]]/Table2[[#This Row],[Day Low]])-1</f>
        <v>2.2045201926639724E-2</v>
      </c>
      <c r="AD95" s="1">
        <f>(Table2[[#This Row],[Day High]]/Table2[[#This Row],[Close Price]])-1</f>
        <v>7.2503172013775874E-3</v>
      </c>
      <c r="AE95" s="1">
        <f>(Table2[[#This Row],[Close Price]]/Table2[[#This Row],[Current Week Low]])-1</f>
        <v>2.4702823179792111E-2</v>
      </c>
      <c r="AF95" s="1">
        <f>(Table2[[#This Row],[Current Week High]]/Table2[[#This Row],[Close Price]])-1</f>
        <v>2.2294725394235826E-2</v>
      </c>
      <c r="AG95" s="1">
        <f>(Table2[[#This Row],[Close Price]]/Table2[[#This Row],[Current Month Low]])-1</f>
        <v>0.14746256239600664</v>
      </c>
      <c r="AH95" s="1">
        <f>(Table2[[#This Row],[Current Month High]]/Table2[[#This Row],[Close Price]])-1</f>
        <v>3.8426681167300858E-2</v>
      </c>
      <c r="AI95">
        <v>3.84266811673008</v>
      </c>
      <c r="AJ95">
        <v>182.19948849104799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0.18</v>
      </c>
      <c r="AM95" t="s">
        <v>3217</v>
      </c>
      <c r="AN95">
        <v>12.85</v>
      </c>
      <c r="AO95" t="s">
        <v>3217</v>
      </c>
      <c r="AP95">
        <v>7.2344998360734006E-2</v>
      </c>
      <c r="AQ95">
        <f>(Table2[[#This Row],[Sharpe Ratio]]-AVERAGE(Table2[Sharpe Ratio]))/_xlfn.STDEV.P(Table2[Sharpe Ratio])</f>
        <v>9.2214679809979549E-2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2.6465457464416602</v>
      </c>
      <c r="AS95">
        <f>_xlfn.RANK.AVG(Table2[[#This Row],[1Y Return vs Nifty Z-Score]],Table2[1Y Return vs Nifty Z-Score])</f>
        <v>46</v>
      </c>
      <c r="AT95">
        <f>_xlfn.RANK.AVG(Table2[[#This Row],[6M Return vs Nifty Z-Score]],Table2[6M Return vs Nifty Z-Score])</f>
        <v>79</v>
      </c>
      <c r="AU95">
        <f>_xlfn.RANK.AVG(Table2[[#This Row],[Sharpe Ratio Z-Score]],Table2[Sharpe Ratio Z-Score])</f>
        <v>324</v>
      </c>
      <c r="AV95">
        <f>(Table2[[#This Row],[Rank 1Y]]+Table2[[#This Row],[Rank 6M]]+Table2[[#This Row],[Rank Sharpe]])/3</f>
        <v>149.66666666666666</v>
      </c>
    </row>
    <row r="96" spans="1:48" x14ac:dyDescent="0.3">
      <c r="A96" t="s">
        <v>1748</v>
      </c>
      <c r="B96" t="s">
        <v>1749</v>
      </c>
      <c r="C96" t="s">
        <v>3181</v>
      </c>
      <c r="D96" t="s">
        <v>840</v>
      </c>
      <c r="E96">
        <v>4724.037716625</v>
      </c>
      <c r="F96">
        <v>381.75</v>
      </c>
      <c r="G96">
        <v>108.730955322993</v>
      </c>
      <c r="H96">
        <f>(Table2[[#This Row],[1Y Return vs Nifty]]-AVERAGE(Table2[1Y Return vs Nifty]))/_xlfn.STDEV.P(Table2[1Y Return vs Nifty])</f>
        <v>1.3635433250525961</v>
      </c>
      <c r="I96">
        <v>1.4196164055671101</v>
      </c>
      <c r="J96">
        <f>(Table2[[#This Row],[1M Return vs Nifty]]-AVERAGE(Table2[1M Return vs Nifty]))/_xlfn.STDEV.P(Table2[1M Return vs Nifty])</f>
        <v>1.378100100122554E-2</v>
      </c>
      <c r="K96">
        <v>53.966930008928202</v>
      </c>
      <c r="L96">
        <f>(Table2[[#This Row],[6M Return vs Nifty]]-AVERAGE(Table2[6M Return vs Nifty]))/_xlfn.STDEV.P(Table2[6M Return vs Nifty])</f>
        <v>1.1101092021562364</v>
      </c>
      <c r="M96">
        <v>-3.8075840705815001</v>
      </c>
      <c r="N96">
        <f>(Table2[[#This Row],[1W Return vs Nifty]]-AVERAGE(Table2[1W Return vs Nifty]))/_xlfn.STDEV.P(Table2[1W Return vs Nifty])</f>
        <v>-0.59505112017207673</v>
      </c>
      <c r="O96">
        <v>280.26</v>
      </c>
      <c r="P96">
        <v>363.82716091212501</v>
      </c>
      <c r="Q96">
        <v>290.87193211826701</v>
      </c>
      <c r="R96">
        <v>45.0319998182501</v>
      </c>
      <c r="S96" s="1">
        <f>(Table2[[#This Row],[Close Price]]-Table2[[#This Row],[20D EMA]])/Table2[[#This Row],[20D EMA]]</f>
        <v>0.36212802397773503</v>
      </c>
      <c r="T96" s="1">
        <f>(Table2[[#This Row],[Close Price]]-Table2[[#This Row],[50D EMA]])/Table2[[#This Row],[50D EMA]]</f>
        <v>4.9261960110240054E-2</v>
      </c>
      <c r="U96" s="1">
        <f>(Table2[[#This Row],[Close Price]]-Table2[[#This Row],[200D EMA]])/Table2[[#This Row],[200D EMA]]</f>
        <v>0.31243326648919306</v>
      </c>
      <c r="V96">
        <v>0.56393057692548398</v>
      </c>
      <c r="W96">
        <v>382.2</v>
      </c>
      <c r="X96">
        <v>396.4</v>
      </c>
      <c r="Y96">
        <v>379</v>
      </c>
      <c r="Z96">
        <v>407</v>
      </c>
      <c r="AA96">
        <v>379</v>
      </c>
      <c r="AB96">
        <v>407</v>
      </c>
      <c r="AC96" s="1">
        <f>(Table2[[#This Row],[Close Price]]/Table2[[#This Row],[Day Low]])-1</f>
        <v>-1.1773940345368716E-3</v>
      </c>
      <c r="AD96" s="1">
        <f>(Table2[[#This Row],[Day High]]/Table2[[#This Row],[Close Price]])-1</f>
        <v>3.8375900458415213E-2</v>
      </c>
      <c r="AE96" s="1">
        <f>(Table2[[#This Row],[Close Price]]/Table2[[#This Row],[Current Week Low]])-1</f>
        <v>7.2559366754616494E-3</v>
      </c>
      <c r="AF96" s="1">
        <f>(Table2[[#This Row],[Current Week High]]/Table2[[#This Row],[Close Price]])-1</f>
        <v>6.6142763588736164E-2</v>
      </c>
      <c r="AG96" s="1">
        <f>(Table2[[#This Row],[Close Price]]/Table2[[#This Row],[Current Month Low]])-1</f>
        <v>7.2559366754616494E-3</v>
      </c>
      <c r="AH96" s="1">
        <f>(Table2[[#This Row],[Current Month High]]/Table2[[#This Row],[Close Price]])-1</f>
        <v>6.6142763588736164E-2</v>
      </c>
      <c r="AI96">
        <v>7.9109364767518002</v>
      </c>
      <c r="AJ96">
        <v>156.46624118239799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0.13</v>
      </c>
      <c r="AM96" t="s">
        <v>3217</v>
      </c>
      <c r="AN96">
        <v>0.75</v>
      </c>
      <c r="AO96" t="s">
        <v>3217</v>
      </c>
      <c r="AP96">
        <v>8.0698514330849999E-2</v>
      </c>
      <c r="AQ96">
        <f>(Table2[[#This Row],[Sharpe Ratio]]-AVERAGE(Table2[Sharpe Ratio]))/_xlfn.STDEV.P(Table2[Sharpe Ratio])</f>
        <v>0.18923306210608218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65</v>
      </c>
      <c r="AT96">
        <f>_xlfn.RANK.AVG(Table2[[#This Row],[6M Return vs Nifty Z-Score]],Table2[6M Return vs Nifty Z-Score])</f>
        <v>88</v>
      </c>
      <c r="AU96">
        <f>_xlfn.RANK.AVG(Table2[[#This Row],[Sharpe Ratio Z-Score]],Table2[Sharpe Ratio Z-Score])</f>
        <v>300</v>
      </c>
      <c r="AV96">
        <f>(Table2[[#This Row],[Rank 1Y]]+Table2[[#This Row],[Rank 6M]]+Table2[[#This Row],[Rank Sharpe]])/3</f>
        <v>151</v>
      </c>
    </row>
    <row r="97" spans="1:48" x14ac:dyDescent="0.3">
      <c r="A97" t="s">
        <v>1571</v>
      </c>
      <c r="B97" t="s">
        <v>1572</v>
      </c>
      <c r="C97" t="s">
        <v>3183</v>
      </c>
      <c r="D97" t="s">
        <v>161</v>
      </c>
      <c r="E97">
        <v>6367.8358682750004</v>
      </c>
      <c r="F97">
        <v>407.75</v>
      </c>
      <c r="G97">
        <v>40.2790962684047</v>
      </c>
      <c r="H97">
        <f>(Table2[[#This Row],[1Y Return vs Nifty]]-AVERAGE(Table2[1Y Return vs Nifty]))/_xlfn.STDEV.P(Table2[1Y Return vs Nifty])</f>
        <v>0.22579527157063742</v>
      </c>
      <c r="I97">
        <v>-6.2878888754796698</v>
      </c>
      <c r="J97">
        <f>(Table2[[#This Row],[1M Return vs Nifty]]-AVERAGE(Table2[1M Return vs Nifty]))/_xlfn.STDEV.P(Table2[1M Return vs Nifty])</f>
        <v>-0.7033402080775577</v>
      </c>
      <c r="K97">
        <v>37.084336390789097</v>
      </c>
      <c r="L97">
        <f>(Table2[[#This Row],[6M Return vs Nifty]]-AVERAGE(Table2[6M Return vs Nifty]))/_xlfn.STDEV.P(Table2[6M Return vs Nifty])</f>
        <v>0.61238174621980734</v>
      </c>
      <c r="M97">
        <v>-3.76136107352864</v>
      </c>
      <c r="N97">
        <f>(Table2[[#This Row],[1W Return vs Nifty]]-AVERAGE(Table2[1W Return vs Nifty]))/_xlfn.STDEV.P(Table2[1W Return vs Nifty])</f>
        <v>-0.58462306156759025</v>
      </c>
      <c r="O97">
        <v>330.69</v>
      </c>
      <c r="P97">
        <v>406.405631858638</v>
      </c>
      <c r="Q97">
        <v>341.767992759126</v>
      </c>
      <c r="R97">
        <v>40.293891080332003</v>
      </c>
      <c r="S97" s="1">
        <f>(Table2[[#This Row],[Close Price]]-Table2[[#This Row],[20D EMA]])/Table2[[#This Row],[20D EMA]]</f>
        <v>0.23302791133690165</v>
      </c>
      <c r="T97" s="1">
        <f>(Table2[[#This Row],[Close Price]]-Table2[[#This Row],[50D EMA]])/Table2[[#This Row],[50D EMA]]</f>
        <v>3.3079466325644201E-3</v>
      </c>
      <c r="U97" s="1">
        <f>(Table2[[#This Row],[Close Price]]-Table2[[#This Row],[200D EMA]])/Table2[[#This Row],[200D EMA]]</f>
        <v>0.19306081505232506</v>
      </c>
      <c r="V97">
        <v>0.63730508212972903</v>
      </c>
      <c r="W97">
        <v>394.1</v>
      </c>
      <c r="X97">
        <v>414.55</v>
      </c>
      <c r="Y97">
        <v>401.1</v>
      </c>
      <c r="Z97">
        <v>413.4</v>
      </c>
      <c r="AA97">
        <v>401.1</v>
      </c>
      <c r="AB97">
        <v>437.9</v>
      </c>
      <c r="AC97" s="1">
        <f>(Table2[[#This Row],[Close Price]]/Table2[[#This Row],[Day Low]])-1</f>
        <v>3.4635879218472443E-2</v>
      </c>
      <c r="AD97" s="1">
        <f>(Table2[[#This Row],[Day High]]/Table2[[#This Row],[Close Price]])-1</f>
        <v>1.6676885346413206E-2</v>
      </c>
      <c r="AE97" s="1">
        <f>(Table2[[#This Row],[Close Price]]/Table2[[#This Row],[Current Week Low]])-1</f>
        <v>1.6579406631762605E-2</v>
      </c>
      <c r="AF97" s="1">
        <f>(Table2[[#This Row],[Current Week High]]/Table2[[#This Row],[Close Price]])-1</f>
        <v>1.3856529736357981E-2</v>
      </c>
      <c r="AG97" s="1">
        <f>(Table2[[#This Row],[Close Price]]/Table2[[#This Row],[Current Month Low]])-1</f>
        <v>1.6579406631762605E-2</v>
      </c>
      <c r="AH97" s="1">
        <f>(Table2[[#This Row],[Current Month High]]/Table2[[#This Row],[Close Price]])-1</f>
        <v>7.3942366646229329E-2</v>
      </c>
      <c r="AI97">
        <v>10.606989576946599</v>
      </c>
      <c r="AJ97">
        <v>80.380446803804404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0.1</v>
      </c>
      <c r="AM97" t="s">
        <v>3217</v>
      </c>
      <c r="AN97">
        <v>-6.05</v>
      </c>
      <c r="AO97" t="s">
        <v>3216</v>
      </c>
      <c r="AP97">
        <v>0.18736723336809299</v>
      </c>
      <c r="AQ97">
        <f>(Table2[[#This Row],[Sharpe Ratio]]-AVERAGE(Table2[Sharpe Ratio]))/_xlfn.STDEV.P(Table2[Sharpe Ratio])</f>
        <v>1.4280918372150142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242</v>
      </c>
      <c r="AT97">
        <f>_xlfn.RANK.AVG(Table2[[#This Row],[6M Return vs Nifty Z-Score]],Table2[6M Return vs Nifty Z-Score])</f>
        <v>158</v>
      </c>
      <c r="AU97">
        <f>_xlfn.RANK.AVG(Table2[[#This Row],[Sharpe Ratio Z-Score]],Table2[Sharpe Ratio Z-Score])</f>
        <v>55</v>
      </c>
      <c r="AV97">
        <f>(Table2[[#This Row],[Rank 1Y]]+Table2[[#This Row],[Rank 6M]]+Table2[[#This Row],[Rank Sharpe]])/3</f>
        <v>151.66666666666666</v>
      </c>
    </row>
    <row r="98" spans="1:48" x14ac:dyDescent="0.3">
      <c r="A98" t="s">
        <v>162</v>
      </c>
      <c r="B98" t="s">
        <v>163</v>
      </c>
      <c r="C98" t="s">
        <v>3171</v>
      </c>
      <c r="D98" t="s">
        <v>138</v>
      </c>
      <c r="E98">
        <v>162381.50710079999</v>
      </c>
      <c r="F98">
        <v>492.05</v>
      </c>
      <c r="G98">
        <v>87.9801957275333</v>
      </c>
      <c r="H98">
        <f>(Table2[[#This Row],[1Y Return vs Nifty]]-AVERAGE(Table2[1Y Return vs Nifty]))/_xlfn.STDEV.P(Table2[1Y Return vs Nifty])</f>
        <v>1.0186420080674903</v>
      </c>
      <c r="I98">
        <v>-8.2878851058510694</v>
      </c>
      <c r="J98">
        <f>(Table2[[#This Row],[1M Return vs Nifty]]-AVERAGE(Table2[1M Return vs Nifty]))/_xlfn.STDEV.P(Table2[1M Return vs Nifty])</f>
        <v>-0.88942372830605887</v>
      </c>
      <c r="K98">
        <v>16.204653671930402</v>
      </c>
      <c r="L98">
        <f>(Table2[[#This Row],[6M Return vs Nifty]]-AVERAGE(Table2[6M Return vs Nifty]))/_xlfn.STDEV.P(Table2[6M Return vs Nifty])</f>
        <v>-3.1866667550510077E-3</v>
      </c>
      <c r="M98">
        <v>-7.4294940899562603</v>
      </c>
      <c r="N98">
        <f>(Table2[[#This Row],[1W Return vs Nifty]]-AVERAGE(Table2[1W Return vs Nifty]))/_xlfn.STDEV.P(Table2[1W Return vs Nifty])</f>
        <v>-1.4121658109184207</v>
      </c>
      <c r="O98">
        <v>514.85</v>
      </c>
      <c r="P98">
        <v>514.99324530067395</v>
      </c>
      <c r="Q98">
        <v>442.95786715932201</v>
      </c>
      <c r="R98">
        <v>33.780662523802803</v>
      </c>
      <c r="S98" s="1">
        <f>(Table2[[#This Row],[Close Price]]-Table2[[#This Row],[20D EMA]])/Table2[[#This Row],[20D EMA]]</f>
        <v>-4.4284743129066738E-2</v>
      </c>
      <c r="T98" s="1">
        <f>(Table2[[#This Row],[Close Price]]-Table2[[#This Row],[50D EMA]])/Table2[[#This Row],[50D EMA]]</f>
        <v>-4.4550575196920766E-2</v>
      </c>
      <c r="U98" s="1">
        <f>(Table2[[#This Row],[Close Price]]-Table2[[#This Row],[200D EMA]])/Table2[[#This Row],[200D EMA]]</f>
        <v>0.11082799625053429</v>
      </c>
      <c r="V98">
        <v>0.88448411381647096</v>
      </c>
      <c r="W98">
        <v>486.35</v>
      </c>
      <c r="X98">
        <v>500.5</v>
      </c>
      <c r="Y98">
        <v>476.85</v>
      </c>
      <c r="Z98">
        <v>503.2</v>
      </c>
      <c r="AA98">
        <v>476.85</v>
      </c>
      <c r="AB98">
        <v>566.4</v>
      </c>
      <c r="AC98" s="1">
        <f>(Table2[[#This Row],[Close Price]]/Table2[[#This Row],[Day Low]])-1</f>
        <v>1.1719954765086804E-2</v>
      </c>
      <c r="AD98" s="1">
        <f>(Table2[[#This Row],[Day High]]/Table2[[#This Row],[Close Price]])-1</f>
        <v>1.7173051519154603E-2</v>
      </c>
      <c r="AE98" s="1">
        <f>(Table2[[#This Row],[Close Price]]/Table2[[#This Row],[Current Week Low]])-1</f>
        <v>3.1875851945056155E-2</v>
      </c>
      <c r="AF98" s="1">
        <f>(Table2[[#This Row],[Current Week High]]/Table2[[#This Row],[Close Price]])-1</f>
        <v>2.2660298750126984E-2</v>
      </c>
      <c r="AG98" s="1">
        <f>(Table2[[#This Row],[Close Price]]/Table2[[#This Row],[Current Month Low]])-1</f>
        <v>3.1875851945056155E-2</v>
      </c>
      <c r="AH98" s="1">
        <f>(Table2[[#This Row],[Current Month High]]/Table2[[#This Row],[Close Price]])-1</f>
        <v>0.15110253023066744</v>
      </c>
      <c r="AI98">
        <v>17.874199776445401</v>
      </c>
      <c r="AJ98">
        <v>120.60076216095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-0.05</v>
      </c>
      <c r="AM98" t="s">
        <v>3216</v>
      </c>
      <c r="AN98">
        <v>-10.07</v>
      </c>
      <c r="AO98" t="s">
        <v>3216</v>
      </c>
      <c r="AP98">
        <v>0.18694744321090501</v>
      </c>
      <c r="AQ98">
        <f>(Table2[[#This Row],[Sharpe Ratio]]-AVERAGE(Table2[Sharpe Ratio]))/_xlfn.STDEV.P(Table2[Sharpe Ratio])</f>
        <v>1.4232163617745046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94</v>
      </c>
      <c r="AT98">
        <f>_xlfn.RANK.AVG(Table2[[#This Row],[6M Return vs Nifty Z-Score]],Table2[6M Return vs Nifty Z-Score])</f>
        <v>311</v>
      </c>
      <c r="AU98">
        <f>_xlfn.RANK.AVG(Table2[[#This Row],[Sharpe Ratio Z-Score]],Table2[Sharpe Ratio Z-Score])</f>
        <v>57</v>
      </c>
      <c r="AV98">
        <f>(Table2[[#This Row],[Rank 1Y]]+Table2[[#This Row],[Rank 6M]]+Table2[[#This Row],[Rank Sharpe]])/3</f>
        <v>154</v>
      </c>
    </row>
    <row r="99" spans="1:48" x14ac:dyDescent="0.3">
      <c r="A99" t="s">
        <v>794</v>
      </c>
      <c r="B99" t="s">
        <v>795</v>
      </c>
      <c r="C99" t="s">
        <v>3184</v>
      </c>
      <c r="D99" t="s">
        <v>132</v>
      </c>
      <c r="E99">
        <v>21186.3638769549</v>
      </c>
      <c r="F99">
        <v>1870.2</v>
      </c>
      <c r="G99">
        <v>160.13575354878199</v>
      </c>
      <c r="H99">
        <f>(Table2[[#This Row],[1Y Return vs Nifty]]-AVERAGE(Table2[1Y Return vs Nifty]))/_xlfn.STDEV.P(Table2[1Y Return vs Nifty])</f>
        <v>2.2179497638080972</v>
      </c>
      <c r="I99">
        <v>2.9324681592602002</v>
      </c>
      <c r="J99">
        <f>(Table2[[#This Row],[1M Return vs Nifty]]-AVERAGE(Table2[1M Return vs Nifty]))/_xlfn.STDEV.P(Table2[1M Return vs Nifty])</f>
        <v>0.15453965626068752</v>
      </c>
      <c r="K99">
        <v>35.686917001552601</v>
      </c>
      <c r="L99">
        <f>(Table2[[#This Row],[6M Return vs Nifty]]-AVERAGE(Table2[6M Return vs Nifty]))/_xlfn.STDEV.P(Table2[6M Return vs Nifty])</f>
        <v>0.57118345564829121</v>
      </c>
      <c r="M99">
        <v>5.4488939017996998</v>
      </c>
      <c r="N99">
        <f>(Table2[[#This Row],[1W Return vs Nifty]]-AVERAGE(Table2[1W Return vs Nifty]))/_xlfn.STDEV.P(Table2[1W Return vs Nifty])</f>
        <v>1.4932404429375701</v>
      </c>
      <c r="O99">
        <v>1759.99</v>
      </c>
      <c r="P99">
        <v>1772.9840704537</v>
      </c>
      <c r="Q99">
        <v>1553.1097574294299</v>
      </c>
      <c r="R99">
        <v>75.373586454397895</v>
      </c>
      <c r="S99" s="1">
        <f>(Table2[[#This Row],[Close Price]]-Table2[[#This Row],[20D EMA]])/Table2[[#This Row],[20D EMA]]</f>
        <v>6.2619673975420329E-2</v>
      </c>
      <c r="T99" s="1">
        <f>(Table2[[#This Row],[Close Price]]-Table2[[#This Row],[50D EMA]])/Table2[[#This Row],[50D EMA]]</f>
        <v>5.483181217833661E-2</v>
      </c>
      <c r="U99" s="1">
        <f>(Table2[[#This Row],[Close Price]]-Table2[[#This Row],[200D EMA]])/Table2[[#This Row],[200D EMA]]</f>
        <v>0.20416473533421739</v>
      </c>
      <c r="V99">
        <v>1.00174834308639</v>
      </c>
      <c r="W99">
        <v>1822.05</v>
      </c>
      <c r="X99">
        <v>1895</v>
      </c>
      <c r="Y99">
        <v>1745</v>
      </c>
      <c r="Z99">
        <v>1895</v>
      </c>
      <c r="AA99">
        <v>1653</v>
      </c>
      <c r="AB99">
        <v>1895</v>
      </c>
      <c r="AC99" s="1">
        <f>(Table2[[#This Row],[Close Price]]/Table2[[#This Row],[Day Low]])-1</f>
        <v>2.6426278093356403E-2</v>
      </c>
      <c r="AD99" s="1">
        <f>(Table2[[#This Row],[Day High]]/Table2[[#This Row],[Close Price]])-1</f>
        <v>1.3260613838092183E-2</v>
      </c>
      <c r="AE99" s="1">
        <f>(Table2[[#This Row],[Close Price]]/Table2[[#This Row],[Current Week Low]])-1</f>
        <v>7.1747851002865293E-2</v>
      </c>
      <c r="AF99" s="1">
        <f>(Table2[[#This Row],[Current Week High]]/Table2[[#This Row],[Close Price]])-1</f>
        <v>1.3260613838092183E-2</v>
      </c>
      <c r="AG99" s="1">
        <f>(Table2[[#This Row],[Close Price]]/Table2[[#This Row],[Current Month Low]])-1</f>
        <v>0.13139745916515433</v>
      </c>
      <c r="AH99" s="1">
        <f>(Table2[[#This Row],[Current Month High]]/Table2[[#This Row],[Close Price]])-1</f>
        <v>1.3260613838092183E-2</v>
      </c>
      <c r="AI99">
        <v>15.5386276051757</v>
      </c>
      <c r="AJ99">
        <v>199.24237981981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0.01</v>
      </c>
      <c r="AM99" t="s">
        <v>3217</v>
      </c>
      <c r="AN99">
        <v>7.63</v>
      </c>
      <c r="AO99" t="s">
        <v>3217</v>
      </c>
      <c r="AP99">
        <v>9.0808819146288994E-2</v>
      </c>
      <c r="AQ99">
        <f>(Table2[[#This Row],[Sharpe Ratio]]-AVERAGE(Table2[Sharpe Ratio]))/_xlfn.STDEV.P(Table2[Sharpe Ratio])</f>
        <v>0.30665492629158486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33</v>
      </c>
      <c r="AT99">
        <f>_xlfn.RANK.AVG(Table2[[#This Row],[6M Return vs Nifty Z-Score]],Table2[6M Return vs Nifty Z-Score])</f>
        <v>168</v>
      </c>
      <c r="AU99">
        <f>_xlfn.RANK.AVG(Table2[[#This Row],[Sharpe Ratio Z-Score]],Table2[Sharpe Ratio Z-Score])</f>
        <v>261</v>
      </c>
      <c r="AV99">
        <f>(Table2[[#This Row],[Rank 1Y]]+Table2[[#This Row],[Rank 6M]]+Table2[[#This Row],[Rank Sharpe]])/3</f>
        <v>154</v>
      </c>
    </row>
    <row r="100" spans="1:48" x14ac:dyDescent="0.3">
      <c r="A100" t="s">
        <v>1529</v>
      </c>
      <c r="B100" t="s">
        <v>1530</v>
      </c>
      <c r="C100" t="s">
        <v>3174</v>
      </c>
      <c r="D100" t="s">
        <v>46</v>
      </c>
      <c r="E100">
        <v>6792.9404049659997</v>
      </c>
      <c r="F100">
        <v>241.98</v>
      </c>
      <c r="G100">
        <v>103.100084809743</v>
      </c>
      <c r="H100">
        <f>(Table2[[#This Row],[1Y Return vs Nifty]]-AVERAGE(Table2[1Y Return vs Nifty]))/_xlfn.STDEV.P(Table2[1Y Return vs Nifty])</f>
        <v>1.269951827986751</v>
      </c>
      <c r="I100">
        <v>1.82046656906485</v>
      </c>
      <c r="J100">
        <f>(Table2[[#This Row],[1M Return vs Nifty]]-AVERAGE(Table2[1M Return vs Nifty]))/_xlfn.STDEV.P(Table2[1M Return vs Nifty])</f>
        <v>5.1076876050938989E-2</v>
      </c>
      <c r="K100">
        <v>39.017133009415197</v>
      </c>
      <c r="L100">
        <f>(Table2[[#This Row],[6M Return vs Nifty]]-AVERAGE(Table2[6M Return vs Nifty]))/_xlfn.STDEV.P(Table2[6M Return vs Nifty])</f>
        <v>0.66936386434635498</v>
      </c>
      <c r="M100">
        <v>-5.4454195595962398</v>
      </c>
      <c r="N100">
        <f>(Table2[[#This Row],[1W Return vs Nifty]]-AVERAGE(Table2[1W Return vs Nifty]))/_xlfn.STDEV.P(Table2[1W Return vs Nifty])</f>
        <v>-0.96455213812687757</v>
      </c>
      <c r="O100">
        <v>191.5</v>
      </c>
      <c r="P100">
        <v>238.64277711702499</v>
      </c>
      <c r="Q100">
        <v>196.387692382121</v>
      </c>
      <c r="R100">
        <v>42.513799305305902</v>
      </c>
      <c r="S100" s="1">
        <f>(Table2[[#This Row],[Close Price]]-Table2[[#This Row],[20D EMA]])/Table2[[#This Row],[20D EMA]]</f>
        <v>0.26360313315926887</v>
      </c>
      <c r="T100" s="1">
        <f>(Table2[[#This Row],[Close Price]]-Table2[[#This Row],[50D EMA]])/Table2[[#This Row],[50D EMA]]</f>
        <v>1.3984177201133142E-2</v>
      </c>
      <c r="U100" s="1">
        <f>(Table2[[#This Row],[Close Price]]-Table2[[#This Row],[200D EMA]])/Table2[[#This Row],[200D EMA]]</f>
        <v>0.2321546073730926</v>
      </c>
      <c r="V100">
        <v>1.68450988646426</v>
      </c>
      <c r="W100">
        <v>234.11</v>
      </c>
      <c r="X100">
        <v>244.99</v>
      </c>
      <c r="Y100">
        <v>241</v>
      </c>
      <c r="Z100">
        <v>249.31</v>
      </c>
      <c r="AA100">
        <v>241</v>
      </c>
      <c r="AB100">
        <v>256.19</v>
      </c>
      <c r="AC100" s="1">
        <f>(Table2[[#This Row],[Close Price]]/Table2[[#This Row],[Day Low]])-1</f>
        <v>3.3616675921575245E-2</v>
      </c>
      <c r="AD100" s="1">
        <f>(Table2[[#This Row],[Day High]]/Table2[[#This Row],[Close Price]])-1</f>
        <v>1.2439044549136469E-2</v>
      </c>
      <c r="AE100" s="1">
        <f>(Table2[[#This Row],[Close Price]]/Table2[[#This Row],[Current Week Low]])-1</f>
        <v>4.0663900414936727E-3</v>
      </c>
      <c r="AF100" s="1">
        <f>(Table2[[#This Row],[Current Week High]]/Table2[[#This Row],[Close Price]])-1</f>
        <v>3.029175964955777E-2</v>
      </c>
      <c r="AG100" s="1">
        <f>(Table2[[#This Row],[Close Price]]/Table2[[#This Row],[Current Month Low]])-1</f>
        <v>4.0663900414936727E-3</v>
      </c>
      <c r="AH100" s="1">
        <f>(Table2[[#This Row],[Current Month High]]/Table2[[#This Row],[Close Price]])-1</f>
        <v>5.8723861476155159E-2</v>
      </c>
      <c r="AI100">
        <v>17.670881891065299</v>
      </c>
      <c r="AJ100">
        <v>138.28655834564199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0.04</v>
      </c>
      <c r="AM100" t="s">
        <v>3217</v>
      </c>
      <c r="AN100">
        <v>4.43</v>
      </c>
      <c r="AO100" t="s">
        <v>3217</v>
      </c>
      <c r="AP100">
        <v>9.7192335177439998E-2</v>
      </c>
      <c r="AQ100">
        <f>(Table2[[#This Row],[Sharpe Ratio]]-AVERAGE(Table2[Sharpe Ratio]))/_xlfn.STDEV.P(Table2[Sharpe Ratio])</f>
        <v>0.38079357652210671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73</v>
      </c>
      <c r="AT100">
        <f>_xlfn.RANK.AVG(Table2[[#This Row],[6M Return vs Nifty Z-Score]],Table2[6M Return vs Nifty Z-Score])</f>
        <v>148</v>
      </c>
      <c r="AU100">
        <f>_xlfn.RANK.AVG(Table2[[#This Row],[Sharpe Ratio Z-Score]],Table2[Sharpe Ratio Z-Score])</f>
        <v>242</v>
      </c>
      <c r="AV100">
        <f>(Table2[[#This Row],[Rank 1Y]]+Table2[[#This Row],[Rank 6M]]+Table2[[#This Row],[Rank Sharpe]])/3</f>
        <v>154.33333333333334</v>
      </c>
    </row>
    <row r="101" spans="1:48" x14ac:dyDescent="0.3">
      <c r="A101" t="s">
        <v>775</v>
      </c>
      <c r="B101" t="s">
        <v>776</v>
      </c>
      <c r="C101" t="s">
        <v>3174</v>
      </c>
      <c r="D101" t="s">
        <v>230</v>
      </c>
      <c r="E101">
        <v>22389.95313016</v>
      </c>
      <c r="F101">
        <v>1378.3</v>
      </c>
      <c r="G101">
        <v>83.420442643398701</v>
      </c>
      <c r="H101">
        <f>(Table2[[#This Row],[1Y Return vs Nifty]]-AVERAGE(Table2[1Y Return vs Nifty]))/_xlfn.STDEV.P(Table2[1Y Return vs Nifty])</f>
        <v>0.94285370563883975</v>
      </c>
      <c r="I101">
        <v>10.4201624591719</v>
      </c>
      <c r="J101">
        <f>(Table2[[#This Row],[1M Return vs Nifty]]-AVERAGE(Table2[1M Return vs Nifty]))/_xlfn.STDEV.P(Table2[1M Return vs Nifty])</f>
        <v>0.85120922621468065</v>
      </c>
      <c r="K101">
        <v>18.663467151075199</v>
      </c>
      <c r="L101">
        <f>(Table2[[#This Row],[6M Return vs Nifty]]-AVERAGE(Table2[6M Return vs Nifty]))/_xlfn.STDEV.P(Table2[6M Return vs Nifty])</f>
        <v>6.9303319397434282E-2</v>
      </c>
      <c r="M101">
        <v>-1.2021452025498001</v>
      </c>
      <c r="N101">
        <f>(Table2[[#This Row],[1W Return vs Nifty]]-AVERAGE(Table2[1W Return vs Nifty]))/_xlfn.STDEV.P(Table2[1W Return vs Nifty])</f>
        <v>-7.2556300793272487E-3</v>
      </c>
      <c r="O101">
        <v>1358.85</v>
      </c>
      <c r="P101">
        <v>1315.35056430538</v>
      </c>
      <c r="Q101">
        <v>1106.9779968913599</v>
      </c>
      <c r="R101">
        <v>53.821124062987202</v>
      </c>
      <c r="S101" s="1">
        <f>(Table2[[#This Row],[Close Price]]-Table2[[#This Row],[20D EMA]])/Table2[[#This Row],[20D EMA]]</f>
        <v>1.4313573977996133E-2</v>
      </c>
      <c r="T101" s="1">
        <f>(Table2[[#This Row],[Close Price]]-Table2[[#This Row],[50D EMA]])/Table2[[#This Row],[50D EMA]]</f>
        <v>4.7857535019846804E-2</v>
      </c>
      <c r="U101" s="1">
        <f>(Table2[[#This Row],[Close Price]]-Table2[[#This Row],[200D EMA]])/Table2[[#This Row],[200D EMA]]</f>
        <v>0.24510153216285463</v>
      </c>
      <c r="V101">
        <v>0.42843067308348198</v>
      </c>
      <c r="W101">
        <v>1371</v>
      </c>
      <c r="X101">
        <v>1408.6</v>
      </c>
      <c r="Y101">
        <v>1365.55</v>
      </c>
      <c r="Z101">
        <v>1408.6</v>
      </c>
      <c r="AA101">
        <v>1340</v>
      </c>
      <c r="AB101">
        <v>1449</v>
      </c>
      <c r="AC101" s="1">
        <f>(Table2[[#This Row],[Close Price]]/Table2[[#This Row],[Day Low]])-1</f>
        <v>5.3245805981034788E-3</v>
      </c>
      <c r="AD101" s="1">
        <f>(Table2[[#This Row],[Day High]]/Table2[[#This Row],[Close Price]])-1</f>
        <v>2.1983602989189555E-2</v>
      </c>
      <c r="AE101" s="1">
        <f>(Table2[[#This Row],[Close Price]]/Table2[[#This Row],[Current Week Low]])-1</f>
        <v>9.3368972209000312E-3</v>
      </c>
      <c r="AF101" s="1">
        <f>(Table2[[#This Row],[Current Week High]]/Table2[[#This Row],[Close Price]])-1</f>
        <v>2.1983602989189555E-2</v>
      </c>
      <c r="AG101" s="1">
        <f>(Table2[[#This Row],[Close Price]]/Table2[[#This Row],[Current Month Low]])-1</f>
        <v>2.8582089552238843E-2</v>
      </c>
      <c r="AH101" s="1">
        <f>(Table2[[#This Row],[Current Month High]]/Table2[[#This Row],[Close Price]])-1</f>
        <v>5.1295073641442368E-2</v>
      </c>
      <c r="AI101">
        <v>5.1295073641442297</v>
      </c>
      <c r="AJ101">
        <v>129.239085239085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0.15</v>
      </c>
      <c r="AM101" t="s">
        <v>3217</v>
      </c>
      <c r="AN101">
        <v>-0.49</v>
      </c>
      <c r="AO101" t="s">
        <v>3216</v>
      </c>
      <c r="AP101">
        <v>0.17199682236652</v>
      </c>
      <c r="AQ101">
        <f>(Table2[[#This Row],[Sharpe Ratio]]-AVERAGE(Table2[Sharpe Ratio]))/_xlfn.STDEV.P(Table2[Sharpe Ratio])</f>
        <v>1.2495786918599903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3.1056893130316179</v>
      </c>
      <c r="AS101">
        <f>_xlfn.RANK.AVG(Table2[[#This Row],[1Y Return vs Nifty Z-Score]],Table2[1Y Return vs Nifty Z-Score])</f>
        <v>102</v>
      </c>
      <c r="AT101">
        <f>_xlfn.RANK.AVG(Table2[[#This Row],[6M Return vs Nifty Z-Score]],Table2[6M Return vs Nifty Z-Score])</f>
        <v>281</v>
      </c>
      <c r="AU101">
        <f>_xlfn.RANK.AVG(Table2[[#This Row],[Sharpe Ratio Z-Score]],Table2[Sharpe Ratio Z-Score])</f>
        <v>81</v>
      </c>
      <c r="AV101">
        <f>(Table2[[#This Row],[Rank 1Y]]+Table2[[#This Row],[Rank 6M]]+Table2[[#This Row],[Rank Sharpe]])/3</f>
        <v>154.66666666666666</v>
      </c>
    </row>
    <row r="102" spans="1:48" x14ac:dyDescent="0.3">
      <c r="A102" t="s">
        <v>198</v>
      </c>
      <c r="B102" t="s">
        <v>199</v>
      </c>
      <c r="C102" t="s">
        <v>3171</v>
      </c>
      <c r="D102" t="s">
        <v>51</v>
      </c>
      <c r="E102">
        <v>134404.88220208001</v>
      </c>
      <c r="F102">
        <v>3574.7</v>
      </c>
      <c r="G102">
        <v>60.864775837669299</v>
      </c>
      <c r="H102">
        <f>(Table2[[#This Row],[1Y Return vs Nifty]]-AVERAGE(Table2[1Y Return vs Nifty]))/_xlfn.STDEV.P(Table2[1Y Return vs Nifty])</f>
        <v>0.5679527700376451</v>
      </c>
      <c r="I102">
        <v>9.6130840286599692</v>
      </c>
      <c r="J102">
        <f>(Table2[[#This Row],[1M Return vs Nifty]]-AVERAGE(Table2[1M Return vs Nifty]))/_xlfn.STDEV.P(Table2[1M Return vs Nifty])</f>
        <v>0.77611708695486614</v>
      </c>
      <c r="K102">
        <v>39.758104156262398</v>
      </c>
      <c r="L102">
        <f>(Table2[[#This Row],[6M Return vs Nifty]]-AVERAGE(Table2[6M Return vs Nifty]))/_xlfn.STDEV.P(Table2[6M Return vs Nifty])</f>
        <v>0.69120894882711303</v>
      </c>
      <c r="M102">
        <v>2.8086107163930301</v>
      </c>
      <c r="N102">
        <f>(Table2[[#This Row],[1W Return vs Nifty]]-AVERAGE(Table2[1W Return vs Nifty]))/_xlfn.STDEV.P(Table2[1W Return vs Nifty])</f>
        <v>0.89758396141659313</v>
      </c>
      <c r="O102">
        <v>3283.11</v>
      </c>
      <c r="P102">
        <v>3091.24089837373</v>
      </c>
      <c r="Q102">
        <v>2601.8928682715</v>
      </c>
      <c r="R102">
        <v>83.686273122472699</v>
      </c>
      <c r="S102" s="1">
        <f>(Table2[[#This Row],[Close Price]]-Table2[[#This Row],[20D EMA]])/Table2[[#This Row],[20D EMA]]</f>
        <v>8.8815178291315147E-2</v>
      </c>
      <c r="T102" s="1">
        <f>(Table2[[#This Row],[Close Price]]-Table2[[#This Row],[50D EMA]])/Table2[[#This Row],[50D EMA]]</f>
        <v>0.15639644968485394</v>
      </c>
      <c r="U102" s="1">
        <f>(Table2[[#This Row],[Close Price]]-Table2[[#This Row],[200D EMA]])/Table2[[#This Row],[200D EMA]]</f>
        <v>0.37388439147179758</v>
      </c>
      <c r="V102">
        <v>0.79817563813973103</v>
      </c>
      <c r="W102">
        <v>3440</v>
      </c>
      <c r="X102">
        <v>3589.95</v>
      </c>
      <c r="Y102">
        <v>3362.6</v>
      </c>
      <c r="Z102">
        <v>3589.95</v>
      </c>
      <c r="AA102">
        <v>3190.05</v>
      </c>
      <c r="AB102">
        <v>3589.95</v>
      </c>
      <c r="AC102" s="1">
        <f>(Table2[[#This Row],[Close Price]]/Table2[[#This Row],[Day Low]])-1</f>
        <v>3.9156976744185945E-2</v>
      </c>
      <c r="AD102" s="1">
        <f>(Table2[[#This Row],[Day High]]/Table2[[#This Row],[Close Price]])-1</f>
        <v>4.2660922594903727E-3</v>
      </c>
      <c r="AE102" s="1">
        <f>(Table2[[#This Row],[Close Price]]/Table2[[#This Row],[Current Week Low]])-1</f>
        <v>6.3076191042645613E-2</v>
      </c>
      <c r="AF102" s="1">
        <f>(Table2[[#This Row],[Current Week High]]/Table2[[#This Row],[Close Price]])-1</f>
        <v>4.2660922594903727E-3</v>
      </c>
      <c r="AG102" s="1">
        <f>(Table2[[#This Row],[Close Price]]/Table2[[#This Row],[Current Month Low]])-1</f>
        <v>0.12057804736602873</v>
      </c>
      <c r="AH102" s="1">
        <f>(Table2[[#This Row],[Current Month High]]/Table2[[#This Row],[Close Price]])-1</f>
        <v>4.2660922594903727E-3</v>
      </c>
      <c r="AI102">
        <v>0.426609225949037</v>
      </c>
      <c r="AJ102">
        <v>103.00990998665399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0.19</v>
      </c>
      <c r="AM102" t="s">
        <v>3217</v>
      </c>
      <c r="AN102">
        <v>10.83</v>
      </c>
      <c r="AO102" t="s">
        <v>3217</v>
      </c>
      <c r="AP102">
        <v>0.12742784895920101</v>
      </c>
      <c r="AQ102">
        <f>(Table2[[#This Row],[Sharpe Ratio]]-AVERAGE(Table2[Sharpe Ratio]))/_xlfn.STDEV.P(Table2[Sharpe Ratio])</f>
        <v>0.73195117836209422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3.6648139455983113</v>
      </c>
      <c r="AS102">
        <f>_xlfn.RANK.AVG(Table2[[#This Row],[1Y Return vs Nifty Z-Score]],Table2[1Y Return vs Nifty Z-Score])</f>
        <v>154</v>
      </c>
      <c r="AT102">
        <f>_xlfn.RANK.AVG(Table2[[#This Row],[6M Return vs Nifty Z-Score]],Table2[6M Return vs Nifty Z-Score])</f>
        <v>146</v>
      </c>
      <c r="AU102">
        <f>_xlfn.RANK.AVG(Table2[[#This Row],[Sharpe Ratio Z-Score]],Table2[Sharpe Ratio Z-Score])</f>
        <v>166</v>
      </c>
      <c r="AV102">
        <f>(Table2[[#This Row],[Rank 1Y]]+Table2[[#This Row],[Rank 6M]]+Table2[[#This Row],[Rank Sharpe]])/3</f>
        <v>155.33333333333334</v>
      </c>
    </row>
    <row r="103" spans="1:48" x14ac:dyDescent="0.3">
      <c r="A103" t="s">
        <v>763</v>
      </c>
      <c r="B103" t="s">
        <v>764</v>
      </c>
      <c r="C103" t="s">
        <v>3172</v>
      </c>
      <c r="D103" t="s">
        <v>685</v>
      </c>
      <c r="E103">
        <v>22663.426463127998</v>
      </c>
      <c r="F103">
        <v>157.19</v>
      </c>
      <c r="G103">
        <v>86.227847071114297</v>
      </c>
      <c r="H103">
        <f>(Table2[[#This Row],[1Y Return vs Nifty]]-AVERAGE(Table2[1Y Return vs Nifty]))/_xlfn.STDEV.P(Table2[1Y Return vs Nifty])</f>
        <v>0.9895159726259618</v>
      </c>
      <c r="I103">
        <v>12.644120512712799</v>
      </c>
      <c r="J103">
        <f>(Table2[[#This Row],[1M Return vs Nifty]]-AVERAGE(Table2[1M Return vs Nifty]))/_xlfn.STDEV.P(Table2[1M Return vs Nifty])</f>
        <v>1.0581305879447302</v>
      </c>
      <c r="K103">
        <v>59.400523214716102</v>
      </c>
      <c r="L103">
        <f>(Table2[[#This Row],[6M Return vs Nifty]]-AVERAGE(Table2[6M Return vs Nifty]))/_xlfn.STDEV.P(Table2[6M Return vs Nifty])</f>
        <v>1.2703007333913749</v>
      </c>
      <c r="M103">
        <v>-2.4055167373447799</v>
      </c>
      <c r="N103">
        <f>(Table2[[#This Row],[1W Return vs Nifty]]-AVERAGE(Table2[1W Return vs Nifty]))/_xlfn.STDEV.P(Table2[1W Return vs Nifty])</f>
        <v>-0.27874016565503329</v>
      </c>
      <c r="O103">
        <v>149.16999999999999</v>
      </c>
      <c r="P103">
        <v>138.97975362693299</v>
      </c>
      <c r="Q103">
        <v>111.550544000101</v>
      </c>
      <c r="R103">
        <v>66.108322062807005</v>
      </c>
      <c r="S103" s="1">
        <f>(Table2[[#This Row],[Close Price]]-Table2[[#This Row],[20D EMA]])/Table2[[#This Row],[20D EMA]]</f>
        <v>5.3764161694710808E-2</v>
      </c>
      <c r="T103" s="1">
        <f>(Table2[[#This Row],[Close Price]]-Table2[[#This Row],[50D EMA]])/Table2[[#This Row],[50D EMA]]</f>
        <v>0.13102805191286532</v>
      </c>
      <c r="U103" s="1">
        <f>(Table2[[#This Row],[Close Price]]-Table2[[#This Row],[200D EMA]])/Table2[[#This Row],[200D EMA]]</f>
        <v>0.40913700967570071</v>
      </c>
      <c r="V103">
        <v>0.78692410935967705</v>
      </c>
      <c r="W103">
        <v>151.5</v>
      </c>
      <c r="X103">
        <v>162</v>
      </c>
      <c r="Y103">
        <v>148.55000000000001</v>
      </c>
      <c r="Z103">
        <v>162</v>
      </c>
      <c r="AA103">
        <v>146.01</v>
      </c>
      <c r="AB103">
        <v>162</v>
      </c>
      <c r="AC103" s="1">
        <f>(Table2[[#This Row],[Close Price]]/Table2[[#This Row],[Day Low]])-1</f>
        <v>3.7557755775577517E-2</v>
      </c>
      <c r="AD103" s="1">
        <f>(Table2[[#This Row],[Day High]]/Table2[[#This Row],[Close Price]])-1</f>
        <v>3.059991093581016E-2</v>
      </c>
      <c r="AE103" s="1">
        <f>(Table2[[#This Row],[Close Price]]/Table2[[#This Row],[Current Week Low]])-1</f>
        <v>5.8162234937731316E-2</v>
      </c>
      <c r="AF103" s="1">
        <f>(Table2[[#This Row],[Current Week High]]/Table2[[#This Row],[Close Price]])-1</f>
        <v>3.059991093581016E-2</v>
      </c>
      <c r="AG103" s="1">
        <f>(Table2[[#This Row],[Close Price]]/Table2[[#This Row],[Current Month Low]])-1</f>
        <v>7.6570097938497339E-2</v>
      </c>
      <c r="AH103" s="1">
        <f>(Table2[[#This Row],[Current Month High]]/Table2[[#This Row],[Close Price]])-1</f>
        <v>3.059991093581016E-2</v>
      </c>
      <c r="AI103">
        <v>3.0599910935810102</v>
      </c>
      <c r="AJ103">
        <v>155.59349593495901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0.28999999999999998</v>
      </c>
      <c r="AM103" t="s">
        <v>3217</v>
      </c>
      <c r="AN103">
        <v>6.58</v>
      </c>
      <c r="AO103" t="s">
        <v>3217</v>
      </c>
      <c r="AP103">
        <v>8.2499385621862001E-2</v>
      </c>
      <c r="AQ103">
        <f>(Table2[[#This Row],[Sharpe Ratio]]-AVERAGE(Table2[Sharpe Ratio]))/_xlfn.STDEV.P(Table2[Sharpe Ratio])</f>
        <v>0.21014852093832911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3.2493556492453628</v>
      </c>
      <c r="AS103">
        <f>_xlfn.RANK.AVG(Table2[[#This Row],[1Y Return vs Nifty Z-Score]],Table2[1Y Return vs Nifty Z-Score])</f>
        <v>98</v>
      </c>
      <c r="AT103">
        <f>_xlfn.RANK.AVG(Table2[[#This Row],[6M Return vs Nifty Z-Score]],Table2[6M Return vs Nifty Z-Score])</f>
        <v>76</v>
      </c>
      <c r="AU103">
        <f>_xlfn.RANK.AVG(Table2[[#This Row],[Sharpe Ratio Z-Score]],Table2[Sharpe Ratio Z-Score])</f>
        <v>294</v>
      </c>
      <c r="AV103">
        <f>(Table2[[#This Row],[Rank 1Y]]+Table2[[#This Row],[Rank 6M]]+Table2[[#This Row],[Rank Sharpe]])/3</f>
        <v>156</v>
      </c>
    </row>
    <row r="104" spans="1:48" x14ac:dyDescent="0.3">
      <c r="A104" t="s">
        <v>1636</v>
      </c>
      <c r="B104" t="s">
        <v>1637</v>
      </c>
      <c r="C104" t="s">
        <v>3172</v>
      </c>
      <c r="D104" t="s">
        <v>999</v>
      </c>
      <c r="E104">
        <v>5540.36453523</v>
      </c>
      <c r="F104">
        <v>645.29999999999995</v>
      </c>
      <c r="G104">
        <v>78.776988547966397</v>
      </c>
      <c r="H104">
        <f>(Table2[[#This Row],[1Y Return vs Nifty]]-AVERAGE(Table2[1Y Return vs Nifty]))/_xlfn.STDEV.P(Table2[1Y Return vs Nifty])</f>
        <v>0.86567419683546543</v>
      </c>
      <c r="I104">
        <v>24.928893544895899</v>
      </c>
      <c r="J104">
        <f>(Table2[[#This Row],[1M Return vs Nifty]]-AVERAGE(Table2[1M Return vs Nifty]))/_xlfn.STDEV.P(Table2[1M Return vs Nifty])</f>
        <v>2.2011296478040974</v>
      </c>
      <c r="K104">
        <v>124.249030950624</v>
      </c>
      <c r="L104">
        <f>(Table2[[#This Row],[6M Return vs Nifty]]-AVERAGE(Table2[6M Return vs Nifty]))/_xlfn.STDEV.P(Table2[6M Return vs Nifty])</f>
        <v>3.1821445831413411</v>
      </c>
      <c r="M104">
        <v>8.2244709759957306</v>
      </c>
      <c r="N104">
        <f>(Table2[[#This Row],[1W Return vs Nifty]]-AVERAGE(Table2[1W Return vs Nifty]))/_xlfn.STDEV.P(Table2[1W Return vs Nifty])</f>
        <v>2.1194196661905664</v>
      </c>
      <c r="O104">
        <v>349.02</v>
      </c>
      <c r="P104">
        <v>517.81294410452801</v>
      </c>
      <c r="Q104">
        <v>379.39860320223897</v>
      </c>
      <c r="R104">
        <v>68.203185897752803</v>
      </c>
      <c r="S104" s="1">
        <f>(Table2[[#This Row],[Close Price]]-Table2[[#This Row],[20D EMA]])/Table2[[#This Row],[20D EMA]]</f>
        <v>0.84889118102114491</v>
      </c>
      <c r="T104" s="1">
        <f>(Table2[[#This Row],[Close Price]]-Table2[[#This Row],[50D EMA]])/Table2[[#This Row],[50D EMA]]</f>
        <v>0.24620291428971469</v>
      </c>
      <c r="U104" s="1">
        <f>(Table2[[#This Row],[Close Price]]-Table2[[#This Row],[200D EMA]])/Table2[[#This Row],[200D EMA]]</f>
        <v>0.70084969884831616</v>
      </c>
      <c r="V104">
        <v>0.572118291224057</v>
      </c>
      <c r="W104">
        <v>625</v>
      </c>
      <c r="X104">
        <v>660</v>
      </c>
      <c r="Y104">
        <v>631.35</v>
      </c>
      <c r="Z104">
        <v>666.6</v>
      </c>
      <c r="AA104">
        <v>628.25</v>
      </c>
      <c r="AB104">
        <v>683.8</v>
      </c>
      <c r="AC104" s="1">
        <f>(Table2[[#This Row],[Close Price]]/Table2[[#This Row],[Day Low]])-1</f>
        <v>3.2479999999999842E-2</v>
      </c>
      <c r="AD104" s="1">
        <f>(Table2[[#This Row],[Day High]]/Table2[[#This Row],[Close Price]])-1</f>
        <v>2.2780102278010306E-2</v>
      </c>
      <c r="AE104" s="1">
        <f>(Table2[[#This Row],[Close Price]]/Table2[[#This Row],[Current Week Low]])-1</f>
        <v>2.2095509622237941E-2</v>
      </c>
      <c r="AF104" s="1">
        <f>(Table2[[#This Row],[Current Week High]]/Table2[[#This Row],[Close Price]])-1</f>
        <v>3.3007903300790398E-2</v>
      </c>
      <c r="AG104" s="1">
        <f>(Table2[[#This Row],[Close Price]]/Table2[[#This Row],[Current Month Low]])-1</f>
        <v>2.7138877835256592E-2</v>
      </c>
      <c r="AH104" s="1">
        <f>(Table2[[#This Row],[Current Month High]]/Table2[[#This Row],[Close Price]])-1</f>
        <v>5.966217263288387E-2</v>
      </c>
      <c r="AI104">
        <v>5.9662172632883799</v>
      </c>
      <c r="AJ104">
        <v>199.02687673771999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0.87</v>
      </c>
      <c r="AM104" t="s">
        <v>3217</v>
      </c>
      <c r="AN104">
        <v>13.75</v>
      </c>
      <c r="AO104" t="s">
        <v>3217</v>
      </c>
      <c r="AP104">
        <v>6.5817174185972993E-2</v>
      </c>
      <c r="AQ104">
        <f>(Table2[[#This Row],[Sharpe Ratio]]-AVERAGE(Table2[Sharpe Ratio]))/_xlfn.STDEV.P(Table2[Sharpe Ratio])</f>
        <v>1.6400023608405229E-2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112</v>
      </c>
      <c r="AT104">
        <f>_xlfn.RANK.AVG(Table2[[#This Row],[6M Return vs Nifty Z-Score]],Table2[6M Return vs Nifty Z-Score])</f>
        <v>8</v>
      </c>
      <c r="AU104">
        <f>_xlfn.RANK.AVG(Table2[[#This Row],[Sharpe Ratio Z-Score]],Table2[Sharpe Ratio Z-Score])</f>
        <v>348</v>
      </c>
      <c r="AV104">
        <f>(Table2[[#This Row],[Rank 1Y]]+Table2[[#This Row],[Rank 6M]]+Table2[[#This Row],[Rank Sharpe]])/3</f>
        <v>156</v>
      </c>
    </row>
    <row r="105" spans="1:48" x14ac:dyDescent="0.3">
      <c r="A105" t="s">
        <v>1654</v>
      </c>
      <c r="B105" t="s">
        <v>1655</v>
      </c>
      <c r="C105" t="s">
        <v>3179</v>
      </c>
      <c r="D105" t="s">
        <v>144</v>
      </c>
      <c r="E105">
        <v>5446.98</v>
      </c>
      <c r="F105">
        <v>9078.2999999999993</v>
      </c>
      <c r="G105">
        <v>67.8399115975635</v>
      </c>
      <c r="H105">
        <f>(Table2[[#This Row],[1Y Return vs Nifty]]-AVERAGE(Table2[1Y Return vs Nifty]))/_xlfn.STDEV.P(Table2[1Y Return vs Nifty])</f>
        <v>0.6838874903388622</v>
      </c>
      <c r="I105">
        <v>13.8881525862139</v>
      </c>
      <c r="J105">
        <f>(Table2[[#This Row],[1M Return vs Nifty]]-AVERAGE(Table2[1M Return vs Nifty]))/_xlfn.STDEV.P(Table2[1M Return vs Nifty])</f>
        <v>1.1738777398637403</v>
      </c>
      <c r="K105">
        <v>37.307857825424499</v>
      </c>
      <c r="L105">
        <f>(Table2[[#This Row],[6M Return vs Nifty]]-AVERAGE(Table2[6M Return vs Nifty]))/_xlfn.STDEV.P(Table2[6M Return vs Nifty])</f>
        <v>0.61897153671792171</v>
      </c>
      <c r="M105">
        <v>12.2102437049146</v>
      </c>
      <c r="N105">
        <f>(Table2[[#This Row],[1W Return vs Nifty]]-AVERAGE(Table2[1W Return vs Nifty]))/_xlfn.STDEV.P(Table2[1W Return vs Nifty])</f>
        <v>3.0186229686894976</v>
      </c>
      <c r="O105">
        <v>6958.75</v>
      </c>
      <c r="P105">
        <v>7714.9838654023897</v>
      </c>
      <c r="Q105">
        <v>6796.5429016170701</v>
      </c>
      <c r="R105">
        <v>78.912528976601195</v>
      </c>
      <c r="S105" s="1">
        <f>(Table2[[#This Row],[Close Price]]-Table2[[#This Row],[20D EMA]])/Table2[[#This Row],[20D EMA]]</f>
        <v>0.30458774923657256</v>
      </c>
      <c r="T105" s="1">
        <f>(Table2[[#This Row],[Close Price]]-Table2[[#This Row],[50D EMA]])/Table2[[#This Row],[50D EMA]]</f>
        <v>0.17671017313611753</v>
      </c>
      <c r="U105" s="1">
        <f>(Table2[[#This Row],[Close Price]]-Table2[[#This Row],[200D EMA]])/Table2[[#This Row],[200D EMA]]</f>
        <v>0.33572319507319542</v>
      </c>
      <c r="V105">
        <v>1.18428932665727</v>
      </c>
      <c r="W105">
        <v>8728.35</v>
      </c>
      <c r="X105">
        <v>9300</v>
      </c>
      <c r="Y105">
        <v>8960</v>
      </c>
      <c r="Z105">
        <v>9383.4500000000007</v>
      </c>
      <c r="AA105">
        <v>8247.25</v>
      </c>
      <c r="AB105">
        <v>9383.4500000000007</v>
      </c>
      <c r="AC105" s="1">
        <f>(Table2[[#This Row],[Close Price]]/Table2[[#This Row],[Day Low]])-1</f>
        <v>4.0093488460018145E-2</v>
      </c>
      <c r="AD105" s="1">
        <f>(Table2[[#This Row],[Day High]]/Table2[[#This Row],[Close Price]])-1</f>
        <v>2.4420871749116113E-2</v>
      </c>
      <c r="AE105" s="1">
        <f>(Table2[[#This Row],[Close Price]]/Table2[[#This Row],[Current Week Low]])-1</f>
        <v>1.3203124999999982E-2</v>
      </c>
      <c r="AF105" s="1">
        <f>(Table2[[#This Row],[Current Week High]]/Table2[[#This Row],[Close Price]])-1</f>
        <v>3.3613121399381107E-2</v>
      </c>
      <c r="AG105" s="1">
        <f>(Table2[[#This Row],[Close Price]]/Table2[[#This Row],[Current Month Low]])-1</f>
        <v>0.10076692230743567</v>
      </c>
      <c r="AH105" s="1">
        <f>(Table2[[#This Row],[Current Month High]]/Table2[[#This Row],[Close Price]])-1</f>
        <v>3.3613121399381107E-2</v>
      </c>
      <c r="AI105">
        <v>3.3613121399381098</v>
      </c>
      <c r="AJ105">
        <v>101.223526282541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0.32</v>
      </c>
      <c r="AM105" t="s">
        <v>3217</v>
      </c>
      <c r="AN105">
        <v>12.74</v>
      </c>
      <c r="AO105" t="s">
        <v>3217</v>
      </c>
      <c r="AP105">
        <v>0.12132492793588701</v>
      </c>
      <c r="AQ105">
        <f>(Table2[[#This Row],[Sharpe Ratio]]-AVERAGE(Table2[Sharpe Ratio]))/_xlfn.STDEV.P(Table2[Sharpe Ratio])</f>
        <v>0.66107138031286905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129</v>
      </c>
      <c r="AT105">
        <f>_xlfn.RANK.AVG(Table2[[#This Row],[6M Return vs Nifty Z-Score]],Table2[6M Return vs Nifty Z-Score])</f>
        <v>157</v>
      </c>
      <c r="AU105">
        <f>_xlfn.RANK.AVG(Table2[[#This Row],[Sharpe Ratio Z-Score]],Table2[Sharpe Ratio Z-Score])</f>
        <v>184</v>
      </c>
      <c r="AV105">
        <f>(Table2[[#This Row],[Rank 1Y]]+Table2[[#This Row],[Rank 6M]]+Table2[[#This Row],[Rank Sharpe]])/3</f>
        <v>156.66666666666666</v>
      </c>
    </row>
    <row r="106" spans="1:48" x14ac:dyDescent="0.3">
      <c r="A106" t="s">
        <v>525</v>
      </c>
      <c r="B106" t="s">
        <v>526</v>
      </c>
      <c r="C106" t="s">
        <v>3183</v>
      </c>
      <c r="D106" t="s">
        <v>527</v>
      </c>
      <c r="E106">
        <v>40619.024865369996</v>
      </c>
      <c r="F106">
        <v>4501.1499999999996</v>
      </c>
      <c r="G106">
        <v>45.290931222328098</v>
      </c>
      <c r="H106">
        <f>(Table2[[#This Row],[1Y Return vs Nifty]]-AVERAGE(Table2[1Y Return vs Nifty]))/_xlfn.STDEV.P(Table2[1Y Return vs Nifty])</f>
        <v>0.30909769084681588</v>
      </c>
      <c r="I106">
        <v>-0.95156607169562801</v>
      </c>
      <c r="J106">
        <f>(Table2[[#This Row],[1M Return vs Nifty]]-AVERAGE(Table2[1M Return vs Nifty]))/_xlfn.STDEV.P(Table2[1M Return vs Nifty])</f>
        <v>-0.20683840606198173</v>
      </c>
      <c r="K106">
        <v>26.299930784288001</v>
      </c>
      <c r="L106">
        <f>(Table2[[#This Row],[6M Return vs Nifty]]-AVERAGE(Table2[6M Return vs Nifty]))/_xlfn.STDEV.P(Table2[6M Return vs Nifty])</f>
        <v>0.29443920209891117</v>
      </c>
      <c r="M106">
        <v>-0.99117639328228602</v>
      </c>
      <c r="N106">
        <f>(Table2[[#This Row],[1W Return vs Nifty]]-AVERAGE(Table2[1W Return vs Nifty]))/_xlfn.STDEV.P(Table2[1W Return vs Nifty])</f>
        <v>4.0339620056541008E-2</v>
      </c>
      <c r="O106">
        <v>4445.2700000000004</v>
      </c>
      <c r="P106">
        <v>4400.6719098615804</v>
      </c>
      <c r="Q106">
        <v>3841.7368931986198</v>
      </c>
      <c r="R106">
        <v>60.1405632612773</v>
      </c>
      <c r="S106" s="1">
        <f>(Table2[[#This Row],[Close Price]]-Table2[[#This Row],[20D EMA]])/Table2[[#This Row],[20D EMA]]</f>
        <v>1.2570664998976258E-2</v>
      </c>
      <c r="T106" s="1">
        <f>(Table2[[#This Row],[Close Price]]-Table2[[#This Row],[50D EMA]])/Table2[[#This Row],[50D EMA]]</f>
        <v>2.2832442907923963E-2</v>
      </c>
      <c r="U106" s="1">
        <f>(Table2[[#This Row],[Close Price]]-Table2[[#This Row],[200D EMA]])/Table2[[#This Row],[200D EMA]]</f>
        <v>0.17164452567504024</v>
      </c>
      <c r="V106">
        <v>0.72668958516919302</v>
      </c>
      <c r="W106">
        <v>4415.05</v>
      </c>
      <c r="X106">
        <v>4581.8</v>
      </c>
      <c r="Y106">
        <v>4387.55</v>
      </c>
      <c r="Z106">
        <v>4581.8</v>
      </c>
      <c r="AA106">
        <v>4311.5</v>
      </c>
      <c r="AB106">
        <v>4647.5</v>
      </c>
      <c r="AC106" s="1">
        <f>(Table2[[#This Row],[Close Price]]/Table2[[#This Row],[Day Low]])-1</f>
        <v>1.9501477899457331E-2</v>
      </c>
      <c r="AD106" s="1">
        <f>(Table2[[#This Row],[Day High]]/Table2[[#This Row],[Close Price]])-1</f>
        <v>1.7917643268942518E-2</v>
      </c>
      <c r="AE106" s="1">
        <f>(Table2[[#This Row],[Close Price]]/Table2[[#This Row],[Current Week Low]])-1</f>
        <v>2.5891442832560285E-2</v>
      </c>
      <c r="AF106" s="1">
        <f>(Table2[[#This Row],[Current Week High]]/Table2[[#This Row],[Close Price]])-1</f>
        <v>1.7917643268942518E-2</v>
      </c>
      <c r="AG106" s="1">
        <f>(Table2[[#This Row],[Close Price]]/Table2[[#This Row],[Current Month Low]])-1</f>
        <v>4.3987011480923099E-2</v>
      </c>
      <c r="AH106" s="1">
        <f>(Table2[[#This Row],[Current Month High]]/Table2[[#This Row],[Close Price]])-1</f>
        <v>3.2513913111093862E-2</v>
      </c>
      <c r="AI106">
        <v>11.9647201270786</v>
      </c>
      <c r="AJ106">
        <v>93.923139890569104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-0.1</v>
      </c>
      <c r="AM106" t="s">
        <v>3216</v>
      </c>
      <c r="AN106">
        <v>-0.24</v>
      </c>
      <c r="AO106" t="s">
        <v>3216</v>
      </c>
      <c r="AP106">
        <v>0.20488355944549899</v>
      </c>
      <c r="AQ106">
        <f>(Table2[[#This Row],[Sharpe Ratio]]-AVERAGE(Table2[Sharpe Ratio]))/_xlfn.STDEV.P(Table2[Sharpe Ratio])</f>
        <v>1.6315278066775074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2.0685659136177938</v>
      </c>
      <c r="AS106">
        <f>_xlfn.RANK.AVG(Table2[[#This Row],[1Y Return vs Nifty Z-Score]],Table2[1Y Return vs Nifty Z-Score])</f>
        <v>210</v>
      </c>
      <c r="AT106">
        <f>_xlfn.RANK.AVG(Table2[[#This Row],[6M Return vs Nifty Z-Score]],Table2[6M Return vs Nifty Z-Score])</f>
        <v>228</v>
      </c>
      <c r="AU106">
        <f>_xlfn.RANK.AVG(Table2[[#This Row],[Sharpe Ratio Z-Score]],Table2[Sharpe Ratio Z-Score])</f>
        <v>34</v>
      </c>
      <c r="AV106">
        <f>(Table2[[#This Row],[Rank 1Y]]+Table2[[#This Row],[Rank 6M]]+Table2[[#This Row],[Rank Sharpe]])/3</f>
        <v>157.33333333333334</v>
      </c>
    </row>
    <row r="107" spans="1:48" x14ac:dyDescent="0.3">
      <c r="A107" t="s">
        <v>1384</v>
      </c>
      <c r="B107" t="s">
        <v>1385</v>
      </c>
      <c r="C107" t="s">
        <v>3181</v>
      </c>
      <c r="D107" t="s">
        <v>83</v>
      </c>
      <c r="E107">
        <v>8249.66448657</v>
      </c>
      <c r="F107">
        <v>3369.9</v>
      </c>
      <c r="G107">
        <v>70.826809835899894</v>
      </c>
      <c r="H107">
        <f>(Table2[[#This Row],[1Y Return vs Nifty]]-AVERAGE(Table2[1Y Return vs Nifty]))/_xlfn.STDEV.P(Table2[1Y Return vs Nifty])</f>
        <v>0.73353314939840442</v>
      </c>
      <c r="I107">
        <v>-3.6226471130862299</v>
      </c>
      <c r="J107">
        <f>(Table2[[#This Row],[1M Return vs Nifty]]-AVERAGE(Table2[1M Return vs Nifty]))/_xlfn.STDEV.P(Table2[1M Return vs Nifty])</f>
        <v>-0.45536095597962456</v>
      </c>
      <c r="K107">
        <v>16.988187043481801</v>
      </c>
      <c r="L107">
        <f>(Table2[[#This Row],[6M Return vs Nifty]]-AVERAGE(Table2[6M Return vs Nifty]))/_xlfn.STDEV.P(Table2[6M Return vs Nifty])</f>
        <v>1.9913224202731665E-2</v>
      </c>
      <c r="M107">
        <v>-2.3497845724967101</v>
      </c>
      <c r="N107">
        <f>(Table2[[#This Row],[1W Return vs Nifty]]-AVERAGE(Table2[1W Return vs Nifty]))/_xlfn.STDEV.P(Table2[1W Return vs Nifty])</f>
        <v>-0.2661668078408278</v>
      </c>
      <c r="O107">
        <v>3296.91</v>
      </c>
      <c r="P107">
        <v>3144.7802586958701</v>
      </c>
      <c r="Q107">
        <v>2619.6717700167901</v>
      </c>
      <c r="R107">
        <v>58.196020043214702</v>
      </c>
      <c r="S107" s="1">
        <f>(Table2[[#This Row],[Close Price]]-Table2[[#This Row],[20D EMA]])/Table2[[#This Row],[20D EMA]]</f>
        <v>2.2138911890224554E-2</v>
      </c>
      <c r="T107" s="1">
        <f>(Table2[[#This Row],[Close Price]]-Table2[[#This Row],[50D EMA]])/Table2[[#This Row],[50D EMA]]</f>
        <v>7.1585205574104693E-2</v>
      </c>
      <c r="U107" s="1">
        <f>(Table2[[#This Row],[Close Price]]-Table2[[#This Row],[200D EMA]])/Table2[[#This Row],[200D EMA]]</f>
        <v>0.28638253027340199</v>
      </c>
      <c r="V107">
        <v>0.70128167489942095</v>
      </c>
      <c r="W107">
        <v>3340</v>
      </c>
      <c r="X107">
        <v>3463.95</v>
      </c>
      <c r="Y107">
        <v>3325.2</v>
      </c>
      <c r="Z107">
        <v>3463.95</v>
      </c>
      <c r="AA107">
        <v>3210</v>
      </c>
      <c r="AB107">
        <v>3524.95</v>
      </c>
      <c r="AC107" s="1">
        <f>(Table2[[#This Row],[Close Price]]/Table2[[#This Row],[Day Low]])-1</f>
        <v>8.952095808383298E-3</v>
      </c>
      <c r="AD107" s="1">
        <f>(Table2[[#This Row],[Day High]]/Table2[[#This Row],[Close Price]])-1</f>
        <v>2.7908840024926551E-2</v>
      </c>
      <c r="AE107" s="1">
        <f>(Table2[[#This Row],[Close Price]]/Table2[[#This Row],[Current Week Low]])-1</f>
        <v>1.3442800433056679E-2</v>
      </c>
      <c r="AF107" s="1">
        <f>(Table2[[#This Row],[Current Week High]]/Table2[[#This Row],[Close Price]])-1</f>
        <v>2.7908840024926551E-2</v>
      </c>
      <c r="AG107" s="1">
        <f>(Table2[[#This Row],[Close Price]]/Table2[[#This Row],[Current Month Low]])-1</f>
        <v>4.9813084112149575E-2</v>
      </c>
      <c r="AH107" s="1">
        <f>(Table2[[#This Row],[Current Month High]]/Table2[[#This Row],[Close Price]])-1</f>
        <v>4.6010267366983992E-2</v>
      </c>
      <c r="AI107">
        <v>4.6010267366983904</v>
      </c>
      <c r="AJ107">
        <v>117.26572321975399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0.06</v>
      </c>
      <c r="AM107" t="s">
        <v>3217</v>
      </c>
      <c r="AN107">
        <v>4.2300000000000004</v>
      </c>
      <c r="AO107" t="s">
        <v>3217</v>
      </c>
      <c r="AP107">
        <v>0.19110696450579601</v>
      </c>
      <c r="AQ107">
        <f>(Table2[[#This Row],[Sharpe Ratio]]-AVERAGE(Table2[Sharpe Ratio]))/_xlfn.STDEV.P(Table2[Sharpe Ratio])</f>
        <v>1.471525364666243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1.5034439744469266</v>
      </c>
      <c r="AS107">
        <f>_xlfn.RANK.AVG(Table2[[#This Row],[1Y Return vs Nifty Z-Score]],Table2[1Y Return vs Nifty Z-Score])</f>
        <v>124</v>
      </c>
      <c r="AT107">
        <f>_xlfn.RANK.AVG(Table2[[#This Row],[6M Return vs Nifty Z-Score]],Table2[6M Return vs Nifty Z-Score])</f>
        <v>302</v>
      </c>
      <c r="AU107">
        <f>_xlfn.RANK.AVG(Table2[[#This Row],[Sharpe Ratio Z-Score]],Table2[Sharpe Ratio Z-Score])</f>
        <v>50</v>
      </c>
      <c r="AV107">
        <f>(Table2[[#This Row],[Rank 1Y]]+Table2[[#This Row],[Rank 6M]]+Table2[[#This Row],[Rank Sharpe]])/3</f>
        <v>158.66666666666666</v>
      </c>
    </row>
    <row r="108" spans="1:48" x14ac:dyDescent="0.3">
      <c r="A108" t="s">
        <v>534</v>
      </c>
      <c r="B108" t="s">
        <v>535</v>
      </c>
      <c r="C108" t="s">
        <v>3177</v>
      </c>
      <c r="D108" t="s">
        <v>536</v>
      </c>
      <c r="E108">
        <v>40098.75</v>
      </c>
      <c r="F108">
        <v>471.75</v>
      </c>
      <c r="G108">
        <v>51.335324260084001</v>
      </c>
      <c r="H108">
        <f>(Table2[[#This Row],[1Y Return vs Nifty]]-AVERAGE(Table2[1Y Return vs Nifty]))/_xlfn.STDEV.P(Table2[1Y Return vs Nifty])</f>
        <v>0.40956240441584379</v>
      </c>
      <c r="I108">
        <v>-6.6093574594039604</v>
      </c>
      <c r="J108">
        <f>(Table2[[#This Row],[1M Return vs Nifty]]-AVERAGE(Table2[1M Return vs Nifty]))/_xlfn.STDEV.P(Table2[1M Return vs Nifty])</f>
        <v>-0.73325026732221676</v>
      </c>
      <c r="K108">
        <v>38.578286401361602</v>
      </c>
      <c r="L108">
        <f>(Table2[[#This Row],[6M Return vs Nifty]]-AVERAGE(Table2[6M Return vs Nifty]))/_xlfn.STDEV.P(Table2[6M Return vs Nifty])</f>
        <v>0.65642592301380021</v>
      </c>
      <c r="M108">
        <v>-1.2164971517436101</v>
      </c>
      <c r="N108">
        <f>(Table2[[#This Row],[1W Return vs Nifty]]-AVERAGE(Table2[1W Return vs Nifty]))/_xlfn.STDEV.P(Table2[1W Return vs Nifty])</f>
        <v>-1.0493476537238903E-2</v>
      </c>
      <c r="O108">
        <v>487.41</v>
      </c>
      <c r="P108">
        <v>498.909052143503</v>
      </c>
      <c r="Q108">
        <v>433.138092771743</v>
      </c>
      <c r="R108">
        <v>36.271400842512897</v>
      </c>
      <c r="S108" s="1">
        <f>(Table2[[#This Row],[Close Price]]-Table2[[#This Row],[20D EMA]])/Table2[[#This Row],[20D EMA]]</f>
        <v>-3.2129008432326016E-2</v>
      </c>
      <c r="T108" s="1">
        <f>(Table2[[#This Row],[Close Price]]-Table2[[#This Row],[50D EMA]])/Table2[[#This Row],[50D EMA]]</f>
        <v>-5.4436879881848983E-2</v>
      </c>
      <c r="U108" s="1">
        <f>(Table2[[#This Row],[Close Price]]-Table2[[#This Row],[200D EMA]])/Table2[[#This Row],[200D EMA]]</f>
        <v>8.9144565838509313E-2</v>
      </c>
      <c r="V108">
        <v>0.60102991901362501</v>
      </c>
      <c r="W108">
        <v>469.65</v>
      </c>
      <c r="X108">
        <v>482.25</v>
      </c>
      <c r="Y108">
        <v>469.65</v>
      </c>
      <c r="Z108">
        <v>493.1</v>
      </c>
      <c r="AA108">
        <v>466.5</v>
      </c>
      <c r="AB108">
        <v>499.7</v>
      </c>
      <c r="AC108" s="1">
        <f>(Table2[[#This Row],[Close Price]]/Table2[[#This Row],[Day Low]])-1</f>
        <v>4.471414883423952E-3</v>
      </c>
      <c r="AD108" s="1">
        <f>(Table2[[#This Row],[Day High]]/Table2[[#This Row],[Close Price]])-1</f>
        <v>2.2257551669316422E-2</v>
      </c>
      <c r="AE108" s="1">
        <f>(Table2[[#This Row],[Close Price]]/Table2[[#This Row],[Current Week Low]])-1</f>
        <v>4.471414883423952E-3</v>
      </c>
      <c r="AF108" s="1">
        <f>(Table2[[#This Row],[Current Week High]]/Table2[[#This Row],[Close Price]])-1</f>
        <v>4.5257021727610036E-2</v>
      </c>
      <c r="AG108" s="1">
        <f>(Table2[[#This Row],[Close Price]]/Table2[[#This Row],[Current Month Low]])-1</f>
        <v>1.12540192926045E-2</v>
      </c>
      <c r="AH108" s="1">
        <f>(Table2[[#This Row],[Current Month High]]/Table2[[#This Row],[Close Price]])-1</f>
        <v>5.9247482776894511E-2</v>
      </c>
      <c r="AI108">
        <v>31.499735029146802</v>
      </c>
      <c r="AJ108">
        <v>95.179975175837797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-0.19</v>
      </c>
      <c r="AM108" t="s">
        <v>3216</v>
      </c>
      <c r="AN108">
        <v>-3.82</v>
      </c>
      <c r="AO108" t="s">
        <v>3216</v>
      </c>
      <c r="AP108">
        <v>0.13358993375226999</v>
      </c>
      <c r="AQ108">
        <f>(Table2[[#This Row],[Sharpe Ratio]]-AVERAGE(Table2[Sharpe Ratio]))/_xlfn.STDEV.P(Table2[Sharpe Ratio])</f>
        <v>0.80351810902143261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181</v>
      </c>
      <c r="AT108">
        <f>_xlfn.RANK.AVG(Table2[[#This Row],[6M Return vs Nifty Z-Score]],Table2[6M Return vs Nifty Z-Score])</f>
        <v>151</v>
      </c>
      <c r="AU108">
        <f>_xlfn.RANK.AVG(Table2[[#This Row],[Sharpe Ratio Z-Score]],Table2[Sharpe Ratio Z-Score])</f>
        <v>144</v>
      </c>
      <c r="AV108">
        <f>(Table2[[#This Row],[Rank 1Y]]+Table2[[#This Row],[Rank 6M]]+Table2[[#This Row],[Rank Sharpe]])/3</f>
        <v>158.66666666666666</v>
      </c>
    </row>
    <row r="109" spans="1:48" x14ac:dyDescent="0.3">
      <c r="A109" t="s">
        <v>870</v>
      </c>
      <c r="B109" t="s">
        <v>871</v>
      </c>
      <c r="C109" t="s">
        <v>3177</v>
      </c>
      <c r="D109" t="s">
        <v>762</v>
      </c>
      <c r="E109">
        <v>18454.3054470799</v>
      </c>
      <c r="F109">
        <v>1021.7</v>
      </c>
      <c r="G109">
        <v>20.853867242263799</v>
      </c>
      <c r="H109">
        <f>(Table2[[#This Row],[1Y Return vs Nifty]]-AVERAGE(Table2[1Y Return vs Nifty]))/_xlfn.STDEV.P(Table2[1Y Return vs Nifty])</f>
        <v>-9.70742139068594E-2</v>
      </c>
      <c r="I109">
        <v>2.0148171367667902</v>
      </c>
      <c r="J109">
        <f>(Table2[[#This Row],[1M Return vs Nifty]]-AVERAGE(Table2[1M Return vs Nifty]))/_xlfn.STDEV.P(Table2[1M Return vs Nifty])</f>
        <v>6.9159629031762704E-2</v>
      </c>
      <c r="K109">
        <v>47.889372216445501</v>
      </c>
      <c r="L109">
        <f>(Table2[[#This Row],[6M Return vs Nifty]]-AVERAGE(Table2[6M Return vs Nifty]))/_xlfn.STDEV.P(Table2[6M Return vs Nifty])</f>
        <v>0.93093250414527862</v>
      </c>
      <c r="M109">
        <v>-4.1998418594535902E-2</v>
      </c>
      <c r="N109">
        <f>(Table2[[#This Row],[1W Return vs Nifty]]-AVERAGE(Table2[1W Return vs Nifty]))/_xlfn.STDEV.P(Table2[1W Return vs Nifty])</f>
        <v>0.25447726099774515</v>
      </c>
      <c r="O109">
        <v>973.3</v>
      </c>
      <c r="P109">
        <v>930.70076734012196</v>
      </c>
      <c r="Q109">
        <v>794.13361061043202</v>
      </c>
      <c r="R109">
        <v>70.671861868049405</v>
      </c>
      <c r="S109" s="1">
        <f>(Table2[[#This Row],[Close Price]]-Table2[[#This Row],[20D EMA]])/Table2[[#This Row],[20D EMA]]</f>
        <v>4.9727730401726185E-2</v>
      </c>
      <c r="T109" s="1">
        <f>(Table2[[#This Row],[Close Price]]-Table2[[#This Row],[50D EMA]])/Table2[[#This Row],[50D EMA]]</f>
        <v>9.7774962537043528E-2</v>
      </c>
      <c r="U109" s="1">
        <f>(Table2[[#This Row],[Close Price]]-Table2[[#This Row],[200D EMA]])/Table2[[#This Row],[200D EMA]]</f>
        <v>0.28655932244782217</v>
      </c>
      <c r="V109">
        <v>0.53074823348985201</v>
      </c>
      <c r="W109">
        <v>972</v>
      </c>
      <c r="X109">
        <v>1038.7</v>
      </c>
      <c r="Y109">
        <v>972</v>
      </c>
      <c r="Z109">
        <v>1038.7</v>
      </c>
      <c r="AA109">
        <v>944.4</v>
      </c>
      <c r="AB109">
        <v>1038.7</v>
      </c>
      <c r="AC109" s="1">
        <f>(Table2[[#This Row],[Close Price]]/Table2[[#This Row],[Day Low]])-1</f>
        <v>5.1131687242798485E-2</v>
      </c>
      <c r="AD109" s="1">
        <f>(Table2[[#This Row],[Day High]]/Table2[[#This Row],[Close Price]])-1</f>
        <v>1.6638935108153063E-2</v>
      </c>
      <c r="AE109" s="1">
        <f>(Table2[[#This Row],[Close Price]]/Table2[[#This Row],[Current Week Low]])-1</f>
        <v>5.1131687242798485E-2</v>
      </c>
      <c r="AF109" s="1">
        <f>(Table2[[#This Row],[Current Week High]]/Table2[[#This Row],[Close Price]])-1</f>
        <v>1.6638935108153063E-2</v>
      </c>
      <c r="AG109" s="1">
        <f>(Table2[[#This Row],[Close Price]]/Table2[[#This Row],[Current Month Low]])-1</f>
        <v>8.1850910631088514E-2</v>
      </c>
      <c r="AH109" s="1">
        <f>(Table2[[#This Row],[Current Month High]]/Table2[[#This Row],[Close Price]])-1</f>
        <v>1.6638935108153063E-2</v>
      </c>
      <c r="AI109">
        <v>1.6638935108152999</v>
      </c>
      <c r="AJ109">
        <v>75.098543273350401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</v>
      </c>
      <c r="AM109" t="s">
        <v>3217</v>
      </c>
      <c r="AN109">
        <v>6.57</v>
      </c>
      <c r="AO109" t="s">
        <v>3217</v>
      </c>
      <c r="AP109">
        <v>0.18606139116213399</v>
      </c>
      <c r="AQ109">
        <f>(Table2[[#This Row],[Sharpe Ratio]]-AVERAGE(Table2[Sharpe Ratio]))/_xlfn.STDEV.P(Table2[Sharpe Ratio])</f>
        <v>1.4129256845663161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2.5704208648342433</v>
      </c>
      <c r="AS109">
        <f>_xlfn.RANK.AVG(Table2[[#This Row],[1Y Return vs Nifty Z-Score]],Table2[1Y Return vs Nifty Z-Score])</f>
        <v>319</v>
      </c>
      <c r="AT109">
        <f>_xlfn.RANK.AVG(Table2[[#This Row],[6M Return vs Nifty Z-Score]],Table2[6M Return vs Nifty Z-Score])</f>
        <v>110</v>
      </c>
      <c r="AU109">
        <f>_xlfn.RANK.AVG(Table2[[#This Row],[Sharpe Ratio Z-Score]],Table2[Sharpe Ratio Z-Score])</f>
        <v>58</v>
      </c>
      <c r="AV109">
        <f>(Table2[[#This Row],[Rank 1Y]]+Table2[[#This Row],[Rank 6M]]+Table2[[#This Row],[Rank Sharpe]])/3</f>
        <v>162.33333333333334</v>
      </c>
    </row>
    <row r="110" spans="1:48" x14ac:dyDescent="0.3">
      <c r="A110" t="s">
        <v>876</v>
      </c>
      <c r="B110" t="s">
        <v>877</v>
      </c>
      <c r="C110" t="s">
        <v>3183</v>
      </c>
      <c r="D110" t="s">
        <v>161</v>
      </c>
      <c r="E110">
        <v>18328.519802924999</v>
      </c>
      <c r="F110">
        <v>766.55</v>
      </c>
      <c r="G110">
        <v>95.5626495289209</v>
      </c>
      <c r="H110">
        <f>(Table2[[#This Row],[1Y Return vs Nifty]]-AVERAGE(Table2[1Y Return vs Nifty]))/_xlfn.STDEV.P(Table2[1Y Return vs Nifty])</f>
        <v>1.1446710476333246</v>
      </c>
      <c r="I110">
        <v>-10.0744191739622</v>
      </c>
      <c r="J110">
        <f>(Table2[[#This Row],[1M Return vs Nifty]]-AVERAGE(Table2[1M Return vs Nifty]))/_xlfn.STDEV.P(Table2[1M Return vs Nifty])</f>
        <v>-1.0556463158059006</v>
      </c>
      <c r="K110">
        <v>12.5376487925754</v>
      </c>
      <c r="L110">
        <f>(Table2[[#This Row],[6M Return vs Nifty]]-AVERAGE(Table2[6M Return vs Nifty]))/_xlfn.STDEV.P(Table2[6M Return vs Nifty])</f>
        <v>-0.11129618184441661</v>
      </c>
      <c r="M110">
        <v>-7.1655806729355902</v>
      </c>
      <c r="N110">
        <f>(Table2[[#This Row],[1W Return vs Nifty]]-AVERAGE(Table2[1W Return vs Nifty]))/_xlfn.STDEV.P(Table2[1W Return vs Nifty])</f>
        <v>-1.3526260849232723</v>
      </c>
      <c r="O110">
        <v>802.9</v>
      </c>
      <c r="P110">
        <v>807.20348242123998</v>
      </c>
      <c r="Q110">
        <v>689.74378719256595</v>
      </c>
      <c r="R110">
        <v>30.8263352194855</v>
      </c>
      <c r="S110" s="1">
        <f>(Table2[[#This Row],[Close Price]]-Table2[[#This Row],[20D EMA]])/Table2[[#This Row],[20D EMA]]</f>
        <v>-4.5273383983061431E-2</v>
      </c>
      <c r="T110" s="1">
        <f>(Table2[[#This Row],[Close Price]]-Table2[[#This Row],[50D EMA]])/Table2[[#This Row],[50D EMA]]</f>
        <v>-5.0363363521795323E-2</v>
      </c>
      <c r="U110" s="1">
        <f>(Table2[[#This Row],[Close Price]]-Table2[[#This Row],[200D EMA]])/Table2[[#This Row],[200D EMA]]</f>
        <v>0.11135470044616855</v>
      </c>
      <c r="V110">
        <v>0.87505024396644804</v>
      </c>
      <c r="W110">
        <v>763</v>
      </c>
      <c r="X110">
        <v>788.95</v>
      </c>
      <c r="Y110">
        <v>757.95</v>
      </c>
      <c r="Z110">
        <v>817.95</v>
      </c>
      <c r="AA110">
        <v>757.95</v>
      </c>
      <c r="AB110">
        <v>854</v>
      </c>
      <c r="AC110" s="1">
        <f>(Table2[[#This Row],[Close Price]]/Table2[[#This Row],[Day Low]])-1</f>
        <v>4.652686762778524E-3</v>
      </c>
      <c r="AD110" s="1">
        <f>(Table2[[#This Row],[Day High]]/Table2[[#This Row],[Close Price]])-1</f>
        <v>2.9221838105798925E-2</v>
      </c>
      <c r="AE110" s="1">
        <f>(Table2[[#This Row],[Close Price]]/Table2[[#This Row],[Current Week Low]])-1</f>
        <v>1.1346394880928701E-2</v>
      </c>
      <c r="AF110" s="1">
        <f>(Table2[[#This Row],[Current Week High]]/Table2[[#This Row],[Close Price]])-1</f>
        <v>6.7053682082056199E-2</v>
      </c>
      <c r="AG110" s="1">
        <f>(Table2[[#This Row],[Close Price]]/Table2[[#This Row],[Current Month Low]])-1</f>
        <v>1.1346394880928701E-2</v>
      </c>
      <c r="AH110" s="1">
        <f>(Table2[[#This Row],[Current Month High]]/Table2[[#This Row],[Close Price]])-1</f>
        <v>0.11408257778357589</v>
      </c>
      <c r="AI110">
        <v>27.845541712869299</v>
      </c>
      <c r="AJ110">
        <v>155.516666666666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-0.17</v>
      </c>
      <c r="AM110" t="s">
        <v>3216</v>
      </c>
      <c r="AN110">
        <v>-6.21</v>
      </c>
      <c r="AO110" t="s">
        <v>3216</v>
      </c>
      <c r="AP110">
        <v>0.18309330714028399</v>
      </c>
      <c r="AQ110">
        <f>(Table2[[#This Row],[Sharpe Ratio]]-AVERAGE(Table2[Sharpe Ratio]))/_xlfn.STDEV.P(Table2[Sharpe Ratio])</f>
        <v>1.3784541265602088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82</v>
      </c>
      <c r="AT110">
        <f>_xlfn.RANK.AVG(Table2[[#This Row],[6M Return vs Nifty Z-Score]],Table2[6M Return vs Nifty Z-Score])</f>
        <v>348</v>
      </c>
      <c r="AU110">
        <f>_xlfn.RANK.AVG(Table2[[#This Row],[Sharpe Ratio Z-Score]],Table2[Sharpe Ratio Z-Score])</f>
        <v>63</v>
      </c>
      <c r="AV110">
        <f>(Table2[[#This Row],[Rank 1Y]]+Table2[[#This Row],[Rank 6M]]+Table2[[#This Row],[Rank Sharpe]])/3</f>
        <v>164.33333333333334</v>
      </c>
    </row>
    <row r="111" spans="1:48" x14ac:dyDescent="0.3">
      <c r="A111" t="s">
        <v>145</v>
      </c>
      <c r="B111" t="s">
        <v>146</v>
      </c>
      <c r="C111" t="s">
        <v>3182</v>
      </c>
      <c r="D111" t="s">
        <v>147</v>
      </c>
      <c r="E111">
        <v>190220.126290185</v>
      </c>
      <c r="F111">
        <v>4924.6499999999996</v>
      </c>
      <c r="G111">
        <v>79.099094743072698</v>
      </c>
      <c r="H111">
        <f>(Table2[[#This Row],[1Y Return vs Nifty]]-AVERAGE(Table2[1Y Return vs Nifty]))/_xlfn.STDEV.P(Table2[1Y Return vs Nifty])</f>
        <v>0.87102796956798423</v>
      </c>
      <c r="I111">
        <v>11.8609930569223</v>
      </c>
      <c r="J111">
        <f>(Table2[[#This Row],[1M Return vs Nifty]]-AVERAGE(Table2[1M Return vs Nifty]))/_xlfn.STDEV.P(Table2[1M Return vs Nifty])</f>
        <v>0.98526689372965459</v>
      </c>
      <c r="K111">
        <v>36.503814618265501</v>
      </c>
      <c r="L111">
        <f>(Table2[[#This Row],[6M Return vs Nifty]]-AVERAGE(Table2[6M Return vs Nifty]))/_xlfn.STDEV.P(Table2[6M Return vs Nifty])</f>
        <v>0.59526698106645859</v>
      </c>
      <c r="M111">
        <v>-0.24966634514887201</v>
      </c>
      <c r="N111">
        <f>(Table2[[#This Row],[1W Return vs Nifty]]-AVERAGE(Table2[1W Return vs Nifty]))/_xlfn.STDEV.P(Table2[1W Return vs Nifty])</f>
        <v>0.20762670074730752</v>
      </c>
      <c r="O111">
        <v>4791.17</v>
      </c>
      <c r="P111">
        <v>4581.7457952837503</v>
      </c>
      <c r="Q111">
        <v>3872.1113610263101</v>
      </c>
      <c r="R111">
        <v>65.285372672220802</v>
      </c>
      <c r="S111" s="1">
        <f>(Table2[[#This Row],[Close Price]]-Table2[[#This Row],[20D EMA]])/Table2[[#This Row],[20D EMA]]</f>
        <v>2.7859583358553246E-2</v>
      </c>
      <c r="T111" s="1">
        <f>(Table2[[#This Row],[Close Price]]-Table2[[#This Row],[50D EMA]])/Table2[[#This Row],[50D EMA]]</f>
        <v>7.4841385803031665E-2</v>
      </c>
      <c r="U111" s="1">
        <f>(Table2[[#This Row],[Close Price]]-Table2[[#This Row],[200D EMA]])/Table2[[#This Row],[200D EMA]]</f>
        <v>0.2718255083176927</v>
      </c>
      <c r="V111">
        <v>0.86413558011115499</v>
      </c>
      <c r="W111">
        <v>4887.5</v>
      </c>
      <c r="X111">
        <v>4957.8500000000004</v>
      </c>
      <c r="Y111">
        <v>4887.5</v>
      </c>
      <c r="Z111">
        <v>4993</v>
      </c>
      <c r="AA111">
        <v>4718.3999999999996</v>
      </c>
      <c r="AB111">
        <v>5035</v>
      </c>
      <c r="AC111" s="1">
        <f>(Table2[[#This Row],[Close Price]]/Table2[[#This Row],[Day Low]])-1</f>
        <v>7.6010230179026639E-3</v>
      </c>
      <c r="AD111" s="1">
        <f>(Table2[[#This Row],[Day High]]/Table2[[#This Row],[Close Price]])-1</f>
        <v>6.7415958494514427E-3</v>
      </c>
      <c r="AE111" s="1">
        <f>(Table2[[#This Row],[Close Price]]/Table2[[#This Row],[Current Week Low]])-1</f>
        <v>7.6010230179026639E-3</v>
      </c>
      <c r="AF111" s="1">
        <f>(Table2[[#This Row],[Current Week High]]/Table2[[#This Row],[Close Price]])-1</f>
        <v>1.3879158924999802E-2</v>
      </c>
      <c r="AG111" s="1">
        <f>(Table2[[#This Row],[Close Price]]/Table2[[#This Row],[Current Month Low]])-1</f>
        <v>4.371185147507628E-2</v>
      </c>
      <c r="AH111" s="1">
        <f>(Table2[[#This Row],[Current Month High]]/Table2[[#This Row],[Close Price]])-1</f>
        <v>2.2407683794787525E-2</v>
      </c>
      <c r="AI111">
        <v>2.2407683794787498</v>
      </c>
      <c r="AJ111">
        <v>111.054921036278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0.14000000000000001</v>
      </c>
      <c r="AM111" t="s">
        <v>3217</v>
      </c>
      <c r="AN111">
        <v>2.75</v>
      </c>
      <c r="AO111" t="s">
        <v>3217</v>
      </c>
      <c r="AP111">
        <v>0.10545486071367</v>
      </c>
      <c r="AQ111">
        <f>(Table2[[#This Row],[Sharpe Ratio]]-AVERAGE(Table2[Sharpe Ratio]))/_xlfn.STDEV.P(Table2[Sharpe Ratio])</f>
        <v>0.47675518886270551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3.1359437339741101</v>
      </c>
      <c r="AS111">
        <f>_xlfn.RANK.AVG(Table2[[#This Row],[1Y Return vs Nifty Z-Score]],Table2[1Y Return vs Nifty Z-Score])</f>
        <v>111</v>
      </c>
      <c r="AT111">
        <f>_xlfn.RANK.AVG(Table2[[#This Row],[6M Return vs Nifty Z-Score]],Table2[6M Return vs Nifty Z-Score])</f>
        <v>162</v>
      </c>
      <c r="AU111">
        <f>_xlfn.RANK.AVG(Table2[[#This Row],[Sharpe Ratio Z-Score]],Table2[Sharpe Ratio Z-Score])</f>
        <v>221</v>
      </c>
      <c r="AV111">
        <f>(Table2[[#This Row],[Rank 1Y]]+Table2[[#This Row],[Rank 6M]]+Table2[[#This Row],[Rank Sharpe]])/3</f>
        <v>164.66666666666666</v>
      </c>
    </row>
    <row r="112" spans="1:48" x14ac:dyDescent="0.3">
      <c r="A112" t="s">
        <v>403</v>
      </c>
      <c r="B112" t="s">
        <v>404</v>
      </c>
      <c r="C112" t="s">
        <v>3183</v>
      </c>
      <c r="D112" t="s">
        <v>262</v>
      </c>
      <c r="E112">
        <v>58794.700189244897</v>
      </c>
      <c r="F112">
        <v>5220.55</v>
      </c>
      <c r="G112">
        <v>61.213149903893402</v>
      </c>
      <c r="H112">
        <f>(Table2[[#This Row],[1Y Return vs Nifty]]-AVERAGE(Table2[1Y Return vs Nifty]))/_xlfn.STDEV.P(Table2[1Y Return vs Nifty])</f>
        <v>0.57374314477989996</v>
      </c>
      <c r="I112">
        <v>14.278546573091701</v>
      </c>
      <c r="J112">
        <f>(Table2[[#This Row],[1M Return vs Nifty]]-AVERAGE(Table2[1M Return vs Nifty]))/_xlfn.STDEV.P(Table2[1M Return vs Nifty])</f>
        <v>1.2102007520030031</v>
      </c>
      <c r="K112">
        <v>26.3979658791689</v>
      </c>
      <c r="L112">
        <f>(Table2[[#This Row],[6M Return vs Nifty]]-AVERAGE(Table2[6M Return vs Nifty]))/_xlfn.STDEV.P(Table2[6M Return vs Nifty])</f>
        <v>0.2973294427497985</v>
      </c>
      <c r="M112">
        <v>16.894252941859101</v>
      </c>
      <c r="N112">
        <f>(Table2[[#This Row],[1W Return vs Nifty]]-AVERAGE(Table2[1W Return vs Nifty]))/_xlfn.STDEV.P(Table2[1W Return vs Nifty])</f>
        <v>4.0753507003628631</v>
      </c>
      <c r="O112">
        <v>4654.29</v>
      </c>
      <c r="P112">
        <v>4683.10775663191</v>
      </c>
      <c r="Q112">
        <v>4257.29183294211</v>
      </c>
      <c r="R112">
        <v>89.482173534615697</v>
      </c>
      <c r="S112" s="1">
        <f>(Table2[[#This Row],[Close Price]]-Table2[[#This Row],[20D EMA]])/Table2[[#This Row],[20D EMA]]</f>
        <v>0.1216640991429413</v>
      </c>
      <c r="T112" s="1">
        <f>(Table2[[#This Row],[Close Price]]-Table2[[#This Row],[50D EMA]])/Table2[[#This Row],[50D EMA]]</f>
        <v>0.11476187849980599</v>
      </c>
      <c r="U112" s="1">
        <f>(Table2[[#This Row],[Close Price]]-Table2[[#This Row],[200D EMA]])/Table2[[#This Row],[200D EMA]]</f>
        <v>0.22626077911887146</v>
      </c>
      <c r="V112">
        <v>1.2885480104345599</v>
      </c>
      <c r="W112">
        <v>5154.1000000000004</v>
      </c>
      <c r="X112">
        <v>5269.25</v>
      </c>
      <c r="Y112">
        <v>4767.05</v>
      </c>
      <c r="Z112">
        <v>5269.25</v>
      </c>
      <c r="AA112">
        <v>4265</v>
      </c>
      <c r="AB112">
        <v>5269.25</v>
      </c>
      <c r="AC112" s="1">
        <f>(Table2[[#This Row],[Close Price]]/Table2[[#This Row],[Day Low]])-1</f>
        <v>1.2892648571040555E-2</v>
      </c>
      <c r="AD112" s="1">
        <f>(Table2[[#This Row],[Day High]]/Table2[[#This Row],[Close Price]])-1</f>
        <v>9.3285190257730299E-3</v>
      </c>
      <c r="AE112" s="1">
        <f>(Table2[[#This Row],[Close Price]]/Table2[[#This Row],[Current Week Low]])-1</f>
        <v>9.5132209647475818E-2</v>
      </c>
      <c r="AF112" s="1">
        <f>(Table2[[#This Row],[Current Week High]]/Table2[[#This Row],[Close Price]])-1</f>
        <v>9.3285190257730299E-3</v>
      </c>
      <c r="AG112" s="1">
        <f>(Table2[[#This Row],[Close Price]]/Table2[[#This Row],[Current Month Low]])-1</f>
        <v>0.22404454865181722</v>
      </c>
      <c r="AH112" s="1">
        <f>(Table2[[#This Row],[Current Month High]]/Table2[[#This Row],[Close Price]])-1</f>
        <v>9.3285190257730299E-3</v>
      </c>
      <c r="AI112">
        <v>11.864650276311799</v>
      </c>
      <c r="AJ112">
        <v>108.801119888011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-0.04</v>
      </c>
      <c r="AM112" t="s">
        <v>3216</v>
      </c>
      <c r="AN112">
        <v>19.059999999999999</v>
      </c>
      <c r="AO112" t="s">
        <v>3217</v>
      </c>
      <c r="AP112">
        <v>0.149323144009885</v>
      </c>
      <c r="AQ112">
        <f>(Table2[[#This Row],[Sharpe Ratio]]-AVERAGE(Table2[Sharpe Ratio]))/_xlfn.STDEV.P(Table2[Sharpe Ratio])</f>
        <v>0.98624483307138511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151</v>
      </c>
      <c r="AT112">
        <f>_xlfn.RANK.AVG(Table2[[#This Row],[6M Return vs Nifty Z-Score]],Table2[6M Return vs Nifty Z-Score])</f>
        <v>226</v>
      </c>
      <c r="AU112">
        <f>_xlfn.RANK.AVG(Table2[[#This Row],[Sharpe Ratio Z-Score]],Table2[Sharpe Ratio Z-Score])</f>
        <v>119</v>
      </c>
      <c r="AV112">
        <f>(Table2[[#This Row],[Rank 1Y]]+Table2[[#This Row],[Rank 6M]]+Table2[[#This Row],[Rank Sharpe]])/3</f>
        <v>165.33333333333334</v>
      </c>
    </row>
    <row r="113" spans="1:48" x14ac:dyDescent="0.3">
      <c r="A113" t="s">
        <v>1316</v>
      </c>
      <c r="B113" t="s">
        <v>1317</v>
      </c>
      <c r="C113" t="s">
        <v>3175</v>
      </c>
      <c r="D113" t="s">
        <v>54</v>
      </c>
      <c r="E113">
        <v>8819.7619925199997</v>
      </c>
      <c r="F113">
        <v>901.9</v>
      </c>
      <c r="G113">
        <v>125.003157815373</v>
      </c>
      <c r="H113">
        <f>(Table2[[#This Row],[1Y Return vs Nifty]]-AVERAGE(Table2[1Y Return vs Nifty]))/_xlfn.STDEV.P(Table2[1Y Return vs Nifty])</f>
        <v>1.634005909520982</v>
      </c>
      <c r="I113">
        <v>26.2730189812515</v>
      </c>
      <c r="J113">
        <f>(Table2[[#This Row],[1M Return vs Nifty]]-AVERAGE(Table2[1M Return vs Nifty]))/_xlfn.STDEV.P(Table2[1M Return vs Nifty])</f>
        <v>2.3261896799318942</v>
      </c>
      <c r="K113">
        <v>81.196022141125695</v>
      </c>
      <c r="L113">
        <f>(Table2[[#This Row],[6M Return vs Nifty]]-AVERAGE(Table2[6M Return vs Nifty]))/_xlfn.STDEV.P(Table2[6M Return vs Nifty])</f>
        <v>1.9128689593925863</v>
      </c>
      <c r="M113">
        <v>2.4446577991791099</v>
      </c>
      <c r="N113">
        <f>(Table2[[#This Row],[1W Return vs Nifty]]-AVERAGE(Table2[1W Return vs Nifty]))/_xlfn.STDEV.P(Table2[1W Return vs Nifty])</f>
        <v>0.8154749985200439</v>
      </c>
      <c r="O113">
        <v>819.29</v>
      </c>
      <c r="P113">
        <v>738.35502725968104</v>
      </c>
      <c r="Q113">
        <v>560.07580032206602</v>
      </c>
      <c r="R113">
        <v>75.553315830665895</v>
      </c>
      <c r="S113" s="1">
        <f>(Table2[[#This Row],[Close Price]]-Table2[[#This Row],[20D EMA]])/Table2[[#This Row],[20D EMA]]</f>
        <v>0.10083120750894069</v>
      </c>
      <c r="T113" s="1">
        <f>(Table2[[#This Row],[Close Price]]-Table2[[#This Row],[50D EMA]])/Table2[[#This Row],[50D EMA]]</f>
        <v>0.22149909826888714</v>
      </c>
      <c r="U113" s="1">
        <f>(Table2[[#This Row],[Close Price]]-Table2[[#This Row],[200D EMA]])/Table2[[#This Row],[200D EMA]]</f>
        <v>0.61031774535048888</v>
      </c>
      <c r="V113">
        <v>1.12939873168174</v>
      </c>
      <c r="W113">
        <v>880.15</v>
      </c>
      <c r="X113">
        <v>959.5</v>
      </c>
      <c r="Y113">
        <v>872.05</v>
      </c>
      <c r="Z113">
        <v>959.5</v>
      </c>
      <c r="AA113">
        <v>746.05</v>
      </c>
      <c r="AB113">
        <v>959.5</v>
      </c>
      <c r="AC113" s="1">
        <f>(Table2[[#This Row],[Close Price]]/Table2[[#This Row],[Day Low]])-1</f>
        <v>2.4711696869851751E-2</v>
      </c>
      <c r="AD113" s="1">
        <f>(Table2[[#This Row],[Day High]]/Table2[[#This Row],[Close Price]])-1</f>
        <v>6.386517352256349E-2</v>
      </c>
      <c r="AE113" s="1">
        <f>(Table2[[#This Row],[Close Price]]/Table2[[#This Row],[Current Week Low]])-1</f>
        <v>3.4229688664640712E-2</v>
      </c>
      <c r="AF113" s="1">
        <f>(Table2[[#This Row],[Current Week High]]/Table2[[#This Row],[Close Price]])-1</f>
        <v>6.386517352256349E-2</v>
      </c>
      <c r="AG113" s="1">
        <f>(Table2[[#This Row],[Close Price]]/Table2[[#This Row],[Current Month Low]])-1</f>
        <v>0.20890020776087392</v>
      </c>
      <c r="AH113" s="1">
        <f>(Table2[[#This Row],[Current Month High]]/Table2[[#This Row],[Close Price]])-1</f>
        <v>6.386517352256349E-2</v>
      </c>
      <c r="AI113">
        <v>6.3865173522563401</v>
      </c>
      <c r="AJ113">
        <v>203.874663072776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0.37</v>
      </c>
      <c r="AM113" t="s">
        <v>3217</v>
      </c>
      <c r="AN113">
        <v>19.48</v>
      </c>
      <c r="AO113" t="s">
        <v>3217</v>
      </c>
      <c r="AP113">
        <v>4.3477537278923999E-2</v>
      </c>
      <c r="AQ113">
        <f>(Table2[[#This Row],[Sharpe Ratio]]-AVERAGE(Table2[Sharpe Ratio]))/_xlfn.STDEV.P(Table2[Sharpe Ratio])</f>
        <v>-0.24305425187963317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6.4454852954858728</v>
      </c>
      <c r="AS113">
        <f>_xlfn.RANK.AVG(Table2[[#This Row],[1Y Return vs Nifty Z-Score]],Table2[1Y Return vs Nifty Z-Score])</f>
        <v>57</v>
      </c>
      <c r="AT113">
        <f>_xlfn.RANK.AVG(Table2[[#This Row],[6M Return vs Nifty Z-Score]],Table2[6M Return vs Nifty Z-Score])</f>
        <v>35</v>
      </c>
      <c r="AU113">
        <f>_xlfn.RANK.AVG(Table2[[#This Row],[Sharpe Ratio Z-Score]],Table2[Sharpe Ratio Z-Score])</f>
        <v>404</v>
      </c>
      <c r="AV113">
        <f>(Table2[[#This Row],[Rank 1Y]]+Table2[[#This Row],[Rank 6M]]+Table2[[#This Row],[Rank Sharpe]])/3</f>
        <v>165.33333333333334</v>
      </c>
    </row>
    <row r="114" spans="1:48" x14ac:dyDescent="0.3">
      <c r="A114" t="s">
        <v>715</v>
      </c>
      <c r="B114" t="s">
        <v>716</v>
      </c>
      <c r="C114" t="s">
        <v>3177</v>
      </c>
      <c r="D114" t="s">
        <v>536</v>
      </c>
      <c r="E114">
        <v>25472.555034699999</v>
      </c>
      <c r="F114">
        <v>1391.75</v>
      </c>
      <c r="G114">
        <v>88.018342309760499</v>
      </c>
      <c r="H114">
        <f>(Table2[[#This Row],[1Y Return vs Nifty]]-AVERAGE(Table2[1Y Return vs Nifty]))/_xlfn.STDEV.P(Table2[1Y Return vs Nifty])</f>
        <v>1.019276047818571</v>
      </c>
      <c r="I114">
        <v>-14.389268524107999</v>
      </c>
      <c r="J114">
        <f>(Table2[[#This Row],[1M Return vs Nifty]]-AVERAGE(Table2[1M Return vs Nifty]))/_xlfn.STDEV.P(Table2[1M Return vs Nifty])</f>
        <v>-1.4571082506524915</v>
      </c>
      <c r="K114">
        <v>61.411266928615397</v>
      </c>
      <c r="L114">
        <f>(Table2[[#This Row],[6M Return vs Nifty]]-AVERAGE(Table2[6M Return vs Nifty]))/_xlfn.STDEV.P(Table2[6M Return vs Nifty])</f>
        <v>1.3295808639149203</v>
      </c>
      <c r="M114">
        <v>-3.26474482363921</v>
      </c>
      <c r="N114">
        <f>(Table2[[#This Row],[1W Return vs Nifty]]-AVERAGE(Table2[1W Return vs Nifty]))/_xlfn.STDEV.P(Table2[1W Return vs Nifty])</f>
        <v>-0.47258481896153526</v>
      </c>
      <c r="O114">
        <v>1454.22</v>
      </c>
      <c r="P114">
        <v>1476.1481169865999</v>
      </c>
      <c r="Q114">
        <v>1199.2581636249899</v>
      </c>
      <c r="R114">
        <v>24.855401067406799</v>
      </c>
      <c r="S114" s="1">
        <f>(Table2[[#This Row],[Close Price]]-Table2[[#This Row],[20D EMA]])/Table2[[#This Row],[20D EMA]]</f>
        <v>-4.2957736793607586E-2</v>
      </c>
      <c r="T114" s="1">
        <f>(Table2[[#This Row],[Close Price]]-Table2[[#This Row],[50D EMA]])/Table2[[#This Row],[50D EMA]]</f>
        <v>-5.7174558579453215E-2</v>
      </c>
      <c r="U114" s="1">
        <f>(Table2[[#This Row],[Close Price]]-Table2[[#This Row],[200D EMA]])/Table2[[#This Row],[200D EMA]]</f>
        <v>0.16050908988033588</v>
      </c>
      <c r="V114">
        <v>0.33396650922888699</v>
      </c>
      <c r="W114">
        <v>1378.35</v>
      </c>
      <c r="X114">
        <v>1411.7</v>
      </c>
      <c r="Y114">
        <v>1378.35</v>
      </c>
      <c r="Z114">
        <v>1434</v>
      </c>
      <c r="AA114">
        <v>1378.35</v>
      </c>
      <c r="AB114">
        <v>1530</v>
      </c>
      <c r="AC114" s="1">
        <f>(Table2[[#This Row],[Close Price]]/Table2[[#This Row],[Day Low]])-1</f>
        <v>9.7217687815140952E-3</v>
      </c>
      <c r="AD114" s="1">
        <f>(Table2[[#This Row],[Day High]]/Table2[[#This Row],[Close Price]])-1</f>
        <v>1.4334470989761039E-2</v>
      </c>
      <c r="AE114" s="1">
        <f>(Table2[[#This Row],[Close Price]]/Table2[[#This Row],[Current Week Low]])-1</f>
        <v>9.7217687815140952E-3</v>
      </c>
      <c r="AF114" s="1">
        <f>(Table2[[#This Row],[Current Week High]]/Table2[[#This Row],[Close Price]])-1</f>
        <v>3.0357463624932635E-2</v>
      </c>
      <c r="AG114" s="1">
        <f>(Table2[[#This Row],[Close Price]]/Table2[[#This Row],[Current Month Low]])-1</f>
        <v>9.7217687815140952E-3</v>
      </c>
      <c r="AH114" s="1">
        <f>(Table2[[#This Row],[Current Month High]]/Table2[[#This Row],[Close Price]])-1</f>
        <v>9.9335369139572416E-2</v>
      </c>
      <c r="AI114">
        <v>27.6055326028381</v>
      </c>
      <c r="AJ114">
        <v>132.345575959933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-0.2</v>
      </c>
      <c r="AM114" t="s">
        <v>3216</v>
      </c>
      <c r="AN114">
        <v>-7.45</v>
      </c>
      <c r="AO114" t="s">
        <v>3216</v>
      </c>
      <c r="AP114">
        <v>7.0007731435957996E-2</v>
      </c>
      <c r="AQ114">
        <f>(Table2[[#This Row],[Sharpe Ratio]]-AVERAGE(Table2[Sharpe Ratio]))/_xlfn.STDEV.P(Table2[Sharpe Ratio])</f>
        <v>6.5069480489458417E-2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93</v>
      </c>
      <c r="AT114">
        <f>_xlfn.RANK.AVG(Table2[[#This Row],[6M Return vs Nifty Z-Score]],Table2[6M Return vs Nifty Z-Score])</f>
        <v>70</v>
      </c>
      <c r="AU114">
        <f>_xlfn.RANK.AVG(Table2[[#This Row],[Sharpe Ratio Z-Score]],Table2[Sharpe Ratio Z-Score])</f>
        <v>335</v>
      </c>
      <c r="AV114">
        <f>(Table2[[#This Row],[Rank 1Y]]+Table2[[#This Row],[Rank 6M]]+Table2[[#This Row],[Rank Sharpe]])/3</f>
        <v>166</v>
      </c>
    </row>
    <row r="115" spans="1:48" x14ac:dyDescent="0.3">
      <c r="A115" t="s">
        <v>722</v>
      </c>
      <c r="B115" t="s">
        <v>723</v>
      </c>
      <c r="C115" t="s">
        <v>3183</v>
      </c>
      <c r="D115" t="s">
        <v>127</v>
      </c>
      <c r="E115">
        <v>24760.724584185002</v>
      </c>
      <c r="F115">
        <v>890.55</v>
      </c>
      <c r="G115">
        <v>76.972989019974804</v>
      </c>
      <c r="H115">
        <f>(Table2[[#This Row],[1Y Return vs Nifty]]-AVERAGE(Table2[1Y Return vs Nifty]))/_xlfn.STDEV.P(Table2[1Y Return vs Nifty])</f>
        <v>0.83568966493519958</v>
      </c>
      <c r="I115">
        <v>22.2662850169522</v>
      </c>
      <c r="J115">
        <f>(Table2[[#This Row],[1M Return vs Nifty]]-AVERAGE(Table2[1M Return vs Nifty]))/_xlfn.STDEV.P(Table2[1M Return vs Nifty])</f>
        <v>1.9533953969359432</v>
      </c>
      <c r="K115">
        <v>38.6541846767606</v>
      </c>
      <c r="L115">
        <f>(Table2[[#This Row],[6M Return vs Nifty]]-AVERAGE(Table2[6M Return vs Nifty]))/_xlfn.STDEV.P(Table2[6M Return vs Nifty])</f>
        <v>0.65866353273057487</v>
      </c>
      <c r="M115">
        <v>6.2057945037544604</v>
      </c>
      <c r="N115">
        <f>(Table2[[#This Row],[1W Return vs Nifty]]-AVERAGE(Table2[1W Return vs Nifty]))/_xlfn.STDEV.P(Table2[1W Return vs Nifty])</f>
        <v>1.663999682671182</v>
      </c>
      <c r="O115">
        <v>827.94</v>
      </c>
      <c r="P115">
        <v>772.68185567269097</v>
      </c>
      <c r="Q115">
        <v>652.71612380433396</v>
      </c>
      <c r="R115">
        <v>75.221465870973105</v>
      </c>
      <c r="S115" s="1">
        <f>(Table2[[#This Row],[Close Price]]-Table2[[#This Row],[20D EMA]])/Table2[[#This Row],[20D EMA]]</f>
        <v>7.5621421842162348E-2</v>
      </c>
      <c r="T115" s="1">
        <f>(Table2[[#This Row],[Close Price]]-Table2[[#This Row],[50D EMA]])/Table2[[#This Row],[50D EMA]]</f>
        <v>0.15254421138787305</v>
      </c>
      <c r="U115" s="1">
        <f>(Table2[[#This Row],[Close Price]]-Table2[[#This Row],[200D EMA]])/Table2[[#This Row],[200D EMA]]</f>
        <v>0.36437567193753273</v>
      </c>
      <c r="V115">
        <v>0.85767372814403697</v>
      </c>
      <c r="W115">
        <v>881.3</v>
      </c>
      <c r="X115">
        <v>896.35</v>
      </c>
      <c r="Y115">
        <v>872.6</v>
      </c>
      <c r="Z115">
        <v>908.9</v>
      </c>
      <c r="AA115">
        <v>781.1</v>
      </c>
      <c r="AB115">
        <v>908.9</v>
      </c>
      <c r="AC115" s="1">
        <f>(Table2[[#This Row],[Close Price]]/Table2[[#This Row],[Day Low]])-1</f>
        <v>1.0495858391013302E-2</v>
      </c>
      <c r="AD115" s="1">
        <f>(Table2[[#This Row],[Day High]]/Table2[[#This Row],[Close Price]])-1</f>
        <v>6.5128291505249791E-3</v>
      </c>
      <c r="AE115" s="1">
        <f>(Table2[[#This Row],[Close Price]]/Table2[[#This Row],[Current Week Low]])-1</f>
        <v>2.0570708228283108E-2</v>
      </c>
      <c r="AF115" s="1">
        <f>(Table2[[#This Row],[Current Week High]]/Table2[[#This Row],[Close Price]])-1</f>
        <v>2.0605243950367669E-2</v>
      </c>
      <c r="AG115" s="1">
        <f>(Table2[[#This Row],[Close Price]]/Table2[[#This Row],[Current Month Low]])-1</f>
        <v>0.14012290359749069</v>
      </c>
      <c r="AH115" s="1">
        <f>(Table2[[#This Row],[Current Month High]]/Table2[[#This Row],[Close Price]])-1</f>
        <v>2.0605243950367669E-2</v>
      </c>
      <c r="AI115">
        <v>2.0605243950367602</v>
      </c>
      <c r="AJ115">
        <v>111.93479295573501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0.32</v>
      </c>
      <c r="AM115" t="s">
        <v>3217</v>
      </c>
      <c r="AN115">
        <v>11.03</v>
      </c>
      <c r="AO115" t="s">
        <v>3217</v>
      </c>
      <c r="AP115">
        <v>0.101432413484806</v>
      </c>
      <c r="AQ115">
        <f>(Table2[[#This Row],[Sharpe Ratio]]-AVERAGE(Table2[Sharpe Ratio]))/_xlfn.STDEV.P(Table2[Sharpe Ratio])</f>
        <v>0.43003817480396461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5.5417864520768649</v>
      </c>
      <c r="AS115">
        <f>_xlfn.RANK.AVG(Table2[[#This Row],[1Y Return vs Nifty Z-Score]],Table2[1Y Return vs Nifty Z-Score])</f>
        <v>116</v>
      </c>
      <c r="AT115">
        <f>_xlfn.RANK.AVG(Table2[[#This Row],[6M Return vs Nifty Z-Score]],Table2[6M Return vs Nifty Z-Score])</f>
        <v>150</v>
      </c>
      <c r="AU115">
        <f>_xlfn.RANK.AVG(Table2[[#This Row],[Sharpe Ratio Z-Score]],Table2[Sharpe Ratio Z-Score])</f>
        <v>234</v>
      </c>
      <c r="AV115">
        <f>(Table2[[#This Row],[Rank 1Y]]+Table2[[#This Row],[Rank 6M]]+Table2[[#This Row],[Rank Sharpe]])/3</f>
        <v>166.66666666666666</v>
      </c>
    </row>
    <row r="116" spans="1:48" x14ac:dyDescent="0.3">
      <c r="A116" t="s">
        <v>120</v>
      </c>
      <c r="B116" t="s">
        <v>121</v>
      </c>
      <c r="C116" t="s">
        <v>3183</v>
      </c>
      <c r="D116" t="s">
        <v>122</v>
      </c>
      <c r="E116">
        <v>240035.73547765001</v>
      </c>
      <c r="F116">
        <v>6740.3</v>
      </c>
      <c r="G116">
        <v>52.326158397088498</v>
      </c>
      <c r="H116">
        <f>(Table2[[#This Row],[1Y Return vs Nifty]]-AVERAGE(Table2[1Y Return vs Nifty]))/_xlfn.STDEV.P(Table2[1Y Return vs Nifty])</f>
        <v>0.42603119907343434</v>
      </c>
      <c r="I116">
        <v>-10.0331290860615</v>
      </c>
      <c r="J116">
        <f>(Table2[[#This Row],[1M Return vs Nifty]]-AVERAGE(Table2[1M Return vs Nifty]))/_xlfn.STDEV.P(Table2[1M Return vs Nifty])</f>
        <v>-1.0518046061114379</v>
      </c>
      <c r="K116">
        <v>24.362527390119801</v>
      </c>
      <c r="L116">
        <f>(Table2[[#This Row],[6M Return vs Nifty]]-AVERAGE(Table2[6M Return vs Nifty]))/_xlfn.STDEV.P(Table2[6M Return vs Nifty])</f>
        <v>0.23732126842633419</v>
      </c>
      <c r="M116">
        <v>0.67587280667819605</v>
      </c>
      <c r="N116">
        <f>(Table2[[#This Row],[1W Return vs Nifty]]-AVERAGE(Table2[1W Return vs Nifty]))/_xlfn.STDEV.P(Table2[1W Return vs Nifty])</f>
        <v>0.41643134629986633</v>
      </c>
      <c r="O116">
        <v>6773.09</v>
      </c>
      <c r="P116">
        <v>6883.2020375551001</v>
      </c>
      <c r="Q116">
        <v>5987.0252020132102</v>
      </c>
      <c r="R116">
        <v>50.761699181335601</v>
      </c>
      <c r="S116" s="1">
        <f>(Table2[[#This Row],[Close Price]]-Table2[[#This Row],[20D EMA]])/Table2[[#This Row],[20D EMA]]</f>
        <v>-4.8412172287685476E-3</v>
      </c>
      <c r="T116" s="1">
        <f>(Table2[[#This Row],[Close Price]]-Table2[[#This Row],[50D EMA]])/Table2[[#This Row],[50D EMA]]</f>
        <v>-2.0760982574014122E-2</v>
      </c>
      <c r="U116" s="1">
        <f>(Table2[[#This Row],[Close Price]]-Table2[[#This Row],[200D EMA]])/Table2[[#This Row],[200D EMA]]</f>
        <v>0.12581787658643764</v>
      </c>
      <c r="V116">
        <v>0.53397108528432002</v>
      </c>
      <c r="W116">
        <v>6706</v>
      </c>
      <c r="X116">
        <v>6801.85</v>
      </c>
      <c r="Y116">
        <v>6692.25</v>
      </c>
      <c r="Z116">
        <v>6801.85</v>
      </c>
      <c r="AA116">
        <v>6502.75</v>
      </c>
      <c r="AB116">
        <v>6945</v>
      </c>
      <c r="AC116" s="1">
        <f>(Table2[[#This Row],[Close Price]]/Table2[[#This Row],[Day Low]])-1</f>
        <v>5.1148225469728192E-3</v>
      </c>
      <c r="AD116" s="1">
        <f>(Table2[[#This Row],[Day High]]/Table2[[#This Row],[Close Price]])-1</f>
        <v>9.1316410248802882E-3</v>
      </c>
      <c r="AE116" s="1">
        <f>(Table2[[#This Row],[Close Price]]/Table2[[#This Row],[Current Week Low]])-1</f>
        <v>7.179946953565608E-3</v>
      </c>
      <c r="AF116" s="1">
        <f>(Table2[[#This Row],[Current Week High]]/Table2[[#This Row],[Close Price]])-1</f>
        <v>9.1316410248802882E-3</v>
      </c>
      <c r="AG116" s="1">
        <f>(Table2[[#This Row],[Close Price]]/Table2[[#This Row],[Current Month Low]])-1</f>
        <v>3.6530698550613305E-2</v>
      </c>
      <c r="AH116" s="1">
        <f>(Table2[[#This Row],[Current Month High]]/Table2[[#This Row],[Close Price]])-1</f>
        <v>3.0369568120113266E-2</v>
      </c>
      <c r="AI116">
        <v>18.224708099046001</v>
      </c>
      <c r="AJ116">
        <v>107.649414664202</v>
      </c>
      <c r="AK116" t="str">
        <f>IF(AND(Table2[[#This Row],[20D EMA]]&gt;Table2[[#This Row],[50D EMA]],Table2[[#This Row],[50D EMA]]&gt;Table2[[#This Row],[200D EMA]]),"Uptrend","Downtrend/NoTrend")</f>
        <v>Downtrend/NoTrend</v>
      </c>
      <c r="AL116">
        <v>-0.16</v>
      </c>
      <c r="AM116" t="s">
        <v>3216</v>
      </c>
      <c r="AN116">
        <v>-0.57999999999999996</v>
      </c>
      <c r="AO116" t="s">
        <v>3216</v>
      </c>
      <c r="AP116">
        <v>0.16618956284167899</v>
      </c>
      <c r="AQ116">
        <f>(Table2[[#This Row],[Sharpe Ratio]]-AVERAGE(Table2[Sharpe Ratio]))/_xlfn.STDEV.P(Table2[Sharpe Ratio])</f>
        <v>1.1821327293827215</v>
      </c>
      <c r="AR1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6">
        <f>_xlfn.RANK.AVG(Table2[[#This Row],[1Y Return vs Nifty Z-Score]],Table2[1Y Return vs Nifty Z-Score])</f>
        <v>173</v>
      </c>
      <c r="AT116">
        <f>_xlfn.RANK.AVG(Table2[[#This Row],[6M Return vs Nifty Z-Score]],Table2[6M Return vs Nifty Z-Score])</f>
        <v>240</v>
      </c>
      <c r="AU116">
        <f>_xlfn.RANK.AVG(Table2[[#This Row],[Sharpe Ratio Z-Score]],Table2[Sharpe Ratio Z-Score])</f>
        <v>88</v>
      </c>
      <c r="AV116">
        <f>(Table2[[#This Row],[Rank 1Y]]+Table2[[#This Row],[Rank 6M]]+Table2[[#This Row],[Rank Sharpe]])/3</f>
        <v>167</v>
      </c>
    </row>
    <row r="117" spans="1:48" x14ac:dyDescent="0.3">
      <c r="A117" t="s">
        <v>283</v>
      </c>
      <c r="B117" t="s">
        <v>284</v>
      </c>
      <c r="C117" t="s">
        <v>3185</v>
      </c>
      <c r="D117" t="s">
        <v>285</v>
      </c>
      <c r="E117">
        <v>97197.630326875005</v>
      </c>
      <c r="F117">
        <v>10741.25</v>
      </c>
      <c r="G117">
        <v>106.782079972989</v>
      </c>
      <c r="H117">
        <f>(Table2[[#This Row],[1Y Return vs Nifty]]-AVERAGE(Table2[1Y Return vs Nifty]))/_xlfn.STDEV.P(Table2[1Y Return vs Nifty])</f>
        <v>1.3311507915762186</v>
      </c>
      <c r="I117">
        <v>-1.4135968101877501</v>
      </c>
      <c r="J117">
        <f>(Table2[[#This Row],[1M Return vs Nifty]]-AVERAGE(Table2[1M Return vs Nifty]))/_xlfn.STDEV.P(Table2[1M Return vs Nifty])</f>
        <v>-0.24982664022301423</v>
      </c>
      <c r="K117">
        <v>10.6534842742017</v>
      </c>
      <c r="L117">
        <f>(Table2[[#This Row],[6M Return vs Nifty]]-AVERAGE(Table2[6M Return vs Nifty]))/_xlfn.STDEV.P(Table2[6M Return vs Nifty])</f>
        <v>-0.16684454328150239</v>
      </c>
      <c r="M117">
        <v>-2.3737463467582298</v>
      </c>
      <c r="N117">
        <f>(Table2[[#This Row],[1W Return vs Nifty]]-AVERAGE(Table2[1W Return vs Nifty]))/_xlfn.STDEV.P(Table2[1W Return vs Nifty])</f>
        <v>-0.27157266211680325</v>
      </c>
      <c r="O117">
        <v>10798.01</v>
      </c>
      <c r="P117">
        <v>10622.4703808384</v>
      </c>
      <c r="Q117">
        <v>8934.9326427953692</v>
      </c>
      <c r="R117">
        <v>44.415791711378198</v>
      </c>
      <c r="S117" s="1">
        <f>(Table2[[#This Row],[Close Price]]-Table2[[#This Row],[20D EMA]])/Table2[[#This Row],[20D EMA]]</f>
        <v>-5.2565241187959837E-3</v>
      </c>
      <c r="T117" s="1">
        <f>(Table2[[#This Row],[Close Price]]-Table2[[#This Row],[50D EMA]])/Table2[[#This Row],[50D EMA]]</f>
        <v>1.1181920485828167E-2</v>
      </c>
      <c r="U117" s="1">
        <f>(Table2[[#This Row],[Close Price]]-Table2[[#This Row],[200D EMA]])/Table2[[#This Row],[200D EMA]]</f>
        <v>0.20216351140163819</v>
      </c>
      <c r="V117">
        <v>0.51542781626948997</v>
      </c>
      <c r="W117">
        <v>10510.6</v>
      </c>
      <c r="X117">
        <v>10879.95</v>
      </c>
      <c r="Y117">
        <v>10510.6</v>
      </c>
      <c r="Z117">
        <v>11195.4</v>
      </c>
      <c r="AA117">
        <v>10510.6</v>
      </c>
      <c r="AB117">
        <v>11298.85</v>
      </c>
      <c r="AC117" s="1">
        <f>(Table2[[#This Row],[Close Price]]/Table2[[#This Row],[Day Low]])-1</f>
        <v>2.1944513158145051E-2</v>
      </c>
      <c r="AD117" s="1">
        <f>(Table2[[#This Row],[Day High]]/Table2[[#This Row],[Close Price]])-1</f>
        <v>1.2912836029326247E-2</v>
      </c>
      <c r="AE117" s="1">
        <f>(Table2[[#This Row],[Close Price]]/Table2[[#This Row],[Current Week Low]])-1</f>
        <v>2.1944513158145051E-2</v>
      </c>
      <c r="AF117" s="1">
        <f>(Table2[[#This Row],[Current Week High]]/Table2[[#This Row],[Close Price]])-1</f>
        <v>4.2280926335389157E-2</v>
      </c>
      <c r="AG117" s="1">
        <f>(Table2[[#This Row],[Close Price]]/Table2[[#This Row],[Current Month Low]])-1</f>
        <v>2.1944513158145051E-2</v>
      </c>
      <c r="AH117" s="1">
        <f>(Table2[[#This Row],[Current Month High]]/Table2[[#This Row],[Close Price]])-1</f>
        <v>5.1912021412777953E-2</v>
      </c>
      <c r="AI117">
        <v>23.8030955428837</v>
      </c>
      <c r="AJ117">
        <v>136.591409691629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0.06</v>
      </c>
      <c r="AM117" t="s">
        <v>3217</v>
      </c>
      <c r="AN117">
        <v>-2.95</v>
      </c>
      <c r="AO117" t="s">
        <v>3216</v>
      </c>
      <c r="AP117">
        <v>0.17997614360828201</v>
      </c>
      <c r="AQ117">
        <f>(Table2[[#This Row],[Sharpe Ratio]]-AVERAGE(Table2[Sharpe Ratio]))/_xlfn.STDEV.P(Table2[Sharpe Ratio])</f>
        <v>1.3422511475620089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1.985158093516908</v>
      </c>
      <c r="AS117">
        <f>_xlfn.RANK.AVG(Table2[[#This Row],[1Y Return vs Nifty Z-Score]],Table2[1Y Return vs Nifty Z-Score])</f>
        <v>69</v>
      </c>
      <c r="AT117">
        <f>_xlfn.RANK.AVG(Table2[[#This Row],[6M Return vs Nifty Z-Score]],Table2[6M Return vs Nifty Z-Score])</f>
        <v>364</v>
      </c>
      <c r="AU117">
        <f>_xlfn.RANK.AVG(Table2[[#This Row],[Sharpe Ratio Z-Score]],Table2[Sharpe Ratio Z-Score])</f>
        <v>71</v>
      </c>
      <c r="AV117">
        <f>(Table2[[#This Row],[Rank 1Y]]+Table2[[#This Row],[Rank 6M]]+Table2[[#This Row],[Rank Sharpe]])/3</f>
        <v>168</v>
      </c>
    </row>
    <row r="118" spans="1:48" x14ac:dyDescent="0.3">
      <c r="A118" t="s">
        <v>159</v>
      </c>
      <c r="B118" t="s">
        <v>160</v>
      </c>
      <c r="C118" t="s">
        <v>3183</v>
      </c>
      <c r="D118" t="s">
        <v>161</v>
      </c>
      <c r="E118">
        <v>164975.96764687501</v>
      </c>
      <c r="F118">
        <v>7785.25</v>
      </c>
      <c r="G118">
        <v>54.153963906943801</v>
      </c>
      <c r="H118">
        <f>(Table2[[#This Row],[1Y Return vs Nifty]]-AVERAGE(Table2[1Y Return vs Nifty]))/_xlfn.STDEV.P(Table2[1Y Return vs Nifty])</f>
        <v>0.45641141357313209</v>
      </c>
      <c r="I118">
        <v>-4.3834777239762097</v>
      </c>
      <c r="J118">
        <f>(Table2[[#This Row],[1M Return vs Nifty]]-AVERAGE(Table2[1M Return vs Nifty]))/_xlfn.STDEV.P(Table2[1M Return vs Nifty])</f>
        <v>-0.52615010859003586</v>
      </c>
      <c r="K118">
        <v>19.941198361336902</v>
      </c>
      <c r="L118">
        <f>(Table2[[#This Row],[6M Return vs Nifty]]-AVERAGE(Table2[6M Return vs Nifty]))/_xlfn.STDEV.P(Table2[6M Return vs Nifty])</f>
        <v>0.10697299972254957</v>
      </c>
      <c r="M118">
        <v>2.1695055932204199</v>
      </c>
      <c r="N118">
        <f>(Table2[[#This Row],[1W Return vs Nifty]]-AVERAGE(Table2[1W Return vs Nifty]))/_xlfn.STDEV.P(Table2[1W Return vs Nifty])</f>
        <v>0.75339976515493645</v>
      </c>
      <c r="O118">
        <v>7740.78</v>
      </c>
      <c r="P118">
        <v>7799.0873425905402</v>
      </c>
      <c r="Q118">
        <v>6810.2575864742103</v>
      </c>
      <c r="R118">
        <v>54.841089036951601</v>
      </c>
      <c r="S118" s="1">
        <f>(Table2[[#This Row],[Close Price]]-Table2[[#This Row],[20D EMA]])/Table2[[#This Row],[20D EMA]]</f>
        <v>5.7448990928563089E-3</v>
      </c>
      <c r="T118" s="1">
        <f>(Table2[[#This Row],[Close Price]]-Table2[[#This Row],[50D EMA]])/Table2[[#This Row],[50D EMA]]</f>
        <v>-1.7742258783248824E-3</v>
      </c>
      <c r="U118" s="1">
        <f>(Table2[[#This Row],[Close Price]]-Table2[[#This Row],[200D EMA]])/Table2[[#This Row],[200D EMA]]</f>
        <v>0.14316527695842418</v>
      </c>
      <c r="V118">
        <v>0.68012581175223197</v>
      </c>
      <c r="W118">
        <v>7760</v>
      </c>
      <c r="X118">
        <v>7917.5</v>
      </c>
      <c r="Y118">
        <v>7699.1</v>
      </c>
      <c r="Z118">
        <v>7917.5</v>
      </c>
      <c r="AA118">
        <v>7431.55</v>
      </c>
      <c r="AB118">
        <v>7947.35</v>
      </c>
      <c r="AC118" s="1">
        <f>(Table2[[#This Row],[Close Price]]/Table2[[#This Row],[Day Low]])-1</f>
        <v>3.2538659793814873E-3</v>
      </c>
      <c r="AD118" s="1">
        <f>(Table2[[#This Row],[Day High]]/Table2[[#This Row],[Close Price]])-1</f>
        <v>1.6987251533348235E-2</v>
      </c>
      <c r="AE118" s="1">
        <f>(Table2[[#This Row],[Close Price]]/Table2[[#This Row],[Current Week Low]])-1</f>
        <v>1.1189619565923348E-2</v>
      </c>
      <c r="AF118" s="1">
        <f>(Table2[[#This Row],[Current Week High]]/Table2[[#This Row],[Close Price]])-1</f>
        <v>1.6987251533348235E-2</v>
      </c>
      <c r="AG118" s="1">
        <f>(Table2[[#This Row],[Close Price]]/Table2[[#This Row],[Current Month Low]])-1</f>
        <v>4.7594378023427142E-2</v>
      </c>
      <c r="AH118" s="1">
        <f>(Table2[[#This Row],[Current Month High]]/Table2[[#This Row],[Close Price]])-1</f>
        <v>2.0821425130856497E-2</v>
      </c>
      <c r="AI118">
        <v>17.529302206094801</v>
      </c>
      <c r="AJ118">
        <v>102.214285714285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-0.11</v>
      </c>
      <c r="AM118" t="s">
        <v>3216</v>
      </c>
      <c r="AN118">
        <v>1.1200000000000001</v>
      </c>
      <c r="AO118" t="s">
        <v>3217</v>
      </c>
      <c r="AP118">
        <v>0.175854233438269</v>
      </c>
      <c r="AQ118">
        <f>(Table2[[#This Row],[Sharpe Ratio]]-AVERAGE(Table2[Sharpe Ratio]))/_xlfn.STDEV.P(Table2[Sharpe Ratio])</f>
        <v>1.2943789631913645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169</v>
      </c>
      <c r="AT118">
        <f>_xlfn.RANK.AVG(Table2[[#This Row],[6M Return vs Nifty Z-Score]],Table2[6M Return vs Nifty Z-Score])</f>
        <v>268</v>
      </c>
      <c r="AU118">
        <f>_xlfn.RANK.AVG(Table2[[#This Row],[Sharpe Ratio Z-Score]],Table2[Sharpe Ratio Z-Score])</f>
        <v>75</v>
      </c>
      <c r="AV118">
        <f>(Table2[[#This Row],[Rank 1Y]]+Table2[[#This Row],[Rank 6M]]+Table2[[#This Row],[Rank Sharpe]])/3</f>
        <v>170.66666666666666</v>
      </c>
    </row>
    <row r="119" spans="1:48" x14ac:dyDescent="0.3">
      <c r="A119" t="s">
        <v>188</v>
      </c>
      <c r="B119" t="s">
        <v>189</v>
      </c>
      <c r="C119" t="s">
        <v>3171</v>
      </c>
      <c r="D119" t="s">
        <v>138</v>
      </c>
      <c r="E119">
        <v>143787.19652</v>
      </c>
      <c r="F119">
        <v>546.04999999999995</v>
      </c>
      <c r="G119">
        <v>91.979907946279098</v>
      </c>
      <c r="H119">
        <f>(Table2[[#This Row],[1Y Return vs Nifty]]-AVERAGE(Table2[1Y Return vs Nifty]))/_xlfn.STDEV.P(Table2[1Y Return vs Nifty])</f>
        <v>1.0851217918778469</v>
      </c>
      <c r="I119">
        <v>-10.031975009862199</v>
      </c>
      <c r="J119">
        <f>(Table2[[#This Row],[1M Return vs Nifty]]-AVERAGE(Table2[1M Return vs Nifty]))/_xlfn.STDEV.P(Table2[1M Return vs Nifty])</f>
        <v>-1.0516972286281625</v>
      </c>
      <c r="K119">
        <v>10.1078684439901</v>
      </c>
      <c r="L119">
        <f>(Table2[[#This Row],[6M Return vs Nifty]]-AVERAGE(Table2[6M Return vs Nifty]))/_xlfn.STDEV.P(Table2[6M Return vs Nifty])</f>
        <v>-0.18293022213111249</v>
      </c>
      <c r="M119">
        <v>-7.2914338023996397</v>
      </c>
      <c r="N119">
        <f>(Table2[[#This Row],[1W Return vs Nifty]]-AVERAGE(Table2[1W Return vs Nifty]))/_xlfn.STDEV.P(Table2[1W Return vs Nifty])</f>
        <v>-1.3810189606190713</v>
      </c>
      <c r="O119">
        <v>583.20000000000005</v>
      </c>
      <c r="P119">
        <v>584.01023453604705</v>
      </c>
      <c r="Q119">
        <v>496.28406732222402</v>
      </c>
      <c r="R119">
        <v>24.8099288275452</v>
      </c>
      <c r="S119" s="1">
        <f>(Table2[[#This Row],[Close Price]]-Table2[[#This Row],[20D EMA]])/Table2[[#This Row],[20D EMA]]</f>
        <v>-6.3700274348422653E-2</v>
      </c>
      <c r="T119" s="1">
        <f>(Table2[[#This Row],[Close Price]]-Table2[[#This Row],[50D EMA]])/Table2[[#This Row],[50D EMA]]</f>
        <v>-6.4999262497863072E-2</v>
      </c>
      <c r="U119" s="1">
        <f>(Table2[[#This Row],[Close Price]]-Table2[[#This Row],[200D EMA]])/Table2[[#This Row],[200D EMA]]</f>
        <v>0.10027711134531393</v>
      </c>
      <c r="V119">
        <v>0.71440294383053204</v>
      </c>
      <c r="W119">
        <v>543.1</v>
      </c>
      <c r="X119">
        <v>563.25</v>
      </c>
      <c r="Y119">
        <v>542.54999999999995</v>
      </c>
      <c r="Z119">
        <v>570.25</v>
      </c>
      <c r="AA119">
        <v>542.54999999999995</v>
      </c>
      <c r="AB119">
        <v>635.4</v>
      </c>
      <c r="AC119" s="1">
        <f>(Table2[[#This Row],[Close Price]]/Table2[[#This Row],[Day Low]])-1</f>
        <v>5.4317805192412028E-3</v>
      </c>
      <c r="AD119" s="1">
        <f>(Table2[[#This Row],[Day High]]/Table2[[#This Row],[Close Price]])-1</f>
        <v>3.149894698287703E-2</v>
      </c>
      <c r="AE119" s="1">
        <f>(Table2[[#This Row],[Close Price]]/Table2[[#This Row],[Current Week Low]])-1</f>
        <v>6.4510183393235998E-3</v>
      </c>
      <c r="AF119" s="1">
        <f>(Table2[[#This Row],[Current Week High]]/Table2[[#This Row],[Close Price]])-1</f>
        <v>4.431828587125719E-2</v>
      </c>
      <c r="AG119" s="1">
        <f>(Table2[[#This Row],[Close Price]]/Table2[[#This Row],[Current Month Low]])-1</f>
        <v>6.4510183393235998E-3</v>
      </c>
      <c r="AH119" s="1">
        <f>(Table2[[#This Row],[Current Month High]]/Table2[[#This Row],[Close Price]])-1</f>
        <v>0.16362970423953849</v>
      </c>
      <c r="AI119">
        <v>19.769251900009099</v>
      </c>
      <c r="AJ119">
        <v>127.900667779632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-0.04</v>
      </c>
      <c r="AM119" t="s">
        <v>3216</v>
      </c>
      <c r="AN119">
        <v>-11.52</v>
      </c>
      <c r="AO119" t="s">
        <v>3216</v>
      </c>
      <c r="AP119">
        <v>0.18811269221775201</v>
      </c>
      <c r="AQ119">
        <f>(Table2[[#This Row],[Sharpe Ratio]]-AVERAGE(Table2[Sharpe Ratio]))/_xlfn.STDEV.P(Table2[Sharpe Ratio])</f>
        <v>1.4367496541056459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86</v>
      </c>
      <c r="AT119">
        <f>_xlfn.RANK.AVG(Table2[[#This Row],[6M Return vs Nifty Z-Score]],Table2[6M Return vs Nifty Z-Score])</f>
        <v>372</v>
      </c>
      <c r="AU119">
        <f>_xlfn.RANK.AVG(Table2[[#This Row],[Sharpe Ratio Z-Score]],Table2[Sharpe Ratio Z-Score])</f>
        <v>54</v>
      </c>
      <c r="AV119">
        <f>(Table2[[#This Row],[Rank 1Y]]+Table2[[#This Row],[Rank 6M]]+Table2[[#This Row],[Rank Sharpe]])/3</f>
        <v>170.66666666666666</v>
      </c>
    </row>
    <row r="120" spans="1:48" x14ac:dyDescent="0.3">
      <c r="A120" t="s">
        <v>1531</v>
      </c>
      <c r="B120" t="s">
        <v>1532</v>
      </c>
      <c r="C120" t="s">
        <v>3180</v>
      </c>
      <c r="D120" t="s">
        <v>407</v>
      </c>
      <c r="E120">
        <v>6764.3905981620001</v>
      </c>
      <c r="F120">
        <v>217.74</v>
      </c>
      <c r="G120">
        <v>118.19240240521501</v>
      </c>
      <c r="H120">
        <f>(Table2[[#This Row],[1Y Return vs Nifty]]-AVERAGE(Table2[1Y Return vs Nifty]))/_xlfn.STDEV.P(Table2[1Y Return vs Nifty])</f>
        <v>1.5208033783162496</v>
      </c>
      <c r="I120">
        <v>0.75394971263133004</v>
      </c>
      <c r="J120">
        <f>(Table2[[#This Row],[1M Return vs Nifty]]-AVERAGE(Table2[1M Return vs Nifty]))/_xlfn.STDEV.P(Table2[1M Return vs Nifty])</f>
        <v>-4.8153916494769938E-2</v>
      </c>
      <c r="K120">
        <v>19.139122169139299</v>
      </c>
      <c r="L120">
        <f>(Table2[[#This Row],[6M Return vs Nifty]]-AVERAGE(Table2[6M Return vs Nifty]))/_xlfn.STDEV.P(Table2[6M Return vs Nifty])</f>
        <v>8.3326435003917482E-2</v>
      </c>
      <c r="M120">
        <v>-1.07767966988724</v>
      </c>
      <c r="N120">
        <f>(Table2[[#This Row],[1W Return vs Nifty]]-AVERAGE(Table2[1W Return vs Nifty]))/_xlfn.STDEV.P(Table2[1W Return vs Nifty])</f>
        <v>2.0824199261022681E-2</v>
      </c>
      <c r="O120">
        <v>184.41</v>
      </c>
      <c r="P120">
        <v>209.87467187529899</v>
      </c>
      <c r="Q120">
        <v>179.11444364955699</v>
      </c>
      <c r="R120">
        <v>60.907939132628698</v>
      </c>
      <c r="S120" s="1">
        <f>(Table2[[#This Row],[Close Price]]-Table2[[#This Row],[20D EMA]])/Table2[[#This Row],[20D EMA]]</f>
        <v>0.1807385716609729</v>
      </c>
      <c r="T120" s="1">
        <f>(Table2[[#This Row],[Close Price]]-Table2[[#This Row],[50D EMA]])/Table2[[#This Row],[50D EMA]]</f>
        <v>3.7476309334622121E-2</v>
      </c>
      <c r="U120" s="1">
        <f>(Table2[[#This Row],[Close Price]]-Table2[[#This Row],[200D EMA]])/Table2[[#This Row],[200D EMA]]</f>
        <v>0.2156473568709798</v>
      </c>
      <c r="V120">
        <v>0.87638207199125895</v>
      </c>
      <c r="W120">
        <v>216.43</v>
      </c>
      <c r="X120">
        <v>219.7</v>
      </c>
      <c r="Y120">
        <v>216.18</v>
      </c>
      <c r="Z120">
        <v>222.19</v>
      </c>
      <c r="AA120">
        <v>216.18</v>
      </c>
      <c r="AB120">
        <v>222.19</v>
      </c>
      <c r="AC120" s="1">
        <f>(Table2[[#This Row],[Close Price]]/Table2[[#This Row],[Day Low]])-1</f>
        <v>6.0527653282815841E-3</v>
      </c>
      <c r="AD120" s="1">
        <f>(Table2[[#This Row],[Day High]]/Table2[[#This Row],[Close Price]])-1</f>
        <v>9.0015614953613543E-3</v>
      </c>
      <c r="AE120" s="1">
        <f>(Table2[[#This Row],[Close Price]]/Table2[[#This Row],[Current Week Low]])-1</f>
        <v>7.2162087149598708E-3</v>
      </c>
      <c r="AF120" s="1">
        <f>(Table2[[#This Row],[Current Week High]]/Table2[[#This Row],[Close Price]])-1</f>
        <v>2.0437218701203186E-2</v>
      </c>
      <c r="AG120" s="1">
        <f>(Table2[[#This Row],[Close Price]]/Table2[[#This Row],[Current Month Low]])-1</f>
        <v>7.2162087149598708E-3</v>
      </c>
      <c r="AH120" s="1">
        <f>(Table2[[#This Row],[Current Month High]]/Table2[[#This Row],[Close Price]])-1</f>
        <v>2.0437218701203186E-2</v>
      </c>
      <c r="AI120">
        <v>2.0437218701203101</v>
      </c>
      <c r="AJ120">
        <v>205.38569424964899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-0.01</v>
      </c>
      <c r="AM120" t="s">
        <v>3216</v>
      </c>
      <c r="AN120">
        <v>3.38</v>
      </c>
      <c r="AO120" t="s">
        <v>3217</v>
      </c>
      <c r="AP120">
        <v>0.12282859738306701</v>
      </c>
      <c r="AQ120">
        <f>(Table2[[#This Row],[Sharpe Ratio]]-AVERAGE(Table2[Sharpe Ratio]))/_xlfn.STDEV.P(Table2[Sharpe Ratio])</f>
        <v>0.67853511388270538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59</v>
      </c>
      <c r="AT120">
        <f>_xlfn.RANK.AVG(Table2[[#This Row],[6M Return vs Nifty Z-Score]],Table2[6M Return vs Nifty Z-Score])</f>
        <v>277</v>
      </c>
      <c r="AU120">
        <f>_xlfn.RANK.AVG(Table2[[#This Row],[Sharpe Ratio Z-Score]],Table2[Sharpe Ratio Z-Score])</f>
        <v>181</v>
      </c>
      <c r="AV120">
        <f>(Table2[[#This Row],[Rank 1Y]]+Table2[[#This Row],[Rank 6M]]+Table2[[#This Row],[Rank Sharpe]])/3</f>
        <v>172.33333333333334</v>
      </c>
    </row>
    <row r="121" spans="1:48" x14ac:dyDescent="0.3">
      <c r="A121" t="s">
        <v>1457</v>
      </c>
      <c r="B121" t="s">
        <v>1458</v>
      </c>
      <c r="C121" t="s">
        <v>3177</v>
      </c>
      <c r="D121" t="s">
        <v>197</v>
      </c>
      <c r="E121">
        <v>7386.8896144999999</v>
      </c>
      <c r="F121">
        <v>514.25</v>
      </c>
      <c r="G121">
        <v>37.076861898633503</v>
      </c>
      <c r="H121">
        <f>(Table2[[#This Row],[1Y Return vs Nifty]]-AVERAGE(Table2[1Y Return vs Nifty]))/_xlfn.STDEV.P(Table2[1Y Return vs Nifty])</f>
        <v>0.17257048014320875</v>
      </c>
      <c r="I121">
        <v>2.5021316613892801</v>
      </c>
      <c r="J121">
        <f>(Table2[[#This Row],[1M Return vs Nifty]]-AVERAGE(Table2[1M Return vs Nifty]))/_xlfn.STDEV.P(Table2[1M Return vs Nifty])</f>
        <v>0.11450031559065285</v>
      </c>
      <c r="K121">
        <v>40.984937504474203</v>
      </c>
      <c r="L121">
        <f>(Table2[[#This Row],[6M Return vs Nifty]]-AVERAGE(Table2[6M Return vs Nifty]))/_xlfn.STDEV.P(Table2[6M Return vs Nifty])</f>
        <v>0.72737807396718379</v>
      </c>
      <c r="M121">
        <v>-2.50572842886212</v>
      </c>
      <c r="N121">
        <f>(Table2[[#This Row],[1W Return vs Nifty]]-AVERAGE(Table2[1W Return vs Nifty]))/_xlfn.STDEV.P(Table2[1W Return vs Nifty])</f>
        <v>-0.30134824947968192</v>
      </c>
      <c r="O121">
        <v>521.55999999999995</v>
      </c>
      <c r="P121">
        <v>502.76263833679798</v>
      </c>
      <c r="Q121">
        <v>418.66222817560703</v>
      </c>
      <c r="R121">
        <v>43.9793248862414</v>
      </c>
      <c r="S121" s="1">
        <f>(Table2[[#This Row],[Close Price]]-Table2[[#This Row],[20D EMA]])/Table2[[#This Row],[20D EMA]]</f>
        <v>-1.4015645371577472E-2</v>
      </c>
      <c r="T121" s="1">
        <f>(Table2[[#This Row],[Close Price]]-Table2[[#This Row],[50D EMA]])/Table2[[#This Row],[50D EMA]]</f>
        <v>2.2848479157488034E-2</v>
      </c>
      <c r="U121" s="1">
        <f>(Table2[[#This Row],[Close Price]]-Table2[[#This Row],[200D EMA]])/Table2[[#This Row],[200D EMA]]</f>
        <v>0.22831716212120018</v>
      </c>
      <c r="V121">
        <v>0.501291265570869</v>
      </c>
      <c r="W121">
        <v>511</v>
      </c>
      <c r="X121">
        <v>527</v>
      </c>
      <c r="Y121">
        <v>511</v>
      </c>
      <c r="Z121">
        <v>551.85</v>
      </c>
      <c r="AA121">
        <v>502.6</v>
      </c>
      <c r="AB121">
        <v>559.54999999999995</v>
      </c>
      <c r="AC121" s="1">
        <f>(Table2[[#This Row],[Close Price]]/Table2[[#This Row],[Day Low]])-1</f>
        <v>6.3600782778865383E-3</v>
      </c>
      <c r="AD121" s="1">
        <f>(Table2[[#This Row],[Day High]]/Table2[[#This Row],[Close Price]])-1</f>
        <v>2.4793388429751984E-2</v>
      </c>
      <c r="AE121" s="1">
        <f>(Table2[[#This Row],[Close Price]]/Table2[[#This Row],[Current Week Low]])-1</f>
        <v>6.3600782778865383E-3</v>
      </c>
      <c r="AF121" s="1">
        <f>(Table2[[#This Row],[Current Week High]]/Table2[[#This Row],[Close Price]])-1</f>
        <v>7.3116188624209988E-2</v>
      </c>
      <c r="AG121" s="1">
        <f>(Table2[[#This Row],[Close Price]]/Table2[[#This Row],[Current Month Low]])-1</f>
        <v>2.3179466772781598E-2</v>
      </c>
      <c r="AH121" s="1">
        <f>(Table2[[#This Row],[Current Month High]]/Table2[[#This Row],[Close Price]])-1</f>
        <v>8.8089450656295476E-2</v>
      </c>
      <c r="AI121">
        <v>8.8089450656295405</v>
      </c>
      <c r="AJ121">
        <v>89.375805560670202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0.05</v>
      </c>
      <c r="AM121" t="s">
        <v>3217</v>
      </c>
      <c r="AN121">
        <v>-4.74</v>
      </c>
      <c r="AO121" t="s">
        <v>3216</v>
      </c>
      <c r="AP121">
        <v>0.14560818109808801</v>
      </c>
      <c r="AQ121">
        <f>(Table2[[#This Row],[Sharpe Ratio]]-AVERAGE(Table2[Sharpe Ratio]))/_xlfn.STDEV.P(Table2[Sharpe Ratio])</f>
        <v>0.94309896571661689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1.6561995859379801</v>
      </c>
      <c r="AS121">
        <f>_xlfn.RANK.AVG(Table2[[#This Row],[1Y Return vs Nifty Z-Score]],Table2[1Y Return vs Nifty Z-Score])</f>
        <v>252</v>
      </c>
      <c r="AT121">
        <f>_xlfn.RANK.AVG(Table2[[#This Row],[6M Return vs Nifty Z-Score]],Table2[6M Return vs Nifty Z-Score])</f>
        <v>140</v>
      </c>
      <c r="AU121">
        <f>_xlfn.RANK.AVG(Table2[[#This Row],[Sharpe Ratio Z-Score]],Table2[Sharpe Ratio Z-Score])</f>
        <v>126</v>
      </c>
      <c r="AV121">
        <f>(Table2[[#This Row],[Rank 1Y]]+Table2[[#This Row],[Rank 6M]]+Table2[[#This Row],[Rank Sharpe]])/3</f>
        <v>172.66666666666666</v>
      </c>
    </row>
    <row r="122" spans="1:48" x14ac:dyDescent="0.3">
      <c r="A122" t="s">
        <v>528</v>
      </c>
      <c r="B122" t="s">
        <v>529</v>
      </c>
      <c r="C122" t="s">
        <v>3187</v>
      </c>
      <c r="D122" t="s">
        <v>166</v>
      </c>
      <c r="E122">
        <v>40480.96861869</v>
      </c>
      <c r="F122">
        <v>1202.0999999999999</v>
      </c>
      <c r="G122">
        <v>82.849742192502703</v>
      </c>
      <c r="H122">
        <f>(Table2[[#This Row],[1Y Return vs Nifty]]-AVERAGE(Table2[1Y Return vs Nifty]))/_xlfn.STDEV.P(Table2[1Y Return vs Nifty])</f>
        <v>0.93336801253866564</v>
      </c>
      <c r="I122">
        <v>31.105218083712401</v>
      </c>
      <c r="J122">
        <f>(Table2[[#This Row],[1M Return vs Nifty]]-AVERAGE(Table2[1M Return vs Nifty]))/_xlfn.STDEV.P(Table2[1M Return vs Nifty])</f>
        <v>2.7757868370545093</v>
      </c>
      <c r="K122">
        <v>46.892333706333297</v>
      </c>
      <c r="L122">
        <f>(Table2[[#This Row],[6M Return vs Nifty]]-AVERAGE(Table2[6M Return vs Nifty]))/_xlfn.STDEV.P(Table2[6M Return vs Nifty])</f>
        <v>0.90153812006346268</v>
      </c>
      <c r="M122">
        <v>-0.71353716601403805</v>
      </c>
      <c r="N122">
        <f>(Table2[[#This Row],[1W Return vs Nifty]]-AVERAGE(Table2[1W Return vs Nifty]))/_xlfn.STDEV.P(Table2[1W Return vs Nifty])</f>
        <v>0.10297593352506584</v>
      </c>
      <c r="O122">
        <v>1133.6400000000001</v>
      </c>
      <c r="P122">
        <v>1026.2490313989499</v>
      </c>
      <c r="Q122">
        <v>854.86390104096904</v>
      </c>
      <c r="R122">
        <v>67.774769791808893</v>
      </c>
      <c r="S122" s="1">
        <f>(Table2[[#This Row],[Close Price]]-Table2[[#This Row],[20D EMA]])/Table2[[#This Row],[20D EMA]]</f>
        <v>6.0389541653434776E-2</v>
      </c>
      <c r="T122" s="1">
        <f>(Table2[[#This Row],[Close Price]]-Table2[[#This Row],[50D EMA]])/Table2[[#This Row],[50D EMA]]</f>
        <v>0.17135311529730321</v>
      </c>
      <c r="U122" s="1">
        <f>(Table2[[#This Row],[Close Price]]-Table2[[#This Row],[200D EMA]])/Table2[[#This Row],[200D EMA]]</f>
        <v>0.40618874950293371</v>
      </c>
      <c r="V122">
        <v>1.6530431578011699</v>
      </c>
      <c r="W122">
        <v>1195</v>
      </c>
      <c r="X122">
        <v>1236.95</v>
      </c>
      <c r="Y122">
        <v>1195</v>
      </c>
      <c r="Z122">
        <v>1244.5</v>
      </c>
      <c r="AA122">
        <v>1015</v>
      </c>
      <c r="AB122">
        <v>1314</v>
      </c>
      <c r="AC122" s="1">
        <f>(Table2[[#This Row],[Close Price]]/Table2[[#This Row],[Day Low]])-1</f>
        <v>5.9414225941420984E-3</v>
      </c>
      <c r="AD122" s="1">
        <f>(Table2[[#This Row],[Day High]]/Table2[[#This Row],[Close Price]])-1</f>
        <v>2.8990932534731062E-2</v>
      </c>
      <c r="AE122" s="1">
        <f>(Table2[[#This Row],[Close Price]]/Table2[[#This Row],[Current Week Low]])-1</f>
        <v>5.9414225941420984E-3</v>
      </c>
      <c r="AF122" s="1">
        <f>(Table2[[#This Row],[Current Week High]]/Table2[[#This Row],[Close Price]])-1</f>
        <v>3.5271608019299627E-2</v>
      </c>
      <c r="AG122" s="1">
        <f>(Table2[[#This Row],[Close Price]]/Table2[[#This Row],[Current Month Low]])-1</f>
        <v>0.18433497536945809</v>
      </c>
      <c r="AH122" s="1">
        <f>(Table2[[#This Row],[Current Month High]]/Table2[[#This Row],[Close Price]])-1</f>
        <v>9.3087097579236389E-2</v>
      </c>
      <c r="AI122">
        <v>9.30870975792363</v>
      </c>
      <c r="AJ122">
        <v>119.361313868613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0.35</v>
      </c>
      <c r="AM122" t="s">
        <v>3217</v>
      </c>
      <c r="AN122">
        <v>13.23</v>
      </c>
      <c r="AO122" t="s">
        <v>3217</v>
      </c>
      <c r="AP122">
        <v>7.9497865770734005E-2</v>
      </c>
      <c r="AQ122">
        <f>(Table2[[#This Row],[Sharpe Ratio]]-AVERAGE(Table2[Sharpe Ratio]))/_xlfn.STDEV.P(Table2[Sharpe Ratio])</f>
        <v>0.17528863661802255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4.8889575397997262</v>
      </c>
      <c r="AS122">
        <f>_xlfn.RANK.AVG(Table2[[#This Row],[1Y Return vs Nifty Z-Score]],Table2[1Y Return vs Nifty Z-Score])</f>
        <v>103</v>
      </c>
      <c r="AT122">
        <f>_xlfn.RANK.AVG(Table2[[#This Row],[6M Return vs Nifty Z-Score]],Table2[6M Return vs Nifty Z-Score])</f>
        <v>114</v>
      </c>
      <c r="AU122">
        <f>_xlfn.RANK.AVG(Table2[[#This Row],[Sharpe Ratio Z-Score]],Table2[Sharpe Ratio Z-Score])</f>
        <v>305</v>
      </c>
      <c r="AV122">
        <f>(Table2[[#This Row],[Rank 1Y]]+Table2[[#This Row],[Rank 6M]]+Table2[[#This Row],[Rank Sharpe]])/3</f>
        <v>174</v>
      </c>
    </row>
    <row r="123" spans="1:48" x14ac:dyDescent="0.3">
      <c r="A123" t="s">
        <v>717</v>
      </c>
      <c r="B123" t="s">
        <v>718</v>
      </c>
      <c r="C123" t="s">
        <v>3175</v>
      </c>
      <c r="D123" t="s">
        <v>719</v>
      </c>
      <c r="E123">
        <v>25351.509061025001</v>
      </c>
      <c r="F123">
        <v>2502.85</v>
      </c>
      <c r="G123">
        <v>46.052336908534699</v>
      </c>
      <c r="H123">
        <f>(Table2[[#This Row],[1Y Return vs Nifty]]-AVERAGE(Table2[1Y Return vs Nifty]))/_xlfn.STDEV.P(Table2[1Y Return vs Nifty])</f>
        <v>0.32175312269857637</v>
      </c>
      <c r="I123">
        <v>19.382838658181601</v>
      </c>
      <c r="J123">
        <f>(Table2[[#This Row],[1M Return vs Nifty]]-AVERAGE(Table2[1M Return vs Nifty]))/_xlfn.STDEV.P(Table2[1M Return vs Nifty])</f>
        <v>1.6851139668602242</v>
      </c>
      <c r="K123">
        <v>52.286366824339503</v>
      </c>
      <c r="L123">
        <f>(Table2[[#This Row],[6M Return vs Nifty]]-AVERAGE(Table2[6M Return vs Nifty]))/_xlfn.STDEV.P(Table2[6M Return vs Nifty])</f>
        <v>1.0605633529031311</v>
      </c>
      <c r="M123">
        <v>-7.0631130662282802</v>
      </c>
      <c r="N123">
        <f>(Table2[[#This Row],[1W Return vs Nifty]]-AVERAGE(Table2[1W Return vs Nifty]))/_xlfn.STDEV.P(Table2[1W Return vs Nifty])</f>
        <v>-1.3295090592881034</v>
      </c>
      <c r="O123">
        <v>2403.31</v>
      </c>
      <c r="P123">
        <v>2220.6913535273702</v>
      </c>
      <c r="Q123">
        <v>1825.29813887876</v>
      </c>
      <c r="R123">
        <v>59.288221239416501</v>
      </c>
      <c r="S123" s="1">
        <f>(Table2[[#This Row],[Close Price]]-Table2[[#This Row],[20D EMA]])/Table2[[#This Row],[20D EMA]]</f>
        <v>4.1417877843474192E-2</v>
      </c>
      <c r="T123" s="1">
        <f>(Table2[[#This Row],[Close Price]]-Table2[[#This Row],[50D EMA]])/Table2[[#This Row],[50D EMA]]</f>
        <v>0.12705892064849347</v>
      </c>
      <c r="U123" s="1">
        <f>(Table2[[#This Row],[Close Price]]-Table2[[#This Row],[200D EMA]])/Table2[[#This Row],[200D EMA]]</f>
        <v>0.37120065302726102</v>
      </c>
      <c r="V123">
        <v>0.89846767199254196</v>
      </c>
      <c r="W123">
        <v>2429.6</v>
      </c>
      <c r="X123">
        <v>2565</v>
      </c>
      <c r="Y123">
        <v>2382.9</v>
      </c>
      <c r="Z123">
        <v>2565</v>
      </c>
      <c r="AA123">
        <v>2345.0500000000002</v>
      </c>
      <c r="AB123">
        <v>2686.6</v>
      </c>
      <c r="AC123" s="1">
        <f>(Table2[[#This Row],[Close Price]]/Table2[[#This Row],[Day Low]])-1</f>
        <v>3.0148995719460059E-2</v>
      </c>
      <c r="AD123" s="1">
        <f>(Table2[[#This Row],[Day High]]/Table2[[#This Row],[Close Price]])-1</f>
        <v>2.483169187126677E-2</v>
      </c>
      <c r="AE123" s="1">
        <f>(Table2[[#This Row],[Close Price]]/Table2[[#This Row],[Current Week Low]])-1</f>
        <v>5.0337823660245862E-2</v>
      </c>
      <c r="AF123" s="1">
        <f>(Table2[[#This Row],[Current Week High]]/Table2[[#This Row],[Close Price]])-1</f>
        <v>2.483169187126677E-2</v>
      </c>
      <c r="AG123" s="1">
        <f>(Table2[[#This Row],[Close Price]]/Table2[[#This Row],[Current Month Low]])-1</f>
        <v>6.7290676104986957E-2</v>
      </c>
      <c r="AH123" s="1">
        <f>(Table2[[#This Row],[Current Month High]]/Table2[[#This Row],[Close Price]])-1</f>
        <v>7.3416305411830418E-2</v>
      </c>
      <c r="AI123">
        <v>7.34163054118304</v>
      </c>
      <c r="AJ123">
        <v>100.21198304135601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0.08</v>
      </c>
      <c r="AM123" t="s">
        <v>3217</v>
      </c>
      <c r="AN123">
        <v>5.27</v>
      </c>
      <c r="AO123" t="s">
        <v>3217</v>
      </c>
      <c r="AP123">
        <v>0.102471570368748</v>
      </c>
      <c r="AQ123">
        <f>(Table2[[#This Row],[Sharpe Ratio]]-AVERAGE(Table2[Sharpe Ratio]))/_xlfn.STDEV.P(Table2[Sharpe Ratio])</f>
        <v>0.44210702344118241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2.1800284066150111</v>
      </c>
      <c r="AS123">
        <f>_xlfn.RANK.AVG(Table2[[#This Row],[1Y Return vs Nifty Z-Score]],Table2[1Y Return vs Nifty Z-Score])</f>
        <v>202</v>
      </c>
      <c r="AT123">
        <f>_xlfn.RANK.AVG(Table2[[#This Row],[6M Return vs Nifty Z-Score]],Table2[6M Return vs Nifty Z-Score])</f>
        <v>94</v>
      </c>
      <c r="AU123">
        <f>_xlfn.RANK.AVG(Table2[[#This Row],[Sharpe Ratio Z-Score]],Table2[Sharpe Ratio Z-Score])</f>
        <v>228</v>
      </c>
      <c r="AV123">
        <f>(Table2[[#This Row],[Rank 1Y]]+Table2[[#This Row],[Rank 6M]]+Table2[[#This Row],[Rank Sharpe]])/3</f>
        <v>174.66666666666666</v>
      </c>
    </row>
    <row r="124" spans="1:48" x14ac:dyDescent="0.3">
      <c r="A124" t="s">
        <v>1228</v>
      </c>
      <c r="B124" t="s">
        <v>1229</v>
      </c>
      <c r="C124" t="s">
        <v>3178</v>
      </c>
      <c r="D124" t="s">
        <v>847</v>
      </c>
      <c r="E124">
        <v>9997.2981867880007</v>
      </c>
      <c r="F124">
        <v>214.82</v>
      </c>
      <c r="G124">
        <v>51.489547619660399</v>
      </c>
      <c r="H124">
        <f>(Table2[[#This Row],[1Y Return vs Nifty]]-AVERAGE(Table2[1Y Return vs Nifty]))/_xlfn.STDEV.P(Table2[1Y Return vs Nifty])</f>
        <v>0.412125772738968</v>
      </c>
      <c r="I124">
        <v>8.5742938384658896</v>
      </c>
      <c r="J124">
        <f>(Table2[[#This Row],[1M Return vs Nifty]]-AVERAGE(Table2[1M Return vs Nifty]))/_xlfn.STDEV.P(Table2[1M Return vs Nifty])</f>
        <v>0.6794660371005109</v>
      </c>
      <c r="K124">
        <v>30.6288784313493</v>
      </c>
      <c r="L124">
        <f>(Table2[[#This Row],[6M Return vs Nifty]]-AVERAGE(Table2[6M Return vs Nifty]))/_xlfn.STDEV.P(Table2[6M Return vs Nifty])</f>
        <v>0.42206391119211667</v>
      </c>
      <c r="M124">
        <v>-1.4211136449319799</v>
      </c>
      <c r="N124">
        <f>(Table2[[#This Row],[1W Return vs Nifty]]-AVERAGE(Table2[1W Return vs Nifty]))/_xlfn.STDEV.P(Table2[1W Return vs Nifty])</f>
        <v>-5.6655623487007305E-2</v>
      </c>
      <c r="O124">
        <v>216.34</v>
      </c>
      <c r="P124">
        <v>220.333120006424</v>
      </c>
      <c r="Q124">
        <v>193.91583699829599</v>
      </c>
      <c r="R124">
        <v>49.201519560338298</v>
      </c>
      <c r="S124" s="1">
        <f>(Table2[[#This Row],[Close Price]]-Table2[[#This Row],[20D EMA]])/Table2[[#This Row],[20D EMA]]</f>
        <v>-7.0259776278081268E-3</v>
      </c>
      <c r="T124" s="1">
        <f>(Table2[[#This Row],[Close Price]]-Table2[[#This Row],[50D EMA]])/Table2[[#This Row],[50D EMA]]</f>
        <v>-2.5021748914839784E-2</v>
      </c>
      <c r="U124" s="1">
        <f>(Table2[[#This Row],[Close Price]]-Table2[[#This Row],[200D EMA]])/Table2[[#This Row],[200D EMA]]</f>
        <v>0.10780018447842246</v>
      </c>
      <c r="V124">
        <v>0.88553976302531101</v>
      </c>
      <c r="W124">
        <v>213.67</v>
      </c>
      <c r="X124">
        <v>220.2</v>
      </c>
      <c r="Y124">
        <v>211.4</v>
      </c>
      <c r="Z124">
        <v>220.2</v>
      </c>
      <c r="AA124">
        <v>200.43</v>
      </c>
      <c r="AB124">
        <v>230</v>
      </c>
      <c r="AC124" s="1">
        <f>(Table2[[#This Row],[Close Price]]/Table2[[#This Row],[Day Low]])-1</f>
        <v>5.3821313240043356E-3</v>
      </c>
      <c r="AD124" s="1">
        <f>(Table2[[#This Row],[Day High]]/Table2[[#This Row],[Close Price]])-1</f>
        <v>2.5044223070477489E-2</v>
      </c>
      <c r="AE124" s="1">
        <f>(Table2[[#This Row],[Close Price]]/Table2[[#This Row],[Current Week Low]])-1</f>
        <v>1.6177861873226007E-2</v>
      </c>
      <c r="AF124" s="1">
        <f>(Table2[[#This Row],[Current Week High]]/Table2[[#This Row],[Close Price]])-1</f>
        <v>2.5044223070477489E-2</v>
      </c>
      <c r="AG124" s="1">
        <f>(Table2[[#This Row],[Close Price]]/Table2[[#This Row],[Current Month Low]])-1</f>
        <v>7.1795639375342946E-2</v>
      </c>
      <c r="AH124" s="1">
        <f>(Table2[[#This Row],[Current Month High]]/Table2[[#This Row],[Close Price]])-1</f>
        <v>7.0663811563169254E-2</v>
      </c>
      <c r="AI124">
        <v>22.893585327250701</v>
      </c>
      <c r="AJ124">
        <v>89.185380889475994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-0.18</v>
      </c>
      <c r="AM124" t="s">
        <v>3216</v>
      </c>
      <c r="AN124">
        <v>-1.74</v>
      </c>
      <c r="AO124" t="s">
        <v>3216</v>
      </c>
      <c r="AP124">
        <v>0.13138044062930199</v>
      </c>
      <c r="AQ124">
        <f>(Table2[[#This Row],[Sharpe Ratio]]-AVERAGE(Table2[Sharpe Ratio]))/_xlfn.STDEV.P(Table2[Sharpe Ratio])</f>
        <v>0.77785688454402935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179</v>
      </c>
      <c r="AT124">
        <f>_xlfn.RANK.AVG(Table2[[#This Row],[6M Return vs Nifty Z-Score]],Table2[6M Return vs Nifty Z-Score])</f>
        <v>200</v>
      </c>
      <c r="AU124">
        <f>_xlfn.RANK.AVG(Table2[[#This Row],[Sharpe Ratio Z-Score]],Table2[Sharpe Ratio Z-Score])</f>
        <v>151</v>
      </c>
      <c r="AV124">
        <f>(Table2[[#This Row],[Rank 1Y]]+Table2[[#This Row],[Rank 6M]]+Table2[[#This Row],[Rank Sharpe]])/3</f>
        <v>176.66666666666666</v>
      </c>
    </row>
    <row r="125" spans="1:48" x14ac:dyDescent="0.3">
      <c r="A125" t="s">
        <v>1084</v>
      </c>
      <c r="B125" t="s">
        <v>1085</v>
      </c>
      <c r="C125" t="s">
        <v>3181</v>
      </c>
      <c r="D125" t="s">
        <v>463</v>
      </c>
      <c r="E125">
        <v>12409.376887675</v>
      </c>
      <c r="F125">
        <v>2538.65</v>
      </c>
      <c r="G125">
        <v>18.9724940655354</v>
      </c>
      <c r="H125">
        <f>(Table2[[#This Row],[1Y Return vs Nifty]]-AVERAGE(Table2[1Y Return vs Nifty]))/_xlfn.STDEV.P(Table2[1Y Return vs Nifty])</f>
        <v>-0.12834478419172043</v>
      </c>
      <c r="I125">
        <v>4.5478500361737497</v>
      </c>
      <c r="J125">
        <f>(Table2[[#This Row],[1M Return vs Nifty]]-AVERAGE(Table2[1M Return vs Nifty]))/_xlfn.STDEV.P(Table2[1M Return vs Nifty])</f>
        <v>0.30483791262968862</v>
      </c>
      <c r="K125">
        <v>35.381790090909803</v>
      </c>
      <c r="L125">
        <f>(Table2[[#This Row],[6M Return vs Nifty]]-AVERAGE(Table2[6M Return vs Nifty]))/_xlfn.STDEV.P(Table2[6M Return vs Nifty])</f>
        <v>0.56218779749249637</v>
      </c>
      <c r="M125">
        <v>0.78054087844384601</v>
      </c>
      <c r="N125">
        <f>(Table2[[#This Row],[1W Return vs Nifty]]-AVERAGE(Table2[1W Return vs Nifty]))/_xlfn.STDEV.P(Table2[1W Return vs Nifty])</f>
        <v>0.44004480401535345</v>
      </c>
      <c r="O125">
        <v>2459.8000000000002</v>
      </c>
      <c r="P125">
        <v>2337.1858765515999</v>
      </c>
      <c r="Q125">
        <v>2078.0222520070702</v>
      </c>
      <c r="R125">
        <v>62.225815042482999</v>
      </c>
      <c r="S125" s="1">
        <f>(Table2[[#This Row],[Close Price]]-Table2[[#This Row],[20D EMA]])/Table2[[#This Row],[20D EMA]]</f>
        <v>3.2055451662736767E-2</v>
      </c>
      <c r="T125" s="1">
        <f>(Table2[[#This Row],[Close Price]]-Table2[[#This Row],[50D EMA]])/Table2[[#This Row],[50D EMA]]</f>
        <v>8.6199444156170563E-2</v>
      </c>
      <c r="U125" s="1">
        <f>(Table2[[#This Row],[Close Price]]-Table2[[#This Row],[200D EMA]])/Table2[[#This Row],[200D EMA]]</f>
        <v>0.22166641745439919</v>
      </c>
      <c r="V125">
        <v>0.55561198742641604</v>
      </c>
      <c r="W125">
        <v>2493.0500000000002</v>
      </c>
      <c r="X125">
        <v>2580</v>
      </c>
      <c r="Y125">
        <v>2493.0500000000002</v>
      </c>
      <c r="Z125">
        <v>2613.75</v>
      </c>
      <c r="AA125">
        <v>2416.5</v>
      </c>
      <c r="AB125">
        <v>2613.75</v>
      </c>
      <c r="AC125" s="1">
        <f>(Table2[[#This Row],[Close Price]]/Table2[[#This Row],[Day Low]])-1</f>
        <v>1.8290848558993877E-2</v>
      </c>
      <c r="AD125" s="1">
        <f>(Table2[[#This Row],[Day High]]/Table2[[#This Row],[Close Price]])-1</f>
        <v>1.6288184665077754E-2</v>
      </c>
      <c r="AE125" s="1">
        <f>(Table2[[#This Row],[Close Price]]/Table2[[#This Row],[Current Week Low]])-1</f>
        <v>1.8290848558993877E-2</v>
      </c>
      <c r="AF125" s="1">
        <f>(Table2[[#This Row],[Current Week High]]/Table2[[#This Row],[Close Price]])-1</f>
        <v>2.958265219703371E-2</v>
      </c>
      <c r="AG125" s="1">
        <f>(Table2[[#This Row],[Close Price]]/Table2[[#This Row],[Current Month Low]])-1</f>
        <v>5.0548313676805234E-2</v>
      </c>
      <c r="AH125" s="1">
        <f>(Table2[[#This Row],[Current Month High]]/Table2[[#This Row],[Close Price]])-1</f>
        <v>2.958265219703371E-2</v>
      </c>
      <c r="AI125">
        <v>2.9582652197033701</v>
      </c>
      <c r="AJ125">
        <v>53.988232439645699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7.0000000000000007E-2</v>
      </c>
      <c r="AM125" t="s">
        <v>3217</v>
      </c>
      <c r="AN125">
        <v>1.77</v>
      </c>
      <c r="AO125" t="s">
        <v>3217</v>
      </c>
      <c r="AP125">
        <v>0.20931306430152999</v>
      </c>
      <c r="AQ125">
        <f>(Table2[[#This Row],[Sharpe Ratio]]-AVERAGE(Table2[Sharpe Ratio]))/_xlfn.STDEV.P(Table2[Sharpe Ratio])</f>
        <v>1.6829724195856803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2.8616981495314979</v>
      </c>
      <c r="AS125">
        <f>_xlfn.RANK.AVG(Table2[[#This Row],[1Y Return vs Nifty Z-Score]],Table2[1Y Return vs Nifty Z-Score])</f>
        <v>333</v>
      </c>
      <c r="AT125">
        <f>_xlfn.RANK.AVG(Table2[[#This Row],[6M Return vs Nifty Z-Score]],Table2[6M Return vs Nifty Z-Score])</f>
        <v>172</v>
      </c>
      <c r="AU125">
        <f>_xlfn.RANK.AVG(Table2[[#This Row],[Sharpe Ratio Z-Score]],Table2[Sharpe Ratio Z-Score])</f>
        <v>30</v>
      </c>
      <c r="AV125">
        <f>(Table2[[#This Row],[Rank 1Y]]+Table2[[#This Row],[Rank 6M]]+Table2[[#This Row],[Rank Sharpe]])/3</f>
        <v>178.33333333333334</v>
      </c>
    </row>
    <row r="126" spans="1:48" x14ac:dyDescent="0.3">
      <c r="A126" t="s">
        <v>807</v>
      </c>
      <c r="B126" t="s">
        <v>808</v>
      </c>
      <c r="C126" t="s">
        <v>3179</v>
      </c>
      <c r="D126" t="s">
        <v>127</v>
      </c>
      <c r="E126">
        <v>20669.79290094</v>
      </c>
      <c r="F126">
        <v>1132.9000000000001</v>
      </c>
      <c r="G126">
        <v>176.98833453313699</v>
      </c>
      <c r="H126">
        <f>(Table2[[#This Row],[1Y Return vs Nifty]]-AVERAGE(Table2[1Y Return vs Nifty]))/_xlfn.STDEV.P(Table2[1Y Return vs Nifty])</f>
        <v>2.4980589014694465</v>
      </c>
      <c r="I126">
        <v>19.774161165828001</v>
      </c>
      <c r="J126">
        <f>(Table2[[#This Row],[1M Return vs Nifty]]-AVERAGE(Table2[1M Return vs Nifty]))/_xlfn.STDEV.P(Table2[1M Return vs Nifty])</f>
        <v>1.7215233703689319</v>
      </c>
      <c r="K126">
        <v>-2.2730930110591698</v>
      </c>
      <c r="L126">
        <f>(Table2[[#This Row],[6M Return vs Nifty]]-AVERAGE(Table2[6M Return vs Nifty]))/_xlfn.STDEV.P(Table2[6M Return vs Nifty])</f>
        <v>-0.54794193694533844</v>
      </c>
      <c r="M126">
        <v>-1.15980085761983</v>
      </c>
      <c r="N126">
        <f>(Table2[[#This Row],[1W Return vs Nifty]]-AVERAGE(Table2[1W Return vs Nifty]))/_xlfn.STDEV.P(Table2[1W Return vs Nifty])</f>
        <v>2.2973919800893319E-3</v>
      </c>
      <c r="O126">
        <v>1038.55</v>
      </c>
      <c r="P126">
        <v>978.61789682072197</v>
      </c>
      <c r="Q126">
        <v>862.75739060320996</v>
      </c>
      <c r="R126">
        <v>71.539089930705998</v>
      </c>
      <c r="S126" s="1">
        <f>(Table2[[#This Row],[Close Price]]-Table2[[#This Row],[20D EMA]])/Table2[[#This Row],[20D EMA]]</f>
        <v>9.0847816667469203E-2</v>
      </c>
      <c r="T126" s="1">
        <f>(Table2[[#This Row],[Close Price]]-Table2[[#This Row],[50D EMA]])/Table2[[#This Row],[50D EMA]]</f>
        <v>0.15765305711299685</v>
      </c>
      <c r="U126" s="1">
        <f>(Table2[[#This Row],[Close Price]]-Table2[[#This Row],[200D EMA]])/Table2[[#This Row],[200D EMA]]</f>
        <v>0.31311538137959716</v>
      </c>
      <c r="V126">
        <v>1.85166790821952</v>
      </c>
      <c r="W126">
        <v>1107.05</v>
      </c>
      <c r="X126">
        <v>1176</v>
      </c>
      <c r="Y126">
        <v>1000.05</v>
      </c>
      <c r="Z126">
        <v>1176</v>
      </c>
      <c r="AA126">
        <v>895.3</v>
      </c>
      <c r="AB126">
        <v>1176</v>
      </c>
      <c r="AC126" s="1">
        <f>(Table2[[#This Row],[Close Price]]/Table2[[#This Row],[Day Low]])-1</f>
        <v>2.3350345512849646E-2</v>
      </c>
      <c r="AD126" s="1">
        <f>(Table2[[#This Row],[Day High]]/Table2[[#This Row],[Close Price]])-1</f>
        <v>3.8043957983934895E-2</v>
      </c>
      <c r="AE126" s="1">
        <f>(Table2[[#This Row],[Close Price]]/Table2[[#This Row],[Current Week Low]])-1</f>
        <v>0.13284335783210843</v>
      </c>
      <c r="AF126" s="1">
        <f>(Table2[[#This Row],[Current Week High]]/Table2[[#This Row],[Close Price]])-1</f>
        <v>3.8043957983934895E-2</v>
      </c>
      <c r="AG126" s="1">
        <f>(Table2[[#This Row],[Close Price]]/Table2[[#This Row],[Current Month Low]])-1</f>
        <v>0.26538590416620145</v>
      </c>
      <c r="AH126" s="1">
        <f>(Table2[[#This Row],[Current Month High]]/Table2[[#This Row],[Close Price]])-1</f>
        <v>3.8043957983934895E-2</v>
      </c>
      <c r="AI126">
        <v>15.9855238767764</v>
      </c>
      <c r="AJ126">
        <v>214.694444444444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0.31</v>
      </c>
      <c r="AM126" t="s">
        <v>3217</v>
      </c>
      <c r="AN126">
        <v>18.920000000000002</v>
      </c>
      <c r="AO126" t="s">
        <v>3217</v>
      </c>
      <c r="AP126">
        <v>0.24602700977981901</v>
      </c>
      <c r="AQ126">
        <f>(Table2[[#This Row],[Sharpe Ratio]]-AVERAGE(Table2[Sharpe Ratio]))/_xlfn.STDEV.P(Table2[Sharpe Ratio])</f>
        <v>2.1093710295546342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5.783308756427763</v>
      </c>
      <c r="AS126">
        <f>_xlfn.RANK.AVG(Table2[[#This Row],[1Y Return vs Nifty Z-Score]],Table2[1Y Return vs Nifty Z-Score])</f>
        <v>28</v>
      </c>
      <c r="AT126">
        <f>_xlfn.RANK.AVG(Table2[[#This Row],[6M Return vs Nifty Z-Score]],Table2[6M Return vs Nifty Z-Score])</f>
        <v>497</v>
      </c>
      <c r="AU126">
        <f>_xlfn.RANK.AVG(Table2[[#This Row],[Sharpe Ratio Z-Score]],Table2[Sharpe Ratio Z-Score])</f>
        <v>12</v>
      </c>
      <c r="AV126">
        <f>(Table2[[#This Row],[Rank 1Y]]+Table2[[#This Row],[Rank 6M]]+Table2[[#This Row],[Rank Sharpe]])/3</f>
        <v>179</v>
      </c>
    </row>
    <row r="127" spans="1:48" x14ac:dyDescent="0.3">
      <c r="A127" t="s">
        <v>1620</v>
      </c>
      <c r="B127" t="s">
        <v>1621</v>
      </c>
      <c r="C127" t="s">
        <v>3173</v>
      </c>
      <c r="D127" t="s">
        <v>244</v>
      </c>
      <c r="E127">
        <v>5845.6133503299998</v>
      </c>
      <c r="F127">
        <v>302.95</v>
      </c>
      <c r="G127">
        <v>14.957710108577301</v>
      </c>
      <c r="H127">
        <f>(Table2[[#This Row],[1Y Return vs Nifty]]-AVERAGE(Table2[1Y Return vs Nifty]))/_xlfn.STDEV.P(Table2[1Y Return vs Nifty])</f>
        <v>-0.19507507749956152</v>
      </c>
      <c r="I127">
        <v>31.308003960587801</v>
      </c>
      <c r="J127">
        <f>(Table2[[#This Row],[1M Return vs Nifty]]-AVERAGE(Table2[1M Return vs Nifty]))/_xlfn.STDEV.P(Table2[1M Return vs Nifty])</f>
        <v>2.7946544275272123</v>
      </c>
      <c r="K127">
        <v>40.617128493993498</v>
      </c>
      <c r="L127">
        <f>(Table2[[#This Row],[6M Return vs Nifty]]-AVERAGE(Table2[6M Return vs Nifty]))/_xlfn.STDEV.P(Table2[6M Return vs Nifty])</f>
        <v>0.71653444133597699</v>
      </c>
      <c r="M127">
        <v>-5.9903049233628201</v>
      </c>
      <c r="N127">
        <f>(Table2[[#This Row],[1W Return vs Nifty]]-AVERAGE(Table2[1W Return vs Nifty]))/_xlfn.STDEV.P(Table2[1W Return vs Nifty])</f>
        <v>-1.087480049953687</v>
      </c>
      <c r="O127">
        <v>242.08</v>
      </c>
      <c r="P127">
        <v>270.84381277578302</v>
      </c>
      <c r="Q127">
        <v>239.54694514693699</v>
      </c>
      <c r="R127">
        <v>52.457858633327099</v>
      </c>
      <c r="S127" s="1">
        <f>(Table2[[#This Row],[Close Price]]-Table2[[#This Row],[20D EMA]])/Table2[[#This Row],[20D EMA]]</f>
        <v>0.25144580304031716</v>
      </c>
      <c r="T127" s="1">
        <f>(Table2[[#This Row],[Close Price]]-Table2[[#This Row],[50D EMA]])/Table2[[#This Row],[50D EMA]]</f>
        <v>0.1185413353001198</v>
      </c>
      <c r="U127" s="1">
        <f>(Table2[[#This Row],[Close Price]]-Table2[[#This Row],[200D EMA]])/Table2[[#This Row],[200D EMA]]</f>
        <v>0.26467903739775039</v>
      </c>
      <c r="V127">
        <v>1.8459935968372001</v>
      </c>
      <c r="W127">
        <v>301.10000000000002</v>
      </c>
      <c r="X127">
        <v>326.7</v>
      </c>
      <c r="Y127">
        <v>301.5</v>
      </c>
      <c r="Z127">
        <v>315.3</v>
      </c>
      <c r="AA127">
        <v>301.5</v>
      </c>
      <c r="AB127">
        <v>324.35000000000002</v>
      </c>
      <c r="AC127" s="1">
        <f>(Table2[[#This Row],[Close Price]]/Table2[[#This Row],[Day Low]])-1</f>
        <v>6.1441381600795264E-3</v>
      </c>
      <c r="AD127" s="1">
        <f>(Table2[[#This Row],[Day High]]/Table2[[#This Row],[Close Price]])-1</f>
        <v>7.8395774880343216E-2</v>
      </c>
      <c r="AE127" s="1">
        <f>(Table2[[#This Row],[Close Price]]/Table2[[#This Row],[Current Week Low]])-1</f>
        <v>4.8092868988391935E-3</v>
      </c>
      <c r="AF127" s="1">
        <f>(Table2[[#This Row],[Current Week High]]/Table2[[#This Row],[Close Price]])-1</f>
        <v>4.076580293777865E-2</v>
      </c>
      <c r="AG127" s="1">
        <f>(Table2[[#This Row],[Close Price]]/Table2[[#This Row],[Current Month Low]])-1</f>
        <v>4.8092868988391935E-3</v>
      </c>
      <c r="AH127" s="1">
        <f>(Table2[[#This Row],[Current Month High]]/Table2[[#This Row],[Close Price]])-1</f>
        <v>7.0638719260604166E-2</v>
      </c>
      <c r="AI127">
        <v>8.8958574022115897</v>
      </c>
      <c r="AJ127">
        <v>71.158192090395403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0.1</v>
      </c>
      <c r="AM127" t="s">
        <v>3217</v>
      </c>
      <c r="AN127">
        <v>7.13</v>
      </c>
      <c r="AO127" t="s">
        <v>3217</v>
      </c>
      <c r="AP127">
        <v>0.19881021256922801</v>
      </c>
      <c r="AQ127">
        <f>(Table2[[#This Row],[Sharpe Ratio]]-AVERAGE(Table2[Sharpe Ratio]))/_xlfn.STDEV.P(Table2[Sharpe Ratio])</f>
        <v>1.5609914850655291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354</v>
      </c>
      <c r="AT127">
        <f>_xlfn.RANK.AVG(Table2[[#This Row],[6M Return vs Nifty Z-Score]],Table2[6M Return vs Nifty Z-Score])</f>
        <v>144</v>
      </c>
      <c r="AU127">
        <f>_xlfn.RANK.AVG(Table2[[#This Row],[Sharpe Ratio Z-Score]],Table2[Sharpe Ratio Z-Score])</f>
        <v>42</v>
      </c>
      <c r="AV127">
        <f>(Table2[[#This Row],[Rank 1Y]]+Table2[[#This Row],[Rank 6M]]+Table2[[#This Row],[Rank Sharpe]])/3</f>
        <v>180</v>
      </c>
    </row>
    <row r="128" spans="1:48" x14ac:dyDescent="0.3">
      <c r="A128" t="s">
        <v>934</v>
      </c>
      <c r="B128" t="s">
        <v>935</v>
      </c>
      <c r="C128" t="s">
        <v>3185</v>
      </c>
      <c r="D128" t="s">
        <v>468</v>
      </c>
      <c r="E128">
        <v>16641.658767000001</v>
      </c>
      <c r="F128">
        <v>885</v>
      </c>
      <c r="G128">
        <v>53.940154974477601</v>
      </c>
      <c r="H128">
        <f>(Table2[[#This Row],[1Y Return vs Nifty]]-AVERAGE(Table2[1Y Return vs Nifty]))/_xlfn.STDEV.P(Table2[1Y Return vs Nifty])</f>
        <v>0.45285766499580737</v>
      </c>
      <c r="I128">
        <v>-2.8465486601251202</v>
      </c>
      <c r="J128">
        <f>(Table2[[#This Row],[1M Return vs Nifty]]-AVERAGE(Table2[1M Return vs Nifty]))/_xlfn.STDEV.P(Table2[1M Return vs Nifty])</f>
        <v>-0.38315125379229675</v>
      </c>
      <c r="K128">
        <v>28.9700614598048</v>
      </c>
      <c r="L128">
        <f>(Table2[[#This Row],[6M Return vs Nifty]]-AVERAGE(Table2[6M Return vs Nifty]))/_xlfn.STDEV.P(Table2[6M Return vs Nifty])</f>
        <v>0.37315917713372365</v>
      </c>
      <c r="M128">
        <v>0.59177370245860506</v>
      </c>
      <c r="N128">
        <f>(Table2[[#This Row],[1W Return vs Nifty]]-AVERAGE(Table2[1W Return vs Nifty]))/_xlfn.STDEV.P(Table2[1W Return vs Nifty])</f>
        <v>0.39745831462076947</v>
      </c>
      <c r="O128">
        <v>866.3</v>
      </c>
      <c r="P128">
        <v>846.692145110659</v>
      </c>
      <c r="Q128">
        <v>721.89038592945406</v>
      </c>
      <c r="R128">
        <v>65.546943658859902</v>
      </c>
      <c r="S128" s="1">
        <f>(Table2[[#This Row],[Close Price]]-Table2[[#This Row],[20D EMA]])/Table2[[#This Row],[20D EMA]]</f>
        <v>2.1586055638924215E-2</v>
      </c>
      <c r="T128" s="1">
        <f>(Table2[[#This Row],[Close Price]]-Table2[[#This Row],[50D EMA]])/Table2[[#This Row],[50D EMA]]</f>
        <v>4.5244136384818272E-2</v>
      </c>
      <c r="U128" s="1">
        <f>(Table2[[#This Row],[Close Price]]-Table2[[#This Row],[200D EMA]])/Table2[[#This Row],[200D EMA]]</f>
        <v>0.22594789631467077</v>
      </c>
      <c r="V128">
        <v>0.62612613712352905</v>
      </c>
      <c r="W128">
        <v>870.1</v>
      </c>
      <c r="X128">
        <v>891</v>
      </c>
      <c r="Y128">
        <v>854.95</v>
      </c>
      <c r="Z128">
        <v>891</v>
      </c>
      <c r="AA128">
        <v>846.3</v>
      </c>
      <c r="AB128">
        <v>910</v>
      </c>
      <c r="AC128" s="1">
        <f>(Table2[[#This Row],[Close Price]]/Table2[[#This Row],[Day Low]])-1</f>
        <v>1.7124468451902075E-2</v>
      </c>
      <c r="AD128" s="1">
        <f>(Table2[[#This Row],[Day High]]/Table2[[#This Row],[Close Price]])-1</f>
        <v>6.7796610169490457E-3</v>
      </c>
      <c r="AE128" s="1">
        <f>(Table2[[#This Row],[Close Price]]/Table2[[#This Row],[Current Week Low]])-1</f>
        <v>3.5148254283876135E-2</v>
      </c>
      <c r="AF128" s="1">
        <f>(Table2[[#This Row],[Current Week High]]/Table2[[#This Row],[Close Price]])-1</f>
        <v>6.7796610169490457E-3</v>
      </c>
      <c r="AG128" s="1">
        <f>(Table2[[#This Row],[Close Price]]/Table2[[#This Row],[Current Month Low]])-1</f>
        <v>4.572846508330386E-2</v>
      </c>
      <c r="AH128" s="1">
        <f>(Table2[[#This Row],[Current Month High]]/Table2[[#This Row],[Close Price]])-1</f>
        <v>2.8248587570621542E-2</v>
      </c>
      <c r="AI128">
        <v>4.7005649717514197</v>
      </c>
      <c r="AJ128">
        <v>110.21377672209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0.14000000000000001</v>
      </c>
      <c r="AM128" t="s">
        <v>3217</v>
      </c>
      <c r="AN128">
        <v>3.16</v>
      </c>
      <c r="AO128" t="s">
        <v>3217</v>
      </c>
      <c r="AP128">
        <v>0.12934149744974199</v>
      </c>
      <c r="AQ128">
        <f>(Table2[[#This Row],[Sharpe Ratio]]-AVERAGE(Table2[Sharpe Ratio]))/_xlfn.STDEV.P(Table2[Sharpe Ratio])</f>
        <v>0.75417644033559683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1.5945003432936007</v>
      </c>
      <c r="AS128">
        <f>_xlfn.RANK.AVG(Table2[[#This Row],[1Y Return vs Nifty Z-Score]],Table2[1Y Return vs Nifty Z-Score])</f>
        <v>170</v>
      </c>
      <c r="AT128">
        <f>_xlfn.RANK.AVG(Table2[[#This Row],[6M Return vs Nifty Z-Score]],Table2[6M Return vs Nifty Z-Score])</f>
        <v>211</v>
      </c>
      <c r="AU128">
        <f>_xlfn.RANK.AVG(Table2[[#This Row],[Sharpe Ratio Z-Score]],Table2[Sharpe Ratio Z-Score])</f>
        <v>160</v>
      </c>
      <c r="AV128">
        <f>(Table2[[#This Row],[Rank 1Y]]+Table2[[#This Row],[Rank 6M]]+Table2[[#This Row],[Rank Sharpe]])/3</f>
        <v>180.33333333333334</v>
      </c>
    </row>
    <row r="129" spans="1:48" x14ac:dyDescent="0.3">
      <c r="A129" t="s">
        <v>399</v>
      </c>
      <c r="B129" t="s">
        <v>400</v>
      </c>
      <c r="C129" t="s">
        <v>3177</v>
      </c>
      <c r="D129" t="s">
        <v>197</v>
      </c>
      <c r="E129">
        <v>59170.455046474999</v>
      </c>
      <c r="F129">
        <v>1030.55</v>
      </c>
      <c r="G129">
        <v>41.9722483008537</v>
      </c>
      <c r="H129">
        <f>(Table2[[#This Row],[1Y Return vs Nifty]]-AVERAGE(Table2[1Y Return vs Nifty]))/_xlfn.STDEV.P(Table2[1Y Return vs Nifty])</f>
        <v>0.25393739153310096</v>
      </c>
      <c r="I129">
        <v>-12.8397611789064</v>
      </c>
      <c r="J129">
        <f>(Table2[[#This Row],[1M Return vs Nifty]]-AVERAGE(Table2[1M Return vs Nifty]))/_xlfn.STDEV.P(Table2[1M Return vs Nifty])</f>
        <v>-1.3129390882128762</v>
      </c>
      <c r="K129">
        <v>46.2899960913469</v>
      </c>
      <c r="L129">
        <f>(Table2[[#This Row],[6M Return vs Nifty]]-AVERAGE(Table2[6M Return vs Nifty]))/_xlfn.STDEV.P(Table2[6M Return vs Nifty])</f>
        <v>0.8837801869222015</v>
      </c>
      <c r="M129">
        <v>-0.82983675762141296</v>
      </c>
      <c r="N129">
        <f>(Table2[[#This Row],[1W Return vs Nifty]]-AVERAGE(Table2[1W Return vs Nifty]))/_xlfn.STDEV.P(Table2[1W Return vs Nifty])</f>
        <v>7.673836706928984E-2</v>
      </c>
      <c r="O129">
        <v>1078.6099999999999</v>
      </c>
      <c r="P129">
        <v>1059.04846120967</v>
      </c>
      <c r="Q129">
        <v>873.658371128113</v>
      </c>
      <c r="R129">
        <v>32.366322200783699</v>
      </c>
      <c r="S129" s="1">
        <f>(Table2[[#This Row],[Close Price]]-Table2[[#This Row],[20D EMA]])/Table2[[#This Row],[20D EMA]]</f>
        <v>-4.4557346955804183E-2</v>
      </c>
      <c r="T129" s="1">
        <f>(Table2[[#This Row],[Close Price]]-Table2[[#This Row],[50D EMA]])/Table2[[#This Row],[50D EMA]]</f>
        <v>-2.6909496829935837E-2</v>
      </c>
      <c r="U129" s="1">
        <f>(Table2[[#This Row],[Close Price]]-Table2[[#This Row],[200D EMA]])/Table2[[#This Row],[200D EMA]]</f>
        <v>0.1795800670567608</v>
      </c>
      <c r="V129">
        <v>0.78517758006960403</v>
      </c>
      <c r="W129">
        <v>1028.55</v>
      </c>
      <c r="X129">
        <v>1061.9000000000001</v>
      </c>
      <c r="Y129">
        <v>1028.55</v>
      </c>
      <c r="Z129">
        <v>1081.3499999999999</v>
      </c>
      <c r="AA129">
        <v>1006.75</v>
      </c>
      <c r="AB129">
        <v>1255</v>
      </c>
      <c r="AC129" s="1">
        <f>(Table2[[#This Row],[Close Price]]/Table2[[#This Row],[Day Low]])-1</f>
        <v>1.9444849545475762E-3</v>
      </c>
      <c r="AD129" s="1">
        <f>(Table2[[#This Row],[Day High]]/Table2[[#This Row],[Close Price]])-1</f>
        <v>3.04206491679202E-2</v>
      </c>
      <c r="AE129" s="1">
        <f>(Table2[[#This Row],[Close Price]]/Table2[[#This Row],[Current Week Low]])-1</f>
        <v>1.9444849545475762E-3</v>
      </c>
      <c r="AF129" s="1">
        <f>(Table2[[#This Row],[Current Week High]]/Table2[[#This Row],[Close Price]])-1</f>
        <v>4.9294066275289872E-2</v>
      </c>
      <c r="AG129" s="1">
        <f>(Table2[[#This Row],[Close Price]]/Table2[[#This Row],[Current Month Low]])-1</f>
        <v>2.3640427116960572E-2</v>
      </c>
      <c r="AH129" s="1">
        <f>(Table2[[#This Row],[Current Month High]]/Table2[[#This Row],[Close Price]])-1</f>
        <v>0.21779632235214219</v>
      </c>
      <c r="AI129">
        <v>21.779632235214201</v>
      </c>
      <c r="AJ129">
        <v>87.850893182646701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-0.11</v>
      </c>
      <c r="AM129" t="s">
        <v>3216</v>
      </c>
      <c r="AN129">
        <v>-11.79</v>
      </c>
      <c r="AO129" t="s">
        <v>3216</v>
      </c>
      <c r="AP129">
        <v>0.118205303160167</v>
      </c>
      <c r="AQ129">
        <f>(Table2[[#This Row],[Sharpe Ratio]]-AVERAGE(Table2[Sharpe Ratio]))/_xlfn.STDEV.P(Table2[Sharpe Ratio])</f>
        <v>0.62483981623925722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0.52635667355097326</v>
      </c>
      <c r="AS129">
        <f>_xlfn.RANK.AVG(Table2[[#This Row],[1Y Return vs Nifty Z-Score]],Table2[1Y Return vs Nifty Z-Score])</f>
        <v>231</v>
      </c>
      <c r="AT129">
        <f>_xlfn.RANK.AVG(Table2[[#This Row],[6M Return vs Nifty Z-Score]],Table2[6M Return vs Nifty Z-Score])</f>
        <v>119</v>
      </c>
      <c r="AU129">
        <f>_xlfn.RANK.AVG(Table2[[#This Row],[Sharpe Ratio Z-Score]],Table2[Sharpe Ratio Z-Score])</f>
        <v>192</v>
      </c>
      <c r="AV129">
        <f>(Table2[[#This Row],[Rank 1Y]]+Table2[[#This Row],[Rank 6M]]+Table2[[#This Row],[Rank Sharpe]])/3</f>
        <v>180.66666666666666</v>
      </c>
    </row>
    <row r="130" spans="1:48" x14ac:dyDescent="0.3">
      <c r="A130" t="s">
        <v>1467</v>
      </c>
      <c r="B130" t="s">
        <v>1468</v>
      </c>
      <c r="C130" t="s">
        <v>3185</v>
      </c>
      <c r="D130" t="s">
        <v>166</v>
      </c>
      <c r="E130">
        <v>7287.2064712499996</v>
      </c>
      <c r="F130">
        <v>1052.6500000000001</v>
      </c>
      <c r="G130">
        <v>93.300138324679907</v>
      </c>
      <c r="H130">
        <f>(Table2[[#This Row],[1Y Return vs Nifty]]-AVERAGE(Table2[1Y Return vs Nifty]))/_xlfn.STDEV.P(Table2[1Y Return vs Nifty])</f>
        <v>1.1070655281608222</v>
      </c>
      <c r="I130">
        <v>2.82545579307209</v>
      </c>
      <c r="J130">
        <f>(Table2[[#This Row],[1M Return vs Nifty]]-AVERAGE(Table2[1M Return vs Nifty]))/_xlfn.STDEV.P(Table2[1M Return vs Nifty])</f>
        <v>0.144583018590142</v>
      </c>
      <c r="K130">
        <v>67.326408215672402</v>
      </c>
      <c r="L130">
        <f>(Table2[[#This Row],[6M Return vs Nifty]]-AVERAGE(Table2[6M Return vs Nifty]))/_xlfn.STDEV.P(Table2[6M Return vs Nifty])</f>
        <v>1.5039692482416134</v>
      </c>
      <c r="M130">
        <v>4.3269448974814004</v>
      </c>
      <c r="N130">
        <f>(Table2[[#This Row],[1W Return vs Nifty]]-AVERAGE(Table2[1W Return vs Nifty]))/_xlfn.STDEV.P(Table2[1W Return vs Nifty])</f>
        <v>1.2401250952915306</v>
      </c>
      <c r="O130">
        <v>1004.33</v>
      </c>
      <c r="P130">
        <v>964.47147481424804</v>
      </c>
      <c r="Q130">
        <v>774.66527627800895</v>
      </c>
      <c r="R130">
        <v>66.528701230260495</v>
      </c>
      <c r="S130" s="1">
        <f>(Table2[[#This Row],[Close Price]]-Table2[[#This Row],[20D EMA]])/Table2[[#This Row],[20D EMA]]</f>
        <v>4.811167644101047E-2</v>
      </c>
      <c r="T130" s="1">
        <f>(Table2[[#This Row],[Close Price]]-Table2[[#This Row],[50D EMA]])/Table2[[#This Row],[50D EMA]]</f>
        <v>9.1426783983149684E-2</v>
      </c>
      <c r="U130" s="1">
        <f>(Table2[[#This Row],[Close Price]]-Table2[[#This Row],[200D EMA]])/Table2[[#This Row],[200D EMA]]</f>
        <v>0.35884495179338466</v>
      </c>
      <c r="V130">
        <v>0.72409396925092695</v>
      </c>
      <c r="W130">
        <v>1042.7</v>
      </c>
      <c r="X130">
        <v>1069</v>
      </c>
      <c r="Y130">
        <v>975.05</v>
      </c>
      <c r="Z130">
        <v>1069</v>
      </c>
      <c r="AA130">
        <v>948.35</v>
      </c>
      <c r="AB130">
        <v>1078.9000000000001</v>
      </c>
      <c r="AC130" s="1">
        <f>(Table2[[#This Row],[Close Price]]/Table2[[#This Row],[Day Low]])-1</f>
        <v>9.5425338064640819E-3</v>
      </c>
      <c r="AD130" s="1">
        <f>(Table2[[#This Row],[Day High]]/Table2[[#This Row],[Close Price]])-1</f>
        <v>1.5532228186006636E-2</v>
      </c>
      <c r="AE130" s="1">
        <f>(Table2[[#This Row],[Close Price]]/Table2[[#This Row],[Current Week Low]])-1</f>
        <v>7.9585662273729652E-2</v>
      </c>
      <c r="AF130" s="1">
        <f>(Table2[[#This Row],[Current Week High]]/Table2[[#This Row],[Close Price]])-1</f>
        <v>1.5532228186006636E-2</v>
      </c>
      <c r="AG130" s="1">
        <f>(Table2[[#This Row],[Close Price]]/Table2[[#This Row],[Current Month Low]])-1</f>
        <v>0.10998049243422803</v>
      </c>
      <c r="AH130" s="1">
        <f>(Table2[[#This Row],[Current Month High]]/Table2[[#This Row],[Close Price]])-1</f>
        <v>2.4937063601387033E-2</v>
      </c>
      <c r="AI130">
        <v>2.7882012064788602</v>
      </c>
      <c r="AJ130">
        <v>140.82589796385199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0.16</v>
      </c>
      <c r="AM130" t="s">
        <v>3217</v>
      </c>
      <c r="AN130">
        <v>2.64</v>
      </c>
      <c r="AO130" t="s">
        <v>3217</v>
      </c>
      <c r="AP130">
        <v>4.0085298006215998E-2</v>
      </c>
      <c r="AQ130">
        <f>(Table2[[#This Row],[Sharpe Ratio]]-AVERAGE(Table2[Sharpe Ratio]))/_xlfn.STDEV.P(Table2[Sharpe Ratio])</f>
        <v>-0.28245198186264869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3.7132909084214591</v>
      </c>
      <c r="AS130">
        <f>_xlfn.RANK.AVG(Table2[[#This Row],[1Y Return vs Nifty Z-Score]],Table2[1Y Return vs Nifty Z-Score])</f>
        <v>84</v>
      </c>
      <c r="AT130">
        <f>_xlfn.RANK.AVG(Table2[[#This Row],[6M Return vs Nifty Z-Score]],Table2[6M Return vs Nifty Z-Score])</f>
        <v>55</v>
      </c>
      <c r="AU130">
        <f>_xlfn.RANK.AVG(Table2[[#This Row],[Sharpe Ratio Z-Score]],Table2[Sharpe Ratio Z-Score])</f>
        <v>411</v>
      </c>
      <c r="AV130">
        <f>(Table2[[#This Row],[Rank 1Y]]+Table2[[#This Row],[Rank 6M]]+Table2[[#This Row],[Rank Sharpe]])/3</f>
        <v>183.33333333333334</v>
      </c>
    </row>
    <row r="131" spans="1:48" x14ac:dyDescent="0.3">
      <c r="A131" t="s">
        <v>390</v>
      </c>
      <c r="B131" t="s">
        <v>391</v>
      </c>
      <c r="C131" t="s">
        <v>3184</v>
      </c>
      <c r="D131" t="s">
        <v>132</v>
      </c>
      <c r="E131">
        <v>61590.137428969902</v>
      </c>
      <c r="F131">
        <v>3445.7</v>
      </c>
      <c r="G131">
        <v>61.3765463917575</v>
      </c>
      <c r="H131">
        <f>(Table2[[#This Row],[1Y Return vs Nifty]]-AVERAGE(Table2[1Y Return vs Nifty]))/_xlfn.STDEV.P(Table2[1Y Return vs Nifty])</f>
        <v>0.57645898096873016</v>
      </c>
      <c r="I131">
        <v>-0.527361468753205</v>
      </c>
      <c r="J131">
        <f>(Table2[[#This Row],[1M Return vs Nifty]]-AVERAGE(Table2[1M Return vs Nifty]))/_xlfn.STDEV.P(Table2[1M Return vs Nifty])</f>
        <v>-0.1673695887642607</v>
      </c>
      <c r="K131">
        <v>15.737682793892301</v>
      </c>
      <c r="L131">
        <f>(Table2[[#This Row],[6M Return vs Nifty]]-AVERAGE(Table2[6M Return vs Nifty]))/_xlfn.STDEV.P(Table2[6M Return vs Nifty])</f>
        <v>-1.6953759204198258E-2</v>
      </c>
      <c r="M131">
        <v>-4.6569403195134003</v>
      </c>
      <c r="N131">
        <f>(Table2[[#This Row],[1W Return vs Nifty]]-AVERAGE(Table2[1W Return vs Nifty]))/_xlfn.STDEV.P(Table2[1W Return vs Nifty])</f>
        <v>-0.78666865483387693</v>
      </c>
      <c r="O131">
        <v>3521.62</v>
      </c>
      <c r="P131">
        <v>3527.6370634977002</v>
      </c>
      <c r="Q131">
        <v>3061.9619659372202</v>
      </c>
      <c r="R131">
        <v>43.501681789530302</v>
      </c>
      <c r="S131" s="1">
        <f>(Table2[[#This Row],[Close Price]]-Table2[[#This Row],[20D EMA]])/Table2[[#This Row],[20D EMA]]</f>
        <v>-2.1558260118922562E-2</v>
      </c>
      <c r="T131" s="1">
        <f>(Table2[[#This Row],[Close Price]]-Table2[[#This Row],[50D EMA]])/Table2[[#This Row],[50D EMA]]</f>
        <v>-2.3227180694279998E-2</v>
      </c>
      <c r="U131" s="1">
        <f>(Table2[[#This Row],[Close Price]]-Table2[[#This Row],[200D EMA]])/Table2[[#This Row],[200D EMA]]</f>
        <v>0.12532423274086074</v>
      </c>
      <c r="V131">
        <v>0.95202278574579502</v>
      </c>
      <c r="W131">
        <v>3361.25</v>
      </c>
      <c r="X131">
        <v>3565</v>
      </c>
      <c r="Y131">
        <v>3295.6</v>
      </c>
      <c r="Z131">
        <v>3579.4</v>
      </c>
      <c r="AA131">
        <v>3290.4</v>
      </c>
      <c r="AB131">
        <v>3814.15</v>
      </c>
      <c r="AC131" s="1">
        <f>(Table2[[#This Row],[Close Price]]/Table2[[#This Row],[Day Low]])-1</f>
        <v>2.5124581628858333E-2</v>
      </c>
      <c r="AD131" s="1">
        <f>(Table2[[#This Row],[Day High]]/Table2[[#This Row],[Close Price]])-1</f>
        <v>3.4622863278869431E-2</v>
      </c>
      <c r="AE131" s="1">
        <f>(Table2[[#This Row],[Close Price]]/Table2[[#This Row],[Current Week Low]])-1</f>
        <v>4.5545575919407666E-2</v>
      </c>
      <c r="AF131" s="1">
        <f>(Table2[[#This Row],[Current Week High]]/Table2[[#This Row],[Close Price]])-1</f>
        <v>3.8801985082856927E-2</v>
      </c>
      <c r="AG131" s="1">
        <f>(Table2[[#This Row],[Close Price]]/Table2[[#This Row],[Current Month Low]])-1</f>
        <v>4.7197909068806165E-2</v>
      </c>
      <c r="AH131" s="1">
        <f>(Table2[[#This Row],[Current Month High]]/Table2[[#This Row],[Close Price]])-1</f>
        <v>0.10693037699161279</v>
      </c>
      <c r="AI131">
        <v>20.0626868270598</v>
      </c>
      <c r="AJ131">
        <v>99.398165562339003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0</v>
      </c>
      <c r="AM131" t="s">
        <v>3218</v>
      </c>
      <c r="AN131">
        <v>-7.29</v>
      </c>
      <c r="AO131" t="s">
        <v>3216</v>
      </c>
      <c r="AP131">
        <v>0.17192030062955799</v>
      </c>
      <c r="AQ131">
        <f>(Table2[[#This Row],[Sharpe Ratio]]-AVERAGE(Table2[Sharpe Ratio]))/_xlfn.STDEV.P(Table2[Sharpe Ratio])</f>
        <v>1.248689962472616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150</v>
      </c>
      <c r="AT131">
        <f>_xlfn.RANK.AVG(Table2[[#This Row],[6M Return vs Nifty Z-Score]],Table2[6M Return vs Nifty Z-Score])</f>
        <v>321</v>
      </c>
      <c r="AU131">
        <f>_xlfn.RANK.AVG(Table2[[#This Row],[Sharpe Ratio Z-Score]],Table2[Sharpe Ratio Z-Score])</f>
        <v>82</v>
      </c>
      <c r="AV131">
        <f>(Table2[[#This Row],[Rank 1Y]]+Table2[[#This Row],[Rank 6M]]+Table2[[#This Row],[Rank Sharpe]])/3</f>
        <v>184.33333333333334</v>
      </c>
    </row>
    <row r="132" spans="1:48" x14ac:dyDescent="0.3">
      <c r="A132" t="s">
        <v>195</v>
      </c>
      <c r="B132" t="s">
        <v>196</v>
      </c>
      <c r="C132" t="s">
        <v>3177</v>
      </c>
      <c r="D132" t="s">
        <v>197</v>
      </c>
      <c r="E132">
        <v>138347.418608256</v>
      </c>
      <c r="F132">
        <v>204.16</v>
      </c>
      <c r="G132">
        <v>79.655128317872197</v>
      </c>
      <c r="H132">
        <f>(Table2[[#This Row],[1Y Return vs Nifty]]-AVERAGE(Table2[1Y Return vs Nifty]))/_xlfn.STDEV.P(Table2[1Y Return vs Nifty])</f>
        <v>0.88026988244129634</v>
      </c>
      <c r="I132">
        <v>0.875269215240703</v>
      </c>
      <c r="J132">
        <f>(Table2[[#This Row],[1M Return vs Nifty]]-AVERAGE(Table2[1M Return vs Nifty]))/_xlfn.STDEV.P(Table2[1M Return vs Nifty])</f>
        <v>-3.6866115160399102E-2</v>
      </c>
      <c r="K132">
        <v>65.851529997412598</v>
      </c>
      <c r="L132">
        <f>(Table2[[#This Row],[6M Return vs Nifty]]-AVERAGE(Table2[6M Return vs Nifty]))/_xlfn.STDEV.P(Table2[6M Return vs Nifty])</f>
        <v>1.4604873401891811</v>
      </c>
      <c r="M132">
        <v>2.2573071355880199</v>
      </c>
      <c r="N132">
        <f>(Table2[[#This Row],[1W Return vs Nifty]]-AVERAGE(Table2[1W Return vs Nifty]))/_xlfn.STDEV.P(Table2[1W Return vs Nifty])</f>
        <v>0.77320807893274213</v>
      </c>
      <c r="O132">
        <v>192.51</v>
      </c>
      <c r="P132">
        <v>188.325366851345</v>
      </c>
      <c r="Q132">
        <v>152.42482774572801</v>
      </c>
      <c r="R132">
        <v>75.129889684634193</v>
      </c>
      <c r="S132" s="1">
        <f>(Table2[[#This Row],[Close Price]]-Table2[[#This Row],[20D EMA]])/Table2[[#This Row],[20D EMA]]</f>
        <v>6.051633681367205E-2</v>
      </c>
      <c r="T132" s="1">
        <f>(Table2[[#This Row],[Close Price]]-Table2[[#This Row],[50D EMA]])/Table2[[#This Row],[50D EMA]]</f>
        <v>8.4081254763486546E-2</v>
      </c>
      <c r="U132" s="1">
        <f>(Table2[[#This Row],[Close Price]]-Table2[[#This Row],[200D EMA]])/Table2[[#This Row],[200D EMA]]</f>
        <v>0.33941433964141032</v>
      </c>
      <c r="V132">
        <v>1.0532500289901301</v>
      </c>
      <c r="W132">
        <v>195.05</v>
      </c>
      <c r="X132">
        <v>208.6</v>
      </c>
      <c r="Y132">
        <v>189.6</v>
      </c>
      <c r="Z132">
        <v>208.6</v>
      </c>
      <c r="AA132">
        <v>182.08</v>
      </c>
      <c r="AB132">
        <v>208.6</v>
      </c>
      <c r="AC132" s="1">
        <f>(Table2[[#This Row],[Close Price]]/Table2[[#This Row],[Day Low]])-1</f>
        <v>4.6705972827480124E-2</v>
      </c>
      <c r="AD132" s="1">
        <f>(Table2[[#This Row],[Day High]]/Table2[[#This Row],[Close Price]])-1</f>
        <v>2.1747648902821215E-2</v>
      </c>
      <c r="AE132" s="1">
        <f>(Table2[[#This Row],[Close Price]]/Table2[[#This Row],[Current Week Low]])-1</f>
        <v>7.6793248945147718E-2</v>
      </c>
      <c r="AF132" s="1">
        <f>(Table2[[#This Row],[Current Week High]]/Table2[[#This Row],[Close Price]])-1</f>
        <v>2.1747648902821215E-2</v>
      </c>
      <c r="AG132" s="1">
        <f>(Table2[[#This Row],[Close Price]]/Table2[[#This Row],[Current Month Low]])-1</f>
        <v>0.12126537785588742</v>
      </c>
      <c r="AH132" s="1">
        <f>(Table2[[#This Row],[Current Month High]]/Table2[[#This Row],[Close Price]])-1</f>
        <v>2.1747648902821215E-2</v>
      </c>
      <c r="AI132">
        <v>2.3119122257053202</v>
      </c>
      <c r="AJ132">
        <v>135.207373271889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0.02</v>
      </c>
      <c r="AM132" t="s">
        <v>3217</v>
      </c>
      <c r="AN132">
        <v>5.66</v>
      </c>
      <c r="AO132" t="s">
        <v>3217</v>
      </c>
      <c r="AP132">
        <v>4.9784947251241003E-2</v>
      </c>
      <c r="AQ132">
        <f>(Table2[[#This Row],[Sharpe Ratio]]-AVERAGE(Table2[Sharpe Ratio]))/_xlfn.STDEV.P(Table2[Sharpe Ratio])</f>
        <v>-0.1697995033184708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2.9072996830843496</v>
      </c>
      <c r="AS132">
        <f>_xlfn.RANK.AVG(Table2[[#This Row],[1Y Return vs Nifty Z-Score]],Table2[1Y Return vs Nifty Z-Score])</f>
        <v>110</v>
      </c>
      <c r="AT132">
        <f>_xlfn.RANK.AVG(Table2[[#This Row],[6M Return vs Nifty Z-Score]],Table2[6M Return vs Nifty Z-Score])</f>
        <v>59</v>
      </c>
      <c r="AU132">
        <f>_xlfn.RANK.AVG(Table2[[#This Row],[Sharpe Ratio Z-Score]],Table2[Sharpe Ratio Z-Score])</f>
        <v>385</v>
      </c>
      <c r="AV132">
        <f>(Table2[[#This Row],[Rank 1Y]]+Table2[[#This Row],[Rank 6M]]+Table2[[#This Row],[Rank Sharpe]])/3</f>
        <v>184.66666666666666</v>
      </c>
    </row>
    <row r="133" spans="1:48" x14ac:dyDescent="0.3">
      <c r="A133" t="s">
        <v>561</v>
      </c>
      <c r="B133" t="s">
        <v>562</v>
      </c>
      <c r="C133" t="s">
        <v>3176</v>
      </c>
      <c r="D133" t="s">
        <v>158</v>
      </c>
      <c r="E133">
        <v>37321.3243312349</v>
      </c>
      <c r="F133">
        <v>269.14999999999998</v>
      </c>
      <c r="G133">
        <v>77.545398384216995</v>
      </c>
      <c r="H133">
        <f>(Table2[[#This Row],[1Y Return vs Nifty]]-AVERAGE(Table2[1Y Return vs Nifty]))/_xlfn.STDEV.P(Table2[1Y Return vs Nifty])</f>
        <v>0.84520376212636628</v>
      </c>
      <c r="I133">
        <v>-4.3134233245487499E-2</v>
      </c>
      <c r="J133">
        <f>(Table2[[#This Row],[1M Return vs Nifty]]-AVERAGE(Table2[1M Return vs Nifty]))/_xlfn.STDEV.P(Table2[1M Return vs Nifty])</f>
        <v>-0.12231614955999846</v>
      </c>
      <c r="K133">
        <v>11.926311053920699</v>
      </c>
      <c r="L133">
        <f>(Table2[[#This Row],[6M Return vs Nifty]]-AVERAGE(Table2[6M Return vs Nifty]))/_xlfn.STDEV.P(Table2[6M Return vs Nifty])</f>
        <v>-0.12931945387600824</v>
      </c>
      <c r="M133">
        <v>-1.5287568046969</v>
      </c>
      <c r="N133">
        <f>(Table2[[#This Row],[1W Return vs Nifty]]-AVERAGE(Table2[1W Return vs Nifty]))/_xlfn.STDEV.P(Table2[1W Return vs Nifty])</f>
        <v>-8.0940270739910544E-2</v>
      </c>
      <c r="O133">
        <v>270.3</v>
      </c>
      <c r="P133">
        <v>267.03134485759699</v>
      </c>
      <c r="Q133">
        <v>232.88173662294099</v>
      </c>
      <c r="R133">
        <v>48.1567611234845</v>
      </c>
      <c r="S133" s="1">
        <f>(Table2[[#This Row],[Close Price]]-Table2[[#This Row],[20D EMA]])/Table2[[#This Row],[20D EMA]]</f>
        <v>-4.254532001479963E-3</v>
      </c>
      <c r="T133" s="1">
        <f>(Table2[[#This Row],[Close Price]]-Table2[[#This Row],[50D EMA]])/Table2[[#This Row],[50D EMA]]</f>
        <v>7.9341065504232346E-3</v>
      </c>
      <c r="U133" s="1">
        <f>(Table2[[#This Row],[Close Price]]-Table2[[#This Row],[200D EMA]])/Table2[[#This Row],[200D EMA]]</f>
        <v>0.15573682978747691</v>
      </c>
      <c r="V133">
        <v>0.46804190894073999</v>
      </c>
      <c r="W133">
        <v>268</v>
      </c>
      <c r="X133">
        <v>273.89999999999998</v>
      </c>
      <c r="Y133">
        <v>267.5</v>
      </c>
      <c r="Z133">
        <v>275.7</v>
      </c>
      <c r="AA133">
        <v>258.85000000000002</v>
      </c>
      <c r="AB133">
        <v>287.89999999999998</v>
      </c>
      <c r="AC133" s="1">
        <f>(Table2[[#This Row],[Close Price]]/Table2[[#This Row],[Day Low]])-1</f>
        <v>4.2910447761193016E-3</v>
      </c>
      <c r="AD133" s="1">
        <f>(Table2[[#This Row],[Day High]]/Table2[[#This Row],[Close Price]])-1</f>
        <v>1.7648151588333549E-2</v>
      </c>
      <c r="AE133" s="1">
        <f>(Table2[[#This Row],[Close Price]]/Table2[[#This Row],[Current Week Low]])-1</f>
        <v>6.1682242990652725E-3</v>
      </c>
      <c r="AF133" s="1">
        <f>(Table2[[#This Row],[Current Week High]]/Table2[[#This Row],[Close Price]])-1</f>
        <v>2.433587219022848E-2</v>
      </c>
      <c r="AG133" s="1">
        <f>(Table2[[#This Row],[Close Price]]/Table2[[#This Row],[Current Month Low]])-1</f>
        <v>3.9791384971991306E-2</v>
      </c>
      <c r="AH133" s="1">
        <f>(Table2[[#This Row],[Current Month High]]/Table2[[#This Row],[Close Price]])-1</f>
        <v>6.9663756269737975E-2</v>
      </c>
      <c r="AI133">
        <v>15.8461824261564</v>
      </c>
      <c r="AJ133">
        <v>130.436643835616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0.08</v>
      </c>
      <c r="AM133" t="s">
        <v>3217</v>
      </c>
      <c r="AN133">
        <v>-2.29</v>
      </c>
      <c r="AO133" t="s">
        <v>3216</v>
      </c>
      <c r="AP133">
        <v>0.168518516976047</v>
      </c>
      <c r="AQ133">
        <f>(Table2[[#This Row],[Sharpe Ratio]]-AVERAGE(Table2[Sharpe Ratio]))/_xlfn.STDEV.P(Table2[Sharpe Ratio])</f>
        <v>1.2091813833107832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1.7218092712612321</v>
      </c>
      <c r="AS133">
        <f>_xlfn.RANK.AVG(Table2[[#This Row],[1Y Return vs Nifty Z-Score]],Table2[1Y Return vs Nifty Z-Score])</f>
        <v>114</v>
      </c>
      <c r="AT133">
        <f>_xlfn.RANK.AVG(Table2[[#This Row],[6M Return vs Nifty Z-Score]],Table2[6M Return vs Nifty Z-Score])</f>
        <v>355</v>
      </c>
      <c r="AU133">
        <f>_xlfn.RANK.AVG(Table2[[#This Row],[Sharpe Ratio Z-Score]],Table2[Sharpe Ratio Z-Score])</f>
        <v>86</v>
      </c>
      <c r="AV133">
        <f>(Table2[[#This Row],[Rank 1Y]]+Table2[[#This Row],[Rank 6M]]+Table2[[#This Row],[Rank Sharpe]])/3</f>
        <v>185</v>
      </c>
    </row>
    <row r="134" spans="1:48" x14ac:dyDescent="0.3">
      <c r="A134" t="s">
        <v>1201</v>
      </c>
      <c r="B134" t="s">
        <v>1202</v>
      </c>
      <c r="C134" t="s">
        <v>3174</v>
      </c>
      <c r="D134" t="s">
        <v>46</v>
      </c>
      <c r="E134">
        <v>10235.77469366</v>
      </c>
      <c r="F134">
        <v>1570.6</v>
      </c>
      <c r="G134">
        <v>35.362357023167498</v>
      </c>
      <c r="H134">
        <f>(Table2[[#This Row],[1Y Return vs Nifty]]-AVERAGE(Table2[1Y Return vs Nifty]))/_xlfn.STDEV.P(Table2[1Y Return vs Nifty])</f>
        <v>0.14407345154985571</v>
      </c>
      <c r="I134">
        <v>-1.2777589771159401</v>
      </c>
      <c r="J134">
        <f>(Table2[[#This Row],[1M Return vs Nifty]]-AVERAGE(Table2[1M Return vs Nifty]))/_xlfn.STDEV.P(Table2[1M Return vs Nifty])</f>
        <v>-0.23718802532246522</v>
      </c>
      <c r="K134">
        <v>60.670282534197902</v>
      </c>
      <c r="L134">
        <f>(Table2[[#This Row],[6M Return vs Nifty]]-AVERAGE(Table2[6M Return vs Nifty]))/_xlfn.STDEV.P(Table2[6M Return vs Nifty])</f>
        <v>1.3077353888733509</v>
      </c>
      <c r="M134">
        <v>-0.87351003970663099</v>
      </c>
      <c r="N134">
        <f>(Table2[[#This Row],[1W Return vs Nifty]]-AVERAGE(Table2[1W Return vs Nifty]))/_xlfn.STDEV.P(Table2[1W Return vs Nifty])</f>
        <v>6.6885532461570571E-2</v>
      </c>
      <c r="O134">
        <v>1554</v>
      </c>
      <c r="P134">
        <v>1565.16784812316</v>
      </c>
      <c r="Q134">
        <v>1327.6347581765499</v>
      </c>
      <c r="R134">
        <v>54.621850149428802</v>
      </c>
      <c r="S134" s="1">
        <f>(Table2[[#This Row],[Close Price]]-Table2[[#This Row],[20D EMA]])/Table2[[#This Row],[20D EMA]]</f>
        <v>1.0682110682110623E-2</v>
      </c>
      <c r="T134" s="1">
        <f>(Table2[[#This Row],[Close Price]]-Table2[[#This Row],[50D EMA]])/Table2[[#This Row],[50D EMA]]</f>
        <v>3.4706513319666069E-3</v>
      </c>
      <c r="U134" s="1">
        <f>(Table2[[#This Row],[Close Price]]-Table2[[#This Row],[200D EMA]])/Table2[[#This Row],[200D EMA]]</f>
        <v>0.18300608682251773</v>
      </c>
      <c r="V134">
        <v>1.0776695812720001</v>
      </c>
      <c r="W134">
        <v>1561</v>
      </c>
      <c r="X134">
        <v>1603.35</v>
      </c>
      <c r="Y134">
        <v>1561</v>
      </c>
      <c r="Z134">
        <v>1643.75</v>
      </c>
      <c r="AA134">
        <v>1440</v>
      </c>
      <c r="AB134">
        <v>1643.75</v>
      </c>
      <c r="AC134" s="1">
        <f>(Table2[[#This Row],[Close Price]]/Table2[[#This Row],[Day Low]])-1</f>
        <v>6.1499039077512752E-3</v>
      </c>
      <c r="AD134" s="1">
        <f>(Table2[[#This Row],[Day High]]/Table2[[#This Row],[Close Price]])-1</f>
        <v>2.0851903731058163E-2</v>
      </c>
      <c r="AE134" s="1">
        <f>(Table2[[#This Row],[Close Price]]/Table2[[#This Row],[Current Week Low]])-1</f>
        <v>6.1499039077512752E-3</v>
      </c>
      <c r="AF134" s="1">
        <f>(Table2[[#This Row],[Current Week High]]/Table2[[#This Row],[Close Price]])-1</f>
        <v>4.6574557493951341E-2</v>
      </c>
      <c r="AG134" s="1">
        <f>(Table2[[#This Row],[Close Price]]/Table2[[#This Row],[Current Month Low]])-1</f>
        <v>9.0694444444444411E-2</v>
      </c>
      <c r="AH134" s="1">
        <f>(Table2[[#This Row],[Current Month High]]/Table2[[#This Row],[Close Price]])-1</f>
        <v>4.6574557493951341E-2</v>
      </c>
      <c r="AI134">
        <v>19.6931109130268</v>
      </c>
      <c r="AJ134">
        <v>95.081356353247998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-0.11</v>
      </c>
      <c r="AM134" t="s">
        <v>3216</v>
      </c>
      <c r="AN134">
        <v>2.2000000000000002</v>
      </c>
      <c r="AO134" t="s">
        <v>3217</v>
      </c>
      <c r="AP134">
        <v>0.103663122920297</v>
      </c>
      <c r="AQ134">
        <f>(Table2[[#This Row],[Sharpe Ratio]]-AVERAGE(Table2[Sharpe Ratio]))/_xlfn.STDEV.P(Table2[Sharpe Ratio])</f>
        <v>0.45594580718034516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261</v>
      </c>
      <c r="AT134">
        <f>_xlfn.RANK.AVG(Table2[[#This Row],[6M Return vs Nifty Z-Score]],Table2[6M Return vs Nifty Z-Score])</f>
        <v>73</v>
      </c>
      <c r="AU134">
        <f>_xlfn.RANK.AVG(Table2[[#This Row],[Sharpe Ratio Z-Score]],Table2[Sharpe Ratio Z-Score])</f>
        <v>223</v>
      </c>
      <c r="AV134">
        <f>(Table2[[#This Row],[Rank 1Y]]+Table2[[#This Row],[Rank 6M]]+Table2[[#This Row],[Rank Sharpe]])/3</f>
        <v>185.66666666666666</v>
      </c>
    </row>
    <row r="135" spans="1:48" x14ac:dyDescent="0.3">
      <c r="A135" t="s">
        <v>1059</v>
      </c>
      <c r="B135" t="s">
        <v>1060</v>
      </c>
      <c r="C135" t="s">
        <v>3185</v>
      </c>
      <c r="D135" t="s">
        <v>379</v>
      </c>
      <c r="E135">
        <v>12863.003178375</v>
      </c>
      <c r="F135">
        <v>1018.95</v>
      </c>
      <c r="G135">
        <v>33.562319943030801</v>
      </c>
      <c r="H135">
        <f>(Table2[[#This Row],[1Y Return vs Nifty]]-AVERAGE(Table2[1Y Return vs Nifty]))/_xlfn.STDEV.P(Table2[1Y Return vs Nifty])</f>
        <v>0.1141547800571258</v>
      </c>
      <c r="I135">
        <v>-3.0731097937048002</v>
      </c>
      <c r="J135">
        <f>(Table2[[#This Row],[1M Return vs Nifty]]-AVERAGE(Table2[1M Return vs Nifty]))/_xlfn.STDEV.P(Table2[1M Return vs Nifty])</f>
        <v>-0.40423094016532435</v>
      </c>
      <c r="K135">
        <v>94.147314156717698</v>
      </c>
      <c r="L135">
        <f>(Table2[[#This Row],[6M Return vs Nifty]]-AVERAGE(Table2[6M Return vs Nifty]))/_xlfn.STDEV.P(Table2[6M Return vs Nifty])</f>
        <v>2.2946949851688871</v>
      </c>
      <c r="M135">
        <v>-12.092936749938101</v>
      </c>
      <c r="N135">
        <f>(Table2[[#This Row],[1W Return vs Nifty]]-AVERAGE(Table2[1W Return vs Nifty]))/_xlfn.STDEV.P(Table2[1W Return vs Nifty])</f>
        <v>-2.4642536558787924</v>
      </c>
      <c r="O135">
        <v>1016.62</v>
      </c>
      <c r="P135">
        <v>945.12945065194197</v>
      </c>
      <c r="Q135">
        <v>741.86580333579798</v>
      </c>
      <c r="R135">
        <v>49.966624170065501</v>
      </c>
      <c r="S135" s="1">
        <f>(Table2[[#This Row],[Close Price]]-Table2[[#This Row],[20D EMA]])/Table2[[#This Row],[20D EMA]]</f>
        <v>2.2919084810450719E-3</v>
      </c>
      <c r="T135" s="1">
        <f>(Table2[[#This Row],[Close Price]]-Table2[[#This Row],[50D EMA]])/Table2[[#This Row],[50D EMA]]</f>
        <v>7.8106284062079867E-2</v>
      </c>
      <c r="U135" s="1">
        <f>(Table2[[#This Row],[Close Price]]-Table2[[#This Row],[200D EMA]])/Table2[[#This Row],[200D EMA]]</f>
        <v>0.3734963862982949</v>
      </c>
      <c r="V135">
        <v>0.45635277159257898</v>
      </c>
      <c r="W135">
        <v>958.3</v>
      </c>
      <c r="X135">
        <v>1036.55</v>
      </c>
      <c r="Y135">
        <v>955.55</v>
      </c>
      <c r="Z135">
        <v>1036.55</v>
      </c>
      <c r="AA135">
        <v>955.55</v>
      </c>
      <c r="AB135">
        <v>1119.9000000000001</v>
      </c>
      <c r="AC135" s="1">
        <f>(Table2[[#This Row],[Close Price]]/Table2[[#This Row],[Day Low]])-1</f>
        <v>6.3289157883752667E-2</v>
      </c>
      <c r="AD135" s="1">
        <f>(Table2[[#This Row],[Day High]]/Table2[[#This Row],[Close Price]])-1</f>
        <v>1.7272682663526107E-2</v>
      </c>
      <c r="AE135" s="1">
        <f>(Table2[[#This Row],[Close Price]]/Table2[[#This Row],[Current Week Low]])-1</f>
        <v>6.6349222960598642E-2</v>
      </c>
      <c r="AF135" s="1">
        <f>(Table2[[#This Row],[Current Week High]]/Table2[[#This Row],[Close Price]])-1</f>
        <v>1.7272682663526107E-2</v>
      </c>
      <c r="AG135" s="1">
        <f>(Table2[[#This Row],[Close Price]]/Table2[[#This Row],[Current Month Low]])-1</f>
        <v>6.6349222960598642E-2</v>
      </c>
      <c r="AH135" s="1">
        <f>(Table2[[#This Row],[Current Month High]]/Table2[[#This Row],[Close Price]])-1</f>
        <v>9.9072574709259564E-2</v>
      </c>
      <c r="AI135">
        <v>10.3096324647921</v>
      </c>
      <c r="AJ135">
        <v>126.433333333333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0.48</v>
      </c>
      <c r="AM135" t="s">
        <v>3217</v>
      </c>
      <c r="AN135">
        <v>-4.9400000000000004</v>
      </c>
      <c r="AO135" t="s">
        <v>3216</v>
      </c>
      <c r="AP135">
        <v>8.9073883427525993E-2</v>
      </c>
      <c r="AQ135">
        <f>(Table2[[#This Row],[Sharpe Ratio]]-AVERAGE(Table2[Sharpe Ratio]))/_xlfn.STDEV.P(Table2[Sharpe Ratio])</f>
        <v>0.28650524830877311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-0.17312958250933086</v>
      </c>
      <c r="AS135">
        <f>_xlfn.RANK.AVG(Table2[[#This Row],[1Y Return vs Nifty Z-Score]],Table2[1Y Return vs Nifty Z-Score])</f>
        <v>268</v>
      </c>
      <c r="AT135">
        <f>_xlfn.RANK.AVG(Table2[[#This Row],[6M Return vs Nifty Z-Score]],Table2[6M Return vs Nifty Z-Score])</f>
        <v>22</v>
      </c>
      <c r="AU135">
        <f>_xlfn.RANK.AVG(Table2[[#This Row],[Sharpe Ratio Z-Score]],Table2[Sharpe Ratio Z-Score])</f>
        <v>268</v>
      </c>
      <c r="AV135">
        <f>(Table2[[#This Row],[Rank 1Y]]+Table2[[#This Row],[Rank 6M]]+Table2[[#This Row],[Rank Sharpe]])/3</f>
        <v>186</v>
      </c>
    </row>
    <row r="136" spans="1:48" x14ac:dyDescent="0.3">
      <c r="A136" t="s">
        <v>1203</v>
      </c>
      <c r="B136" t="s">
        <v>1204</v>
      </c>
      <c r="C136" t="s">
        <v>3174</v>
      </c>
      <c r="D136" t="s">
        <v>46</v>
      </c>
      <c r="E136">
        <v>10232.770987260001</v>
      </c>
      <c r="F136">
        <v>6473.1</v>
      </c>
      <c r="G136">
        <v>26.763972267893902</v>
      </c>
      <c r="H136">
        <f>(Table2[[#This Row],[1Y Return vs Nifty]]-AVERAGE(Table2[1Y Return vs Nifty]))/_xlfn.STDEV.P(Table2[1Y Return vs Nifty])</f>
        <v>1.1584795751720424E-3</v>
      </c>
      <c r="I136">
        <v>7.1556499246554104</v>
      </c>
      <c r="J136">
        <f>(Table2[[#This Row],[1M Return vs Nifty]]-AVERAGE(Table2[1M Return vs Nifty]))/_xlfn.STDEV.P(Table2[1M Return vs Nifty])</f>
        <v>0.54747266160121311</v>
      </c>
      <c r="K136">
        <v>23.894249345336299</v>
      </c>
      <c r="L136">
        <f>(Table2[[#This Row],[6M Return vs Nifty]]-AVERAGE(Table2[6M Return vs Nifty]))/_xlfn.STDEV.P(Table2[6M Return vs Nifty])</f>
        <v>0.22351563848742739</v>
      </c>
      <c r="M136">
        <v>-0.34482170143040602</v>
      </c>
      <c r="N136">
        <f>(Table2[[#This Row],[1W Return vs Nifty]]-AVERAGE(Table2[1W Return vs Nifty]))/_xlfn.STDEV.P(Table2[1W Return vs Nifty])</f>
        <v>0.18615934261170533</v>
      </c>
      <c r="O136">
        <v>6456.75</v>
      </c>
      <c r="P136">
        <v>6145.9605824381997</v>
      </c>
      <c r="Q136">
        <v>5228.8096883446497</v>
      </c>
      <c r="R136">
        <v>47.974122284890797</v>
      </c>
      <c r="S136" s="1">
        <f>(Table2[[#This Row],[Close Price]]-Table2[[#This Row],[20D EMA]])/Table2[[#This Row],[20D EMA]]</f>
        <v>2.5322337089093375E-3</v>
      </c>
      <c r="T136" s="1">
        <f>(Table2[[#This Row],[Close Price]]-Table2[[#This Row],[50D EMA]])/Table2[[#This Row],[50D EMA]]</f>
        <v>5.3228362462425571E-2</v>
      </c>
      <c r="U136" s="1">
        <f>(Table2[[#This Row],[Close Price]]-Table2[[#This Row],[200D EMA]])/Table2[[#This Row],[200D EMA]]</f>
        <v>0.23796817742840271</v>
      </c>
      <c r="V136">
        <v>0.49977193921892998</v>
      </c>
      <c r="W136">
        <v>6451.3</v>
      </c>
      <c r="X136">
        <v>6661.1</v>
      </c>
      <c r="Y136">
        <v>6451.3</v>
      </c>
      <c r="Z136">
        <v>6699</v>
      </c>
      <c r="AA136">
        <v>6136</v>
      </c>
      <c r="AB136">
        <v>6849.95</v>
      </c>
      <c r="AC136" s="1">
        <f>(Table2[[#This Row],[Close Price]]/Table2[[#This Row],[Day Low]])-1</f>
        <v>3.3791638894486997E-3</v>
      </c>
      <c r="AD136" s="1">
        <f>(Table2[[#This Row],[Day High]]/Table2[[#This Row],[Close Price]])-1</f>
        <v>2.9043271384653346E-2</v>
      </c>
      <c r="AE136" s="1">
        <f>(Table2[[#This Row],[Close Price]]/Table2[[#This Row],[Current Week Low]])-1</f>
        <v>3.3791638894486997E-3</v>
      </c>
      <c r="AF136" s="1">
        <f>(Table2[[#This Row],[Current Week High]]/Table2[[#This Row],[Close Price]])-1</f>
        <v>3.4898271307410633E-2</v>
      </c>
      <c r="AG136" s="1">
        <f>(Table2[[#This Row],[Close Price]]/Table2[[#This Row],[Current Month Low]])-1</f>
        <v>5.4938070404172201E-2</v>
      </c>
      <c r="AH136" s="1">
        <f>(Table2[[#This Row],[Current Month High]]/Table2[[#This Row],[Close Price]])-1</f>
        <v>5.8217855432481924E-2</v>
      </c>
      <c r="AI136">
        <v>15.091687135993499</v>
      </c>
      <c r="AJ136">
        <v>92.368385860116803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0.28999999999999998</v>
      </c>
      <c r="AM136" t="s">
        <v>3217</v>
      </c>
      <c r="AN136">
        <v>-2.65</v>
      </c>
      <c r="AO136" t="s">
        <v>3216</v>
      </c>
      <c r="AP136">
        <v>0.217830192724906</v>
      </c>
      <c r="AQ136">
        <f>(Table2[[#This Row],[Sharpe Ratio]]-AVERAGE(Table2[Sharpe Ratio]))/_xlfn.STDEV.P(Table2[Sharpe Ratio])</f>
        <v>1.7818910096021694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2.7401971318776868</v>
      </c>
      <c r="AS136">
        <f>_xlfn.RANK.AVG(Table2[[#This Row],[1Y Return vs Nifty Z-Score]],Table2[1Y Return vs Nifty Z-Score])</f>
        <v>291</v>
      </c>
      <c r="AT136">
        <f>_xlfn.RANK.AVG(Table2[[#This Row],[6M Return vs Nifty Z-Score]],Table2[6M Return vs Nifty Z-Score])</f>
        <v>243</v>
      </c>
      <c r="AU136">
        <f>_xlfn.RANK.AVG(Table2[[#This Row],[Sharpe Ratio Z-Score]],Table2[Sharpe Ratio Z-Score])</f>
        <v>24</v>
      </c>
      <c r="AV136">
        <f>(Table2[[#This Row],[Rank 1Y]]+Table2[[#This Row],[Rank 6M]]+Table2[[#This Row],[Rank Sharpe]])/3</f>
        <v>186</v>
      </c>
    </row>
    <row r="137" spans="1:48" x14ac:dyDescent="0.3">
      <c r="A137" t="s">
        <v>993</v>
      </c>
      <c r="B137" t="s">
        <v>994</v>
      </c>
      <c r="C137" t="s">
        <v>3175</v>
      </c>
      <c r="D137" t="s">
        <v>54</v>
      </c>
      <c r="E137">
        <v>14940.0988488</v>
      </c>
      <c r="F137">
        <v>1965.5</v>
      </c>
      <c r="G137">
        <v>62.2727561189837</v>
      </c>
      <c r="H137">
        <f>(Table2[[#This Row],[1Y Return vs Nifty]]-AVERAGE(Table2[1Y Return vs Nifty]))/_xlfn.STDEV.P(Table2[1Y Return vs Nifty])</f>
        <v>0.59135500989688627</v>
      </c>
      <c r="I137">
        <v>21.535841777127299</v>
      </c>
      <c r="J137">
        <f>(Table2[[#This Row],[1M Return vs Nifty]]-AVERAGE(Table2[1M Return vs Nifty]))/_xlfn.STDEV.P(Table2[1M Return vs Nifty])</f>
        <v>1.8854335441436068</v>
      </c>
      <c r="K137">
        <v>37.961508541247802</v>
      </c>
      <c r="L137">
        <f>(Table2[[#This Row],[6M Return vs Nifty]]-AVERAGE(Table2[6M Return vs Nifty]))/_xlfn.STDEV.P(Table2[6M Return vs Nifty])</f>
        <v>0.63824226698700814</v>
      </c>
      <c r="M137">
        <v>-1.8573490643017601</v>
      </c>
      <c r="N137">
        <f>(Table2[[#This Row],[1W Return vs Nifty]]-AVERAGE(Table2[1W Return vs Nifty]))/_xlfn.STDEV.P(Table2[1W Return vs Nifty])</f>
        <v>-0.15507175417058328</v>
      </c>
      <c r="O137">
        <v>1910.02</v>
      </c>
      <c r="P137">
        <v>1753.89899606944</v>
      </c>
      <c r="Q137">
        <v>1456.0707843104201</v>
      </c>
      <c r="R137">
        <v>53.339532837526399</v>
      </c>
      <c r="S137" s="1">
        <f>(Table2[[#This Row],[Close Price]]-Table2[[#This Row],[20D EMA]])/Table2[[#This Row],[20D EMA]]</f>
        <v>2.9046816263704055E-2</v>
      </c>
      <c r="T137" s="1">
        <f>(Table2[[#This Row],[Close Price]]-Table2[[#This Row],[50D EMA]])/Table2[[#This Row],[50D EMA]]</f>
        <v>0.12064606023765709</v>
      </c>
      <c r="U137" s="1">
        <f>(Table2[[#This Row],[Close Price]]-Table2[[#This Row],[200D EMA]])/Table2[[#This Row],[200D EMA]]</f>
        <v>0.34986569415362612</v>
      </c>
      <c r="V137">
        <v>1.41990832265136</v>
      </c>
      <c r="W137">
        <v>1952</v>
      </c>
      <c r="X137">
        <v>2024.35</v>
      </c>
      <c r="Y137">
        <v>1905</v>
      </c>
      <c r="Z137">
        <v>2025</v>
      </c>
      <c r="AA137">
        <v>1870</v>
      </c>
      <c r="AB137">
        <v>2158.8000000000002</v>
      </c>
      <c r="AC137" s="1">
        <f>(Table2[[#This Row],[Close Price]]/Table2[[#This Row],[Day Low]])-1</f>
        <v>6.9159836065573188E-3</v>
      </c>
      <c r="AD137" s="1">
        <f>(Table2[[#This Row],[Day High]]/Table2[[#This Row],[Close Price]])-1</f>
        <v>2.9941490714830765E-2</v>
      </c>
      <c r="AE137" s="1">
        <f>(Table2[[#This Row],[Close Price]]/Table2[[#This Row],[Current Week Low]])-1</f>
        <v>3.1758530183727096E-2</v>
      </c>
      <c r="AF137" s="1">
        <f>(Table2[[#This Row],[Current Week High]]/Table2[[#This Row],[Close Price]])-1</f>
        <v>3.0272195370134813E-2</v>
      </c>
      <c r="AG137" s="1">
        <f>(Table2[[#This Row],[Close Price]]/Table2[[#This Row],[Current Month Low]])-1</f>
        <v>5.10695187165775E-2</v>
      </c>
      <c r="AH137" s="1">
        <f>(Table2[[#This Row],[Current Month High]]/Table2[[#This Row],[Close Price]])-1</f>
        <v>9.834647672348007E-2</v>
      </c>
      <c r="AI137">
        <v>9.8346476723479999</v>
      </c>
      <c r="AJ137">
        <v>106.027253668763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0.16</v>
      </c>
      <c r="AM137" t="s">
        <v>3217</v>
      </c>
      <c r="AN137">
        <v>4.28</v>
      </c>
      <c r="AO137" t="s">
        <v>3217</v>
      </c>
      <c r="AP137">
        <v>9.2057155252404002E-2</v>
      </c>
      <c r="AQ137">
        <f>(Table2[[#This Row],[Sharpe Ratio]]-AVERAGE(Table2[Sharpe Ratio]))/_xlfn.STDEV.P(Table2[Sharpe Ratio])</f>
        <v>0.32115319863706915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3.281112265493987</v>
      </c>
      <c r="AS137">
        <f>_xlfn.RANK.AVG(Table2[[#This Row],[1Y Return vs Nifty Z-Score]],Table2[1Y Return vs Nifty Z-Score])</f>
        <v>147</v>
      </c>
      <c r="AT137">
        <f>_xlfn.RANK.AVG(Table2[[#This Row],[6M Return vs Nifty Z-Score]],Table2[6M Return vs Nifty Z-Score])</f>
        <v>155</v>
      </c>
      <c r="AU137">
        <f>_xlfn.RANK.AVG(Table2[[#This Row],[Sharpe Ratio Z-Score]],Table2[Sharpe Ratio Z-Score])</f>
        <v>258</v>
      </c>
      <c r="AV137">
        <f>(Table2[[#This Row],[Rank 1Y]]+Table2[[#This Row],[Rank 6M]]+Table2[[#This Row],[Rank Sharpe]])/3</f>
        <v>186.66666666666666</v>
      </c>
    </row>
    <row r="138" spans="1:48" x14ac:dyDescent="0.3">
      <c r="A138" t="s">
        <v>25</v>
      </c>
      <c r="B138" t="s">
        <v>26</v>
      </c>
      <c r="C138" t="s">
        <v>3172</v>
      </c>
      <c r="D138" t="s">
        <v>27</v>
      </c>
      <c r="E138">
        <v>990567.73873839003</v>
      </c>
      <c r="F138">
        <v>1654.9</v>
      </c>
      <c r="G138">
        <v>53.793696376398501</v>
      </c>
      <c r="H138">
        <f>(Table2[[#This Row],[1Y Return vs Nifty]]-AVERAGE(Table2[1Y Return vs Nifty]))/_xlfn.STDEV.P(Table2[1Y Return vs Nifty])</f>
        <v>0.45042335587430771</v>
      </c>
      <c r="I138">
        <v>8.3812850331814897</v>
      </c>
      <c r="J138">
        <f>(Table2[[#This Row],[1M Return vs Nifty]]-AVERAGE(Table2[1M Return vs Nifty]))/_xlfn.STDEV.P(Table2[1M Return vs Nifty])</f>
        <v>0.66150812429197081</v>
      </c>
      <c r="K138">
        <v>19.999615439112301</v>
      </c>
      <c r="L138">
        <f>(Table2[[#This Row],[6M Return vs Nifty]]-AVERAGE(Table2[6M Return vs Nifty]))/_xlfn.STDEV.P(Table2[6M Return vs Nifty])</f>
        <v>0.10869523412337943</v>
      </c>
      <c r="M138">
        <v>3.49164178290965</v>
      </c>
      <c r="N138">
        <f>(Table2[[#This Row],[1W Return vs Nifty]]-AVERAGE(Table2[1W Return vs Nifty]))/_xlfn.STDEV.P(Table2[1W Return vs Nifty])</f>
        <v>1.0516779934884388</v>
      </c>
      <c r="O138">
        <v>1578.97</v>
      </c>
      <c r="P138">
        <v>1517.3018354728099</v>
      </c>
      <c r="Q138">
        <v>1311.45953788768</v>
      </c>
      <c r="R138">
        <v>76.141343887626107</v>
      </c>
      <c r="S138" s="1">
        <f>(Table2[[#This Row],[Close Price]]-Table2[[#This Row],[20D EMA]])/Table2[[#This Row],[20D EMA]]</f>
        <v>4.8088310734212852E-2</v>
      </c>
      <c r="T138" s="1">
        <f>(Table2[[#This Row],[Close Price]]-Table2[[#This Row],[50D EMA]])/Table2[[#This Row],[50D EMA]]</f>
        <v>9.0686085859978491E-2</v>
      </c>
      <c r="U138" s="1">
        <f>(Table2[[#This Row],[Close Price]]-Table2[[#This Row],[200D EMA]])/Table2[[#This Row],[200D EMA]]</f>
        <v>0.26187652168475373</v>
      </c>
      <c r="V138">
        <v>0.75516460149787601</v>
      </c>
      <c r="W138">
        <v>1647.85</v>
      </c>
      <c r="X138">
        <v>1670.95</v>
      </c>
      <c r="Y138">
        <v>1630.1</v>
      </c>
      <c r="Z138">
        <v>1670.95</v>
      </c>
      <c r="AA138">
        <v>1523.25</v>
      </c>
      <c r="AB138">
        <v>1670.95</v>
      </c>
      <c r="AC138" s="1">
        <f>(Table2[[#This Row],[Close Price]]/Table2[[#This Row],[Day Low]])-1</f>
        <v>4.2783020299179686E-3</v>
      </c>
      <c r="AD138" s="1">
        <f>(Table2[[#This Row],[Day High]]/Table2[[#This Row],[Close Price]])-1</f>
        <v>9.6984712067194057E-3</v>
      </c>
      <c r="AE138" s="1">
        <f>(Table2[[#This Row],[Close Price]]/Table2[[#This Row],[Current Week Low]])-1</f>
        <v>1.5213790564996055E-2</v>
      </c>
      <c r="AF138" s="1">
        <f>(Table2[[#This Row],[Current Week High]]/Table2[[#This Row],[Close Price]])-1</f>
        <v>9.6984712067194057E-3</v>
      </c>
      <c r="AG138" s="1">
        <f>(Table2[[#This Row],[Close Price]]/Table2[[#This Row],[Current Month Low]])-1</f>
        <v>8.6427047431478776E-2</v>
      </c>
      <c r="AH138" s="1">
        <f>(Table2[[#This Row],[Current Month High]]/Table2[[#This Row],[Close Price]])-1</f>
        <v>9.6984712067194057E-3</v>
      </c>
      <c r="AI138">
        <v>0.96984712067194001</v>
      </c>
      <c r="AJ138">
        <v>84.812105645206302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7.0000000000000007E-2</v>
      </c>
      <c r="AM138" t="s">
        <v>3217</v>
      </c>
      <c r="AN138">
        <v>5.32</v>
      </c>
      <c r="AO138" t="s">
        <v>3217</v>
      </c>
      <c r="AP138">
        <v>0.146706224942247</v>
      </c>
      <c r="AQ138">
        <f>(Table2[[#This Row],[Sharpe Ratio]]-AVERAGE(Table2[Sharpe Ratio]))/_xlfn.STDEV.P(Table2[Sharpe Ratio])</f>
        <v>0.95585173207650687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3.2281564398546037</v>
      </c>
      <c r="AS138">
        <f>_xlfn.RANK.AVG(Table2[[#This Row],[1Y Return vs Nifty Z-Score]],Table2[1Y Return vs Nifty Z-Score])</f>
        <v>171</v>
      </c>
      <c r="AT138">
        <f>_xlfn.RANK.AVG(Table2[[#This Row],[6M Return vs Nifty Z-Score]],Table2[6M Return vs Nifty Z-Score])</f>
        <v>267</v>
      </c>
      <c r="AU138">
        <f>_xlfn.RANK.AVG(Table2[[#This Row],[Sharpe Ratio Z-Score]],Table2[Sharpe Ratio Z-Score])</f>
        <v>124</v>
      </c>
      <c r="AV138">
        <f>(Table2[[#This Row],[Rank 1Y]]+Table2[[#This Row],[Rank 6M]]+Table2[[#This Row],[Rank Sharpe]])/3</f>
        <v>187.33333333333334</v>
      </c>
    </row>
    <row r="139" spans="1:48" x14ac:dyDescent="0.3">
      <c r="A139" t="s">
        <v>383</v>
      </c>
      <c r="B139" t="s">
        <v>384</v>
      </c>
      <c r="C139" t="s">
        <v>3181</v>
      </c>
      <c r="D139" t="s">
        <v>327</v>
      </c>
      <c r="E139">
        <v>62517.362775599999</v>
      </c>
      <c r="F139">
        <v>1889.4</v>
      </c>
      <c r="G139">
        <v>89.782101359278201</v>
      </c>
      <c r="H139">
        <f>(Table2[[#This Row],[1Y Return vs Nifty]]-AVERAGE(Table2[1Y Return vs Nifty]))/_xlfn.STDEV.P(Table2[1Y Return vs Nifty])</f>
        <v>1.0485917370213969</v>
      </c>
      <c r="I139">
        <v>18.881506357145899</v>
      </c>
      <c r="J139">
        <f>(Table2[[#This Row],[1M Return vs Nifty]]-AVERAGE(Table2[1M Return vs Nifty]))/_xlfn.STDEV.P(Table2[1M Return vs Nifty])</f>
        <v>1.6384690392527086</v>
      </c>
      <c r="K139">
        <v>63.757666927204198</v>
      </c>
      <c r="L139">
        <f>(Table2[[#This Row],[6M Return vs Nifty]]-AVERAGE(Table2[6M Return vs Nifty]))/_xlfn.STDEV.P(Table2[6M Return vs Nifty])</f>
        <v>1.3987567102524201</v>
      </c>
      <c r="M139">
        <v>2.4519509713234</v>
      </c>
      <c r="N139">
        <f>(Table2[[#This Row],[1W Return vs Nifty]]-AVERAGE(Table2[1W Return vs Nifty]))/_xlfn.STDEV.P(Table2[1W Return vs Nifty])</f>
        <v>0.81712036189720216</v>
      </c>
      <c r="O139">
        <v>1796.83</v>
      </c>
      <c r="P139">
        <v>1668.58764806916</v>
      </c>
      <c r="Q139">
        <v>1353.9763514777601</v>
      </c>
      <c r="R139">
        <v>69.987648559838703</v>
      </c>
      <c r="S139" s="1">
        <f>(Table2[[#This Row],[Close Price]]-Table2[[#This Row],[20D EMA]])/Table2[[#This Row],[20D EMA]]</f>
        <v>5.1518507593929404E-2</v>
      </c>
      <c r="T139" s="1">
        <f>(Table2[[#This Row],[Close Price]]-Table2[[#This Row],[50D EMA]])/Table2[[#This Row],[50D EMA]]</f>
        <v>0.13233488344850067</v>
      </c>
      <c r="U139" s="1">
        <f>(Table2[[#This Row],[Close Price]]-Table2[[#This Row],[200D EMA]])/Table2[[#This Row],[200D EMA]]</f>
        <v>0.39544534728237068</v>
      </c>
      <c r="V139">
        <v>0.763619126212985</v>
      </c>
      <c r="W139">
        <v>1883.1</v>
      </c>
      <c r="X139">
        <v>1908</v>
      </c>
      <c r="Y139">
        <v>1883.1</v>
      </c>
      <c r="Z139">
        <v>1930</v>
      </c>
      <c r="AA139">
        <v>1750.55</v>
      </c>
      <c r="AB139">
        <v>1935</v>
      </c>
      <c r="AC139" s="1">
        <f>(Table2[[#This Row],[Close Price]]/Table2[[#This Row],[Day Low]])-1</f>
        <v>3.3455472359409377E-3</v>
      </c>
      <c r="AD139" s="1">
        <f>(Table2[[#This Row],[Day High]]/Table2[[#This Row],[Close Price]])-1</f>
        <v>9.8443950460462837E-3</v>
      </c>
      <c r="AE139" s="1">
        <f>(Table2[[#This Row],[Close Price]]/Table2[[#This Row],[Current Week Low]])-1</f>
        <v>3.3455472359409377E-3</v>
      </c>
      <c r="AF139" s="1">
        <f>(Table2[[#This Row],[Current Week High]]/Table2[[#This Row],[Close Price]])-1</f>
        <v>2.1488303165025924E-2</v>
      </c>
      <c r="AG139" s="1">
        <f>(Table2[[#This Row],[Close Price]]/Table2[[#This Row],[Current Month Low]])-1</f>
        <v>7.9317928650995517E-2</v>
      </c>
      <c r="AH139" s="1">
        <f>(Table2[[#This Row],[Current Month High]]/Table2[[#This Row],[Close Price]])-1</f>
        <v>2.4134645919339448E-2</v>
      </c>
      <c r="AI139">
        <v>2.4134645919339399</v>
      </c>
      <c r="AJ139">
        <v>134.21346225362501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0.17</v>
      </c>
      <c r="AM139" t="s">
        <v>3217</v>
      </c>
      <c r="AN139">
        <v>6.77</v>
      </c>
      <c r="AO139" t="s">
        <v>3217</v>
      </c>
      <c r="AP139">
        <v>3.9104797482250001E-2</v>
      </c>
      <c r="AQ139">
        <f>(Table2[[#This Row],[Sharpe Ratio]]-AVERAGE(Table2[Sharpe Ratio]))/_xlfn.STDEV.P(Table2[Sharpe Ratio])</f>
        <v>-0.29383959098627632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4.6090982574374513</v>
      </c>
      <c r="AS139">
        <f>_xlfn.RANK.AVG(Table2[[#This Row],[1Y Return vs Nifty Z-Score]],Table2[1Y Return vs Nifty Z-Score])</f>
        <v>89</v>
      </c>
      <c r="AT139">
        <f>_xlfn.RANK.AVG(Table2[[#This Row],[6M Return vs Nifty Z-Score]],Table2[6M Return vs Nifty Z-Score])</f>
        <v>64</v>
      </c>
      <c r="AU139">
        <f>_xlfn.RANK.AVG(Table2[[#This Row],[Sharpe Ratio Z-Score]],Table2[Sharpe Ratio Z-Score])</f>
        <v>414</v>
      </c>
      <c r="AV139">
        <f>(Table2[[#This Row],[Rank 1Y]]+Table2[[#This Row],[Rank 6M]]+Table2[[#This Row],[Rank Sharpe]])/3</f>
        <v>189</v>
      </c>
    </row>
    <row r="140" spans="1:48" x14ac:dyDescent="0.3">
      <c r="A140" t="s">
        <v>1479</v>
      </c>
      <c r="B140" t="s">
        <v>1480</v>
      </c>
      <c r="C140" t="s">
        <v>3170</v>
      </c>
      <c r="D140" t="s">
        <v>21</v>
      </c>
      <c r="E140">
        <v>7160.3142457550002</v>
      </c>
      <c r="F140">
        <v>864.65</v>
      </c>
      <c r="G140">
        <v>47.541998171426499</v>
      </c>
      <c r="H140">
        <f>(Table2[[#This Row],[1Y Return vs Nifty]]-AVERAGE(Table2[1Y Return vs Nifty]))/_xlfn.STDEV.P(Table2[1Y Return vs Nifty])</f>
        <v>0.3465129937321888</v>
      </c>
      <c r="I140">
        <v>6.9929515196436798</v>
      </c>
      <c r="J140">
        <f>(Table2[[#This Row],[1M Return vs Nifty]]-AVERAGE(Table2[1M Return vs Nifty]))/_xlfn.STDEV.P(Table2[1M Return vs Nifty])</f>
        <v>0.5323348870992467</v>
      </c>
      <c r="K140">
        <v>28.783432202696101</v>
      </c>
      <c r="L140">
        <f>(Table2[[#This Row],[6M Return vs Nifty]]-AVERAGE(Table2[6M Return vs Nifty]))/_xlfn.STDEV.P(Table2[6M Return vs Nifty])</f>
        <v>0.36765703051780235</v>
      </c>
      <c r="M140">
        <v>-0.32437242319076498</v>
      </c>
      <c r="N140">
        <f>(Table2[[#This Row],[1W Return vs Nifty]]-AVERAGE(Table2[1W Return vs Nifty]))/_xlfn.STDEV.P(Table2[1W Return vs Nifty])</f>
        <v>0.19077276635094409</v>
      </c>
      <c r="O140">
        <v>685.05</v>
      </c>
      <c r="P140">
        <v>830.67486911076605</v>
      </c>
      <c r="Q140">
        <v>714.80263492040501</v>
      </c>
      <c r="R140">
        <v>60.719056160015903</v>
      </c>
      <c r="S140" s="1">
        <f>(Table2[[#This Row],[Close Price]]-Table2[[#This Row],[20D EMA]])/Table2[[#This Row],[20D EMA]]</f>
        <v>0.26217064447850524</v>
      </c>
      <c r="T140" s="1">
        <f>(Table2[[#This Row],[Close Price]]-Table2[[#This Row],[50D EMA]])/Table2[[#This Row],[50D EMA]]</f>
        <v>4.0900636521728602E-2</v>
      </c>
      <c r="U140" s="1">
        <f>(Table2[[#This Row],[Close Price]]-Table2[[#This Row],[200D EMA]])/Table2[[#This Row],[200D EMA]]</f>
        <v>0.20963460088011682</v>
      </c>
      <c r="V140">
        <v>0.67816903654194605</v>
      </c>
      <c r="W140">
        <v>840.25</v>
      </c>
      <c r="X140">
        <v>878.95</v>
      </c>
      <c r="Y140">
        <v>839.95</v>
      </c>
      <c r="Z140">
        <v>879.4</v>
      </c>
      <c r="AA140">
        <v>831.45</v>
      </c>
      <c r="AB140">
        <v>889.8</v>
      </c>
      <c r="AC140" s="1">
        <f>(Table2[[#This Row],[Close Price]]/Table2[[#This Row],[Day Low]])-1</f>
        <v>2.9038976495090685E-2</v>
      </c>
      <c r="AD140" s="1">
        <f>(Table2[[#This Row],[Day High]]/Table2[[#This Row],[Close Price]])-1</f>
        <v>1.6538483779564128E-2</v>
      </c>
      <c r="AE140" s="1">
        <f>(Table2[[#This Row],[Close Price]]/Table2[[#This Row],[Current Week Low]])-1</f>
        <v>2.9406512292398324E-2</v>
      </c>
      <c r="AF140" s="1">
        <f>(Table2[[#This Row],[Current Week High]]/Table2[[#This Row],[Close Price]])-1</f>
        <v>1.7058925576822981E-2</v>
      </c>
      <c r="AG140" s="1">
        <f>(Table2[[#This Row],[Close Price]]/Table2[[#This Row],[Current Month Low]])-1</f>
        <v>3.9930242347705702E-2</v>
      </c>
      <c r="AH140" s="1">
        <f>(Table2[[#This Row],[Current Month High]]/Table2[[#This Row],[Close Price]])-1</f>
        <v>2.9086913780142165E-2</v>
      </c>
      <c r="AI140">
        <v>7.2919678482623098</v>
      </c>
      <c r="AJ140">
        <v>108.34939759036099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-0.16</v>
      </c>
      <c r="AM140" t="s">
        <v>3216</v>
      </c>
      <c r="AN140">
        <v>6.69</v>
      </c>
      <c r="AO140" t="s">
        <v>3217</v>
      </c>
      <c r="AP140">
        <v>0.127415905358469</v>
      </c>
      <c r="AQ140">
        <f>(Table2[[#This Row],[Sharpe Ratio]]-AVERAGE(Table2[Sharpe Ratio]))/_xlfn.STDEV.P(Table2[Sharpe Ratio])</f>
        <v>0.7318124644569608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192</v>
      </c>
      <c r="AT140">
        <f>_xlfn.RANK.AVG(Table2[[#This Row],[6M Return vs Nifty Z-Score]],Table2[6M Return vs Nifty Z-Score])</f>
        <v>212</v>
      </c>
      <c r="AU140">
        <f>_xlfn.RANK.AVG(Table2[[#This Row],[Sharpe Ratio Z-Score]],Table2[Sharpe Ratio Z-Score])</f>
        <v>167</v>
      </c>
      <c r="AV140">
        <f>(Table2[[#This Row],[Rank 1Y]]+Table2[[#This Row],[Rank 6M]]+Table2[[#This Row],[Rank Sharpe]])/3</f>
        <v>190.33333333333334</v>
      </c>
    </row>
    <row r="141" spans="1:48" x14ac:dyDescent="0.3">
      <c r="A141" t="s">
        <v>975</v>
      </c>
      <c r="B141" t="s">
        <v>976</v>
      </c>
      <c r="C141" t="s">
        <v>3175</v>
      </c>
      <c r="D141" t="s">
        <v>54</v>
      </c>
      <c r="E141">
        <v>15581.35857488</v>
      </c>
      <c r="F141">
        <v>1271.6500000000001</v>
      </c>
      <c r="G141">
        <v>71.153256970992601</v>
      </c>
      <c r="H141">
        <f>(Table2[[#This Row],[1Y Return vs Nifty]]-AVERAGE(Table2[1Y Return vs Nifty]))/_xlfn.STDEV.P(Table2[1Y Return vs Nifty])</f>
        <v>0.73895907350983425</v>
      </c>
      <c r="I141">
        <v>29.723703724059501</v>
      </c>
      <c r="J141">
        <f>(Table2[[#This Row],[1M Return vs Nifty]]-AVERAGE(Table2[1M Return vs Nifty]))/_xlfn.STDEV.P(Table2[1M Return vs Nifty])</f>
        <v>2.6472480671375798</v>
      </c>
      <c r="K141">
        <v>52.327256809100398</v>
      </c>
      <c r="L141">
        <f>(Table2[[#This Row],[6M Return vs Nifty]]-AVERAGE(Table2[6M Return vs Nifty]))/_xlfn.STDEV.P(Table2[6M Return vs Nifty])</f>
        <v>1.0617688589141536</v>
      </c>
      <c r="M141">
        <v>1.5254963568353701</v>
      </c>
      <c r="N141">
        <f>(Table2[[#This Row],[1W Return vs Nifty]]-AVERAGE(Table2[1W Return vs Nifty]))/_xlfn.STDEV.P(Table2[1W Return vs Nifty])</f>
        <v>0.60810918498823185</v>
      </c>
      <c r="O141">
        <v>1171.2</v>
      </c>
      <c r="P141">
        <v>1049.49537513055</v>
      </c>
      <c r="Q141">
        <v>862.94768732678494</v>
      </c>
      <c r="R141">
        <v>68.188675339506602</v>
      </c>
      <c r="S141" s="1">
        <f>(Table2[[#This Row],[Close Price]]-Table2[[#This Row],[20D EMA]])/Table2[[#This Row],[20D EMA]]</f>
        <v>8.576673497267763E-2</v>
      </c>
      <c r="T141" s="1">
        <f>(Table2[[#This Row],[Close Price]]-Table2[[#This Row],[50D EMA]])/Table2[[#This Row],[50D EMA]]</f>
        <v>0.2116775644121496</v>
      </c>
      <c r="U141" s="1">
        <f>(Table2[[#This Row],[Close Price]]-Table2[[#This Row],[200D EMA]])/Table2[[#This Row],[200D EMA]]</f>
        <v>0.47361192187591539</v>
      </c>
      <c r="V141">
        <v>1.85144106284103</v>
      </c>
      <c r="W141">
        <v>1252.2</v>
      </c>
      <c r="X141">
        <v>1304.0999999999999</v>
      </c>
      <c r="Y141">
        <v>1252.2</v>
      </c>
      <c r="Z141">
        <v>1335.1</v>
      </c>
      <c r="AA141">
        <v>1031.9000000000001</v>
      </c>
      <c r="AB141">
        <v>1335.1</v>
      </c>
      <c r="AC141" s="1">
        <f>(Table2[[#This Row],[Close Price]]/Table2[[#This Row],[Day Low]])-1</f>
        <v>1.5532662513975337E-2</v>
      </c>
      <c r="AD141" s="1">
        <f>(Table2[[#This Row],[Day High]]/Table2[[#This Row],[Close Price]])-1</f>
        <v>2.5518027759210415E-2</v>
      </c>
      <c r="AE141" s="1">
        <f>(Table2[[#This Row],[Close Price]]/Table2[[#This Row],[Current Week Low]])-1</f>
        <v>1.5532662513975337E-2</v>
      </c>
      <c r="AF141" s="1">
        <f>(Table2[[#This Row],[Current Week High]]/Table2[[#This Row],[Close Price]])-1</f>
        <v>4.9895804663232735E-2</v>
      </c>
      <c r="AG141" s="1">
        <f>(Table2[[#This Row],[Close Price]]/Table2[[#This Row],[Current Month Low]])-1</f>
        <v>0.23233840488419411</v>
      </c>
      <c r="AH141" s="1">
        <f>(Table2[[#This Row],[Current Month High]]/Table2[[#This Row],[Close Price]])-1</f>
        <v>4.9895804663232735E-2</v>
      </c>
      <c r="AI141">
        <v>4.9895804663232699</v>
      </c>
      <c r="AJ141">
        <v>108.05791884816701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0.23</v>
      </c>
      <c r="AM141" t="s">
        <v>3217</v>
      </c>
      <c r="AN141">
        <v>20.03</v>
      </c>
      <c r="AO141" t="s">
        <v>3217</v>
      </c>
      <c r="AP141">
        <v>6.4156300584449003E-2</v>
      </c>
      <c r="AQ141">
        <f>(Table2[[#This Row],[Sharpe Ratio]]-AVERAGE(Table2[Sharpe Ratio]))/_xlfn.STDEV.P(Table2[Sharpe Ratio])</f>
        <v>-2.8894912012398756E-3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5.0531956933485596</v>
      </c>
      <c r="AS141">
        <f>_xlfn.RANK.AVG(Table2[[#This Row],[1Y Return vs Nifty Z-Score]],Table2[1Y Return vs Nifty Z-Score])</f>
        <v>123</v>
      </c>
      <c r="AT141">
        <f>_xlfn.RANK.AVG(Table2[[#This Row],[6M Return vs Nifty Z-Score]],Table2[6M Return vs Nifty Z-Score])</f>
        <v>93</v>
      </c>
      <c r="AU141">
        <f>_xlfn.RANK.AVG(Table2[[#This Row],[Sharpe Ratio Z-Score]],Table2[Sharpe Ratio Z-Score])</f>
        <v>357</v>
      </c>
      <c r="AV141">
        <f>(Table2[[#This Row],[Rank 1Y]]+Table2[[#This Row],[Rank 6M]]+Table2[[#This Row],[Rank Sharpe]])/3</f>
        <v>191</v>
      </c>
    </row>
    <row r="142" spans="1:48" x14ac:dyDescent="0.3">
      <c r="A142" t="s">
        <v>265</v>
      </c>
      <c r="B142" t="s">
        <v>266</v>
      </c>
      <c r="C142" t="s">
        <v>3175</v>
      </c>
      <c r="D142" t="s">
        <v>54</v>
      </c>
      <c r="E142">
        <v>101488.29504040501</v>
      </c>
      <c r="F142">
        <v>2224.9499999999998</v>
      </c>
      <c r="G142">
        <v>69.200481796591902</v>
      </c>
      <c r="H142">
        <f>(Table2[[#This Row],[1Y Return vs Nifty]]-AVERAGE(Table2[1Y Return vs Nifty]))/_xlfn.STDEV.P(Table2[1Y Return vs Nifty])</f>
        <v>0.70650172049929738</v>
      </c>
      <c r="I142">
        <v>5.0003842141644403</v>
      </c>
      <c r="J142">
        <f>(Table2[[#This Row],[1M Return vs Nifty]]-AVERAGE(Table2[1M Return vs Nifty]))/_xlfn.STDEV.P(Table2[1M Return vs Nifty])</f>
        <v>0.34694256842125537</v>
      </c>
      <c r="K142">
        <v>22.757817967050499</v>
      </c>
      <c r="L142">
        <f>(Table2[[#This Row],[6M Return vs Nifty]]-AVERAGE(Table2[6M Return vs Nifty]))/_xlfn.STDEV.P(Table2[6M Return vs Nifty])</f>
        <v>0.19001171654543447</v>
      </c>
      <c r="M142">
        <v>0.74903625293813603</v>
      </c>
      <c r="N142">
        <f>(Table2[[#This Row],[1W Return vs Nifty]]-AVERAGE(Table2[1W Return vs Nifty]))/_xlfn.STDEV.P(Table2[1W Return vs Nifty])</f>
        <v>0.43293725794450399</v>
      </c>
      <c r="O142">
        <v>2201.3200000000002</v>
      </c>
      <c r="P142">
        <v>2061.4077455861502</v>
      </c>
      <c r="Q142">
        <v>1690.02596922515</v>
      </c>
      <c r="R142">
        <v>49.644649381471901</v>
      </c>
      <c r="S142" s="1">
        <f>(Table2[[#This Row],[Close Price]]-Table2[[#This Row],[20D EMA]])/Table2[[#This Row],[20D EMA]]</f>
        <v>1.0734468409863016E-2</v>
      </c>
      <c r="T142" s="1">
        <f>(Table2[[#This Row],[Close Price]]-Table2[[#This Row],[50D EMA]])/Table2[[#This Row],[50D EMA]]</f>
        <v>7.9335228444747719E-2</v>
      </c>
      <c r="U142" s="1">
        <f>(Table2[[#This Row],[Close Price]]-Table2[[#This Row],[200D EMA]])/Table2[[#This Row],[200D EMA]]</f>
        <v>0.31651823138558277</v>
      </c>
      <c r="V142">
        <v>0.78406544564528302</v>
      </c>
      <c r="W142">
        <v>2213</v>
      </c>
      <c r="X142">
        <v>2279</v>
      </c>
      <c r="Y142">
        <v>2213</v>
      </c>
      <c r="Z142">
        <v>2286</v>
      </c>
      <c r="AA142">
        <v>2185.5500000000002</v>
      </c>
      <c r="AB142">
        <v>2312</v>
      </c>
      <c r="AC142" s="1">
        <f>(Table2[[#This Row],[Close Price]]/Table2[[#This Row],[Day Low]])-1</f>
        <v>5.3999096249435219E-3</v>
      </c>
      <c r="AD142" s="1">
        <f>(Table2[[#This Row],[Day High]]/Table2[[#This Row],[Close Price]])-1</f>
        <v>2.4292680734398608E-2</v>
      </c>
      <c r="AE142" s="1">
        <f>(Table2[[#This Row],[Close Price]]/Table2[[#This Row],[Current Week Low]])-1</f>
        <v>5.3999096249435219E-3</v>
      </c>
      <c r="AF142" s="1">
        <f>(Table2[[#This Row],[Current Week High]]/Table2[[#This Row],[Close Price]])-1</f>
        <v>2.7438818849861768E-2</v>
      </c>
      <c r="AG142" s="1">
        <f>(Table2[[#This Row],[Close Price]]/Table2[[#This Row],[Current Month Low]])-1</f>
        <v>1.8027498798929065E-2</v>
      </c>
      <c r="AH142" s="1">
        <f>(Table2[[#This Row],[Current Month High]]/Table2[[#This Row],[Close Price]])-1</f>
        <v>3.9124474707296963E-2</v>
      </c>
      <c r="AI142">
        <v>3.9124474707296901</v>
      </c>
      <c r="AJ142">
        <v>103.84333486028299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0.18</v>
      </c>
      <c r="AM142" t="s">
        <v>3217</v>
      </c>
      <c r="AN142">
        <v>-0.35</v>
      </c>
      <c r="AO142" t="s">
        <v>3216</v>
      </c>
      <c r="AP142">
        <v>0.11497667977932099</v>
      </c>
      <c r="AQ142">
        <f>(Table2[[#This Row],[Sharpe Ratio]]-AVERAGE(Table2[Sharpe Ratio]))/_xlfn.STDEV.P(Table2[Sharpe Ratio])</f>
        <v>0.58734233391281787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2.2637355973233091</v>
      </c>
      <c r="AS142">
        <f>_xlfn.RANK.AVG(Table2[[#This Row],[1Y Return vs Nifty Z-Score]],Table2[1Y Return vs Nifty Z-Score])</f>
        <v>127</v>
      </c>
      <c r="AT142">
        <f>_xlfn.RANK.AVG(Table2[[#This Row],[6M Return vs Nifty Z-Score]],Table2[6M Return vs Nifty Z-Score])</f>
        <v>253</v>
      </c>
      <c r="AU142">
        <f>_xlfn.RANK.AVG(Table2[[#This Row],[Sharpe Ratio Z-Score]],Table2[Sharpe Ratio Z-Score])</f>
        <v>196</v>
      </c>
      <c r="AV142">
        <f>(Table2[[#This Row],[Rank 1Y]]+Table2[[#This Row],[Rank 6M]]+Table2[[#This Row],[Rank Sharpe]])/3</f>
        <v>192</v>
      </c>
    </row>
    <row r="143" spans="1:48" x14ac:dyDescent="0.3">
      <c r="A143" t="s">
        <v>642</v>
      </c>
      <c r="B143" t="s">
        <v>643</v>
      </c>
      <c r="C143" t="s">
        <v>3173</v>
      </c>
      <c r="D143" t="s">
        <v>244</v>
      </c>
      <c r="E143">
        <v>30167.548190179899</v>
      </c>
      <c r="F143">
        <v>2255.3000000000002</v>
      </c>
      <c r="G143">
        <v>55.618957077875201</v>
      </c>
      <c r="H143">
        <f>(Table2[[#This Row],[1Y Return vs Nifty]]-AVERAGE(Table2[1Y Return vs Nifty]))/_xlfn.STDEV.P(Table2[1Y Return vs Nifty])</f>
        <v>0.48076127275317782</v>
      </c>
      <c r="I143">
        <v>25.954637038122399</v>
      </c>
      <c r="J143">
        <f>(Table2[[#This Row],[1M Return vs Nifty]]-AVERAGE(Table2[1M Return vs Nifty]))/_xlfn.STDEV.P(Table2[1M Return vs Nifty])</f>
        <v>2.2965668077209545</v>
      </c>
      <c r="K143">
        <v>28.159744973708001</v>
      </c>
      <c r="L143">
        <f>(Table2[[#This Row],[6M Return vs Nifty]]-AVERAGE(Table2[6M Return vs Nifty]))/_xlfn.STDEV.P(Table2[6M Return vs Nifty])</f>
        <v>0.34926967459336916</v>
      </c>
      <c r="M143">
        <v>5.0571920048132899</v>
      </c>
      <c r="N143">
        <f>(Table2[[#This Row],[1W Return vs Nifty]]-AVERAGE(Table2[1W Return vs Nifty]))/_xlfn.STDEV.P(Table2[1W Return vs Nifty])</f>
        <v>1.40487121987331</v>
      </c>
      <c r="O143">
        <v>1991.27</v>
      </c>
      <c r="P143">
        <v>1865.2734112763601</v>
      </c>
      <c r="Q143">
        <v>1679.3329823469301</v>
      </c>
      <c r="R143">
        <v>92.9695057169439</v>
      </c>
      <c r="S143" s="1">
        <f>(Table2[[#This Row],[Close Price]]-Table2[[#This Row],[20D EMA]])/Table2[[#This Row],[20D EMA]]</f>
        <v>0.13259377181396806</v>
      </c>
      <c r="T143" s="1">
        <f>(Table2[[#This Row],[Close Price]]-Table2[[#This Row],[50D EMA]])/Table2[[#This Row],[50D EMA]]</f>
        <v>0.20909888403799989</v>
      </c>
      <c r="U143" s="1">
        <f>(Table2[[#This Row],[Close Price]]-Table2[[#This Row],[200D EMA]])/Table2[[#This Row],[200D EMA]]</f>
        <v>0.34297368282979523</v>
      </c>
      <c r="V143">
        <v>1.4130123370768899</v>
      </c>
      <c r="W143">
        <v>2180</v>
      </c>
      <c r="X143">
        <v>2288.6999999999998</v>
      </c>
      <c r="Y143">
        <v>2061.4</v>
      </c>
      <c r="Z143">
        <v>2288.6999999999998</v>
      </c>
      <c r="AA143">
        <v>1940.2</v>
      </c>
      <c r="AB143">
        <v>2288.6999999999998</v>
      </c>
      <c r="AC143" s="1">
        <f>(Table2[[#This Row],[Close Price]]/Table2[[#This Row],[Day Low]])-1</f>
        <v>3.4541284403669881E-2</v>
      </c>
      <c r="AD143" s="1">
        <f>(Table2[[#This Row],[Day High]]/Table2[[#This Row],[Close Price]])-1</f>
        <v>1.4809559703808706E-2</v>
      </c>
      <c r="AE143" s="1">
        <f>(Table2[[#This Row],[Close Price]]/Table2[[#This Row],[Current Week Low]])-1</f>
        <v>9.4062287765596331E-2</v>
      </c>
      <c r="AF143" s="1">
        <f>(Table2[[#This Row],[Current Week High]]/Table2[[#This Row],[Close Price]])-1</f>
        <v>1.4809559703808706E-2</v>
      </c>
      <c r="AG143" s="1">
        <f>(Table2[[#This Row],[Close Price]]/Table2[[#This Row],[Current Month Low]])-1</f>
        <v>0.16240593753221333</v>
      </c>
      <c r="AH143" s="1">
        <f>(Table2[[#This Row],[Current Month High]]/Table2[[#This Row],[Close Price]])-1</f>
        <v>1.4809559703808706E-2</v>
      </c>
      <c r="AI143">
        <v>1.4809559703808699</v>
      </c>
      <c r="AJ143">
        <v>97.616648411829104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0.14000000000000001</v>
      </c>
      <c r="AM143" t="s">
        <v>3217</v>
      </c>
      <c r="AN143">
        <v>12.18</v>
      </c>
      <c r="AO143" t="s">
        <v>3217</v>
      </c>
      <c r="AP143">
        <v>0.115826003801035</v>
      </c>
      <c r="AQ143">
        <f>(Table2[[#This Row],[Sharpe Ratio]]-AVERAGE(Table2[Sharpe Ratio]))/_xlfn.STDEV.P(Table2[Sharpe Ratio])</f>
        <v>0.59720644896649011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5.1286754239073016</v>
      </c>
      <c r="AS143">
        <f>_xlfn.RANK.AVG(Table2[[#This Row],[1Y Return vs Nifty Z-Score]],Table2[1Y Return vs Nifty Z-Score])</f>
        <v>167</v>
      </c>
      <c r="AT143">
        <f>_xlfn.RANK.AVG(Table2[[#This Row],[6M Return vs Nifty Z-Score]],Table2[6M Return vs Nifty Z-Score])</f>
        <v>216</v>
      </c>
      <c r="AU143">
        <f>_xlfn.RANK.AVG(Table2[[#This Row],[Sharpe Ratio Z-Score]],Table2[Sharpe Ratio Z-Score])</f>
        <v>194</v>
      </c>
      <c r="AV143">
        <f>(Table2[[#This Row],[Rank 1Y]]+Table2[[#This Row],[Rank 6M]]+Table2[[#This Row],[Rank Sharpe]])/3</f>
        <v>192.33333333333334</v>
      </c>
    </row>
    <row r="144" spans="1:48" x14ac:dyDescent="0.3">
      <c r="A144" t="s">
        <v>1624</v>
      </c>
      <c r="B144" t="s">
        <v>1625</v>
      </c>
      <c r="C144" t="s">
        <v>3174</v>
      </c>
      <c r="D144" t="s">
        <v>46</v>
      </c>
      <c r="E144">
        <v>5810.7325332699902</v>
      </c>
      <c r="F144">
        <v>767.95</v>
      </c>
      <c r="G144">
        <v>64.605287030560902</v>
      </c>
      <c r="H144">
        <f>(Table2[[#This Row],[1Y Return vs Nifty]]-AVERAGE(Table2[1Y Return vs Nifty]))/_xlfn.STDEV.P(Table2[1Y Return vs Nifty])</f>
        <v>0.63012433685142677</v>
      </c>
      <c r="I144">
        <v>-16.546755764698101</v>
      </c>
      <c r="J144">
        <f>(Table2[[#This Row],[1M Return vs Nifty]]-AVERAGE(Table2[1M Return vs Nifty]))/_xlfn.STDEV.P(Table2[1M Return vs Nifty])</f>
        <v>-1.6578450392926019</v>
      </c>
      <c r="K144">
        <v>13.380024907563</v>
      </c>
      <c r="L144">
        <f>(Table2[[#This Row],[6M Return vs Nifty]]-AVERAGE(Table2[6M Return vs Nifty]))/_xlfn.STDEV.P(Table2[6M Return vs Nifty])</f>
        <v>-8.6461507141122676E-2</v>
      </c>
      <c r="M144">
        <v>-5.31746085772523</v>
      </c>
      <c r="N144">
        <f>(Table2[[#This Row],[1W Return vs Nifty]]-AVERAGE(Table2[1W Return vs Nifty]))/_xlfn.STDEV.P(Table2[1W Return vs Nifty])</f>
        <v>-0.93568423844181492</v>
      </c>
      <c r="O144">
        <v>689.47</v>
      </c>
      <c r="P144">
        <v>806.26399286787603</v>
      </c>
      <c r="Q144">
        <v>693.887120020574</v>
      </c>
      <c r="R144">
        <v>40.185041597803298</v>
      </c>
      <c r="S144" s="1">
        <f>(Table2[[#This Row],[Close Price]]-Table2[[#This Row],[20D EMA]])/Table2[[#This Row],[20D EMA]]</f>
        <v>0.11382656243201301</v>
      </c>
      <c r="T144" s="1">
        <f>(Table2[[#This Row],[Close Price]]-Table2[[#This Row],[50D EMA]])/Table2[[#This Row],[50D EMA]]</f>
        <v>-4.752040672384903E-2</v>
      </c>
      <c r="U144" s="1">
        <f>(Table2[[#This Row],[Close Price]]-Table2[[#This Row],[200D EMA]])/Table2[[#This Row],[200D EMA]]</f>
        <v>0.10673620801208999</v>
      </c>
      <c r="V144">
        <v>0.73859915895379502</v>
      </c>
      <c r="W144">
        <v>743.45</v>
      </c>
      <c r="X144">
        <v>776.9</v>
      </c>
      <c r="Y144">
        <v>755.05</v>
      </c>
      <c r="Z144">
        <v>771.8</v>
      </c>
      <c r="AA144">
        <v>749</v>
      </c>
      <c r="AB144">
        <v>785.6</v>
      </c>
      <c r="AC144" s="1">
        <f>(Table2[[#This Row],[Close Price]]/Table2[[#This Row],[Day Low]])-1</f>
        <v>3.295446902952448E-2</v>
      </c>
      <c r="AD144" s="1">
        <f>(Table2[[#This Row],[Day High]]/Table2[[#This Row],[Close Price]])-1</f>
        <v>1.1654404583631761E-2</v>
      </c>
      <c r="AE144" s="1">
        <f>(Table2[[#This Row],[Close Price]]/Table2[[#This Row],[Current Week Low]])-1</f>
        <v>1.708496126084369E-2</v>
      </c>
      <c r="AF144" s="1">
        <f>(Table2[[#This Row],[Current Week High]]/Table2[[#This Row],[Close Price]])-1</f>
        <v>5.0133472231264076E-3</v>
      </c>
      <c r="AG144" s="1">
        <f>(Table2[[#This Row],[Close Price]]/Table2[[#This Row],[Current Month Low]])-1</f>
        <v>2.5300400534045364E-2</v>
      </c>
      <c r="AH144" s="1">
        <f>(Table2[[#This Row],[Current Month High]]/Table2[[#This Row],[Close Price]])-1</f>
        <v>2.2983267139787822E-2</v>
      </c>
      <c r="AI144">
        <v>21.987108535711901</v>
      </c>
      <c r="AJ144">
        <v>96.859779543706694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-0.16</v>
      </c>
      <c r="AM144" t="s">
        <v>3216</v>
      </c>
      <c r="AN144">
        <v>-4.58</v>
      </c>
      <c r="AO144" t="s">
        <v>3216</v>
      </c>
      <c r="AP144">
        <v>0.16114688313060699</v>
      </c>
      <c r="AQ144">
        <f>(Table2[[#This Row],[Sharpe Ratio]]-AVERAGE(Table2[Sharpe Ratio]))/_xlfn.STDEV.P(Table2[Sharpe Ratio])</f>
        <v>1.1235666561560977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139</v>
      </c>
      <c r="AT144">
        <f>_xlfn.RANK.AVG(Table2[[#This Row],[6M Return vs Nifty Z-Score]],Table2[6M Return vs Nifty Z-Score])</f>
        <v>342</v>
      </c>
      <c r="AU144">
        <f>_xlfn.RANK.AVG(Table2[[#This Row],[Sharpe Ratio Z-Score]],Table2[Sharpe Ratio Z-Score])</f>
        <v>96</v>
      </c>
      <c r="AV144">
        <f>(Table2[[#This Row],[Rank 1Y]]+Table2[[#This Row],[Rank 6M]]+Table2[[#This Row],[Rank Sharpe]])/3</f>
        <v>192.33333333333334</v>
      </c>
    </row>
    <row r="145" spans="1:48" x14ac:dyDescent="0.3">
      <c r="A145" t="s">
        <v>55</v>
      </c>
      <c r="B145" t="s">
        <v>56</v>
      </c>
      <c r="C145" t="s">
        <v>3176</v>
      </c>
      <c r="D145" t="s">
        <v>57</v>
      </c>
      <c r="E145">
        <v>401587.42793960997</v>
      </c>
      <c r="F145">
        <v>414.15</v>
      </c>
      <c r="G145">
        <v>45.656337636518202</v>
      </c>
      <c r="H145">
        <f>(Table2[[#This Row],[1Y Return vs Nifty]]-AVERAGE(Table2[1Y Return vs Nifty]))/_xlfn.STDEV.P(Table2[1Y Return vs Nifty])</f>
        <v>0.31517116265921874</v>
      </c>
      <c r="I145">
        <v>-0.10790510569452</v>
      </c>
      <c r="J145">
        <f>(Table2[[#This Row],[1M Return vs Nifty]]-AVERAGE(Table2[1M Return vs Nifty]))/_xlfn.STDEV.P(Table2[1M Return vs Nifty])</f>
        <v>-0.12834255689545077</v>
      </c>
      <c r="K145">
        <v>15.523710739289401</v>
      </c>
      <c r="L145">
        <f>(Table2[[#This Row],[6M Return vs Nifty]]-AVERAGE(Table2[6M Return vs Nifty]))/_xlfn.STDEV.P(Table2[6M Return vs Nifty])</f>
        <v>-2.326201780402417E-2</v>
      </c>
      <c r="M145">
        <v>2.5457545522521601</v>
      </c>
      <c r="N145">
        <f>(Table2[[#This Row],[1W Return vs Nifty]]-AVERAGE(Table2[1W Return vs Nifty]))/_xlfn.STDEV.P(Table2[1W Return vs Nifty])</f>
        <v>0.83828275511279471</v>
      </c>
      <c r="O145">
        <v>404.87</v>
      </c>
      <c r="P145">
        <v>397.80437886967002</v>
      </c>
      <c r="Q145">
        <v>349.80804286103</v>
      </c>
      <c r="R145">
        <v>61.360216744577798</v>
      </c>
      <c r="S145" s="1">
        <f>(Table2[[#This Row],[Close Price]]-Table2[[#This Row],[20D EMA]])/Table2[[#This Row],[20D EMA]]</f>
        <v>2.2920937584903728E-2</v>
      </c>
      <c r="T145" s="1">
        <f>(Table2[[#This Row],[Close Price]]-Table2[[#This Row],[50D EMA]])/Table2[[#This Row],[50D EMA]]</f>
        <v>4.1089595787695353E-2</v>
      </c>
      <c r="U145" s="1">
        <f>(Table2[[#This Row],[Close Price]]-Table2[[#This Row],[200D EMA]])/Table2[[#This Row],[200D EMA]]</f>
        <v>0.18393504223838394</v>
      </c>
      <c r="V145">
        <v>0.79664403335921197</v>
      </c>
      <c r="W145">
        <v>413</v>
      </c>
      <c r="X145">
        <v>419.75</v>
      </c>
      <c r="Y145">
        <v>402</v>
      </c>
      <c r="Z145">
        <v>419.75</v>
      </c>
      <c r="AA145">
        <v>385.3</v>
      </c>
      <c r="AB145">
        <v>419.75</v>
      </c>
      <c r="AC145" s="1">
        <f>(Table2[[#This Row],[Close Price]]/Table2[[#This Row],[Day Low]])-1</f>
        <v>2.7845036319611438E-3</v>
      </c>
      <c r="AD145" s="1">
        <f>(Table2[[#This Row],[Day High]]/Table2[[#This Row],[Close Price]])-1</f>
        <v>1.3521670892188808E-2</v>
      </c>
      <c r="AE145" s="1">
        <f>(Table2[[#This Row],[Close Price]]/Table2[[#This Row],[Current Week Low]])-1</f>
        <v>3.0223880597014974E-2</v>
      </c>
      <c r="AF145" s="1">
        <f>(Table2[[#This Row],[Current Week High]]/Table2[[#This Row],[Close Price]])-1</f>
        <v>1.3521670892188808E-2</v>
      </c>
      <c r="AG145" s="1">
        <f>(Table2[[#This Row],[Close Price]]/Table2[[#This Row],[Current Month Low]])-1</f>
        <v>7.4876719439397776E-2</v>
      </c>
      <c r="AH145" s="1">
        <f>(Table2[[#This Row],[Current Month High]]/Table2[[#This Row],[Close Price]])-1</f>
        <v>1.3521670892188808E-2</v>
      </c>
      <c r="AI145">
        <v>2.9337196667873902</v>
      </c>
      <c r="AJ145">
        <v>81.844127332601502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</v>
      </c>
      <c r="AM145" t="s">
        <v>3217</v>
      </c>
      <c r="AN145">
        <v>1.01</v>
      </c>
      <c r="AO145" t="s">
        <v>3217</v>
      </c>
      <c r="AP145">
        <v>0.19057064159109299</v>
      </c>
      <c r="AQ145">
        <f>(Table2[[#This Row],[Sharpe Ratio]]-AVERAGE(Table2[Sharpe Ratio]))/_xlfn.STDEV.P(Table2[Sharpe Ratio])</f>
        <v>1.4652964687427825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2.4671458118153211</v>
      </c>
      <c r="AS145">
        <f>_xlfn.RANK.AVG(Table2[[#This Row],[1Y Return vs Nifty Z-Score]],Table2[1Y Return vs Nifty Z-Score])</f>
        <v>205</v>
      </c>
      <c r="AT145">
        <f>_xlfn.RANK.AVG(Table2[[#This Row],[6M Return vs Nifty Z-Score]],Table2[6M Return vs Nifty Z-Score])</f>
        <v>325</v>
      </c>
      <c r="AU145">
        <f>_xlfn.RANK.AVG(Table2[[#This Row],[Sharpe Ratio Z-Score]],Table2[Sharpe Ratio Z-Score])</f>
        <v>51</v>
      </c>
      <c r="AV145">
        <f>(Table2[[#This Row],[Rank 1Y]]+Table2[[#This Row],[Rank 6M]]+Table2[[#This Row],[Rank Sharpe]])/3</f>
        <v>193.66666666666666</v>
      </c>
    </row>
    <row r="146" spans="1:48" x14ac:dyDescent="0.3">
      <c r="A146" t="s">
        <v>886</v>
      </c>
      <c r="B146" t="s">
        <v>887</v>
      </c>
      <c r="C146" t="s">
        <v>3183</v>
      </c>
      <c r="D146" t="s">
        <v>127</v>
      </c>
      <c r="E146">
        <v>17877.135445870001</v>
      </c>
      <c r="F146">
        <v>681.65</v>
      </c>
      <c r="G146">
        <v>47.204790857708403</v>
      </c>
      <c r="H146">
        <f>(Table2[[#This Row],[1Y Return vs Nifty]]-AVERAGE(Table2[1Y Return vs Nifty]))/_xlfn.STDEV.P(Table2[1Y Return vs Nifty])</f>
        <v>0.34090822316640051</v>
      </c>
      <c r="I146">
        <v>-7.8693270910206596</v>
      </c>
      <c r="J146">
        <f>(Table2[[#This Row],[1M Return vs Nifty]]-AVERAGE(Table2[1M Return vs Nifty]))/_xlfn.STDEV.P(Table2[1M Return vs Nifty])</f>
        <v>-0.85048028049514368</v>
      </c>
      <c r="K146">
        <v>16.990344417297401</v>
      </c>
      <c r="L146">
        <f>(Table2[[#This Row],[6M Return vs Nifty]]-AVERAGE(Table2[6M Return vs Nifty]))/_xlfn.STDEV.P(Table2[6M Return vs Nifty])</f>
        <v>1.9976827237018317E-2</v>
      </c>
      <c r="M146">
        <v>-2.7103399282093301</v>
      </c>
      <c r="N146">
        <f>(Table2[[#This Row],[1W Return vs Nifty]]-AVERAGE(Table2[1W Return vs Nifty]))/_xlfn.STDEV.P(Table2[1W Return vs Nifty])</f>
        <v>-0.34750926980262831</v>
      </c>
      <c r="O146">
        <v>688.41</v>
      </c>
      <c r="P146">
        <v>668.00270158376895</v>
      </c>
      <c r="Q146">
        <v>575.11776997340496</v>
      </c>
      <c r="R146">
        <v>41.109296706101098</v>
      </c>
      <c r="S146" s="1">
        <f>(Table2[[#This Row],[Close Price]]-Table2[[#This Row],[20D EMA]])/Table2[[#This Row],[20D EMA]]</f>
        <v>-9.819729521651329E-3</v>
      </c>
      <c r="T146" s="1">
        <f>(Table2[[#This Row],[Close Price]]-Table2[[#This Row],[50D EMA]])/Table2[[#This Row],[50D EMA]]</f>
        <v>2.0430004824643098E-2</v>
      </c>
      <c r="U146" s="1">
        <f>(Table2[[#This Row],[Close Price]]-Table2[[#This Row],[200D EMA]])/Table2[[#This Row],[200D EMA]]</f>
        <v>0.18523550408035794</v>
      </c>
      <c r="V146">
        <v>0.33016265809173601</v>
      </c>
      <c r="W146">
        <v>671.45</v>
      </c>
      <c r="X146">
        <v>688.2</v>
      </c>
      <c r="Y146">
        <v>671.45</v>
      </c>
      <c r="Z146">
        <v>694</v>
      </c>
      <c r="AA146">
        <v>663</v>
      </c>
      <c r="AB146">
        <v>713.4</v>
      </c>
      <c r="AC146" s="1">
        <f>(Table2[[#This Row],[Close Price]]/Table2[[#This Row],[Day Low]])-1</f>
        <v>1.5191004542408182E-2</v>
      </c>
      <c r="AD146" s="1">
        <f>(Table2[[#This Row],[Day High]]/Table2[[#This Row],[Close Price]])-1</f>
        <v>9.609036895767753E-3</v>
      </c>
      <c r="AE146" s="1">
        <f>(Table2[[#This Row],[Close Price]]/Table2[[#This Row],[Current Week Low]])-1</f>
        <v>1.5191004542408182E-2</v>
      </c>
      <c r="AF146" s="1">
        <f>(Table2[[#This Row],[Current Week High]]/Table2[[#This Row],[Close Price]])-1</f>
        <v>1.8117802391256488E-2</v>
      </c>
      <c r="AG146" s="1">
        <f>(Table2[[#This Row],[Close Price]]/Table2[[#This Row],[Current Month Low]])-1</f>
        <v>2.8129713423830971E-2</v>
      </c>
      <c r="AH146" s="1">
        <f>(Table2[[#This Row],[Current Month High]]/Table2[[#This Row],[Close Price]])-1</f>
        <v>4.6578155945133037E-2</v>
      </c>
      <c r="AI146">
        <v>10.0271400278735</v>
      </c>
      <c r="AJ146">
        <v>81.217599361956601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0.3</v>
      </c>
      <c r="AM146" t="s">
        <v>3217</v>
      </c>
      <c r="AN146">
        <v>-2.37</v>
      </c>
      <c r="AO146" t="s">
        <v>3216</v>
      </c>
      <c r="AP146">
        <v>0.16569113196209601</v>
      </c>
      <c r="AQ146">
        <f>(Table2[[#This Row],[Sharpe Ratio]]-AVERAGE(Table2[Sharpe Ratio]))/_xlfn.STDEV.P(Table2[Sharpe Ratio])</f>
        <v>1.1763439144936907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0.33923941459933749</v>
      </c>
      <c r="AS146">
        <f>_xlfn.RANK.AVG(Table2[[#This Row],[1Y Return vs Nifty Z-Score]],Table2[1Y Return vs Nifty Z-Score])</f>
        <v>193</v>
      </c>
      <c r="AT146">
        <f>_xlfn.RANK.AVG(Table2[[#This Row],[6M Return vs Nifty Z-Score]],Table2[6M Return vs Nifty Z-Score])</f>
        <v>301</v>
      </c>
      <c r="AU146">
        <f>_xlfn.RANK.AVG(Table2[[#This Row],[Sharpe Ratio Z-Score]],Table2[Sharpe Ratio Z-Score])</f>
        <v>90</v>
      </c>
      <c r="AV146">
        <f>(Table2[[#This Row],[Rank 1Y]]+Table2[[#This Row],[Rank 6M]]+Table2[[#This Row],[Rank Sharpe]])/3</f>
        <v>194.66666666666666</v>
      </c>
    </row>
    <row r="147" spans="1:48" x14ac:dyDescent="0.3">
      <c r="A147" t="s">
        <v>1000</v>
      </c>
      <c r="B147" t="s">
        <v>1001</v>
      </c>
      <c r="C147" t="s">
        <v>3172</v>
      </c>
      <c r="D147" t="s">
        <v>1002</v>
      </c>
      <c r="E147">
        <v>14907.589005149999</v>
      </c>
      <c r="F147">
        <v>464.5</v>
      </c>
      <c r="G147">
        <v>88.799721089282201</v>
      </c>
      <c r="H147">
        <f>(Table2[[#This Row],[1Y Return vs Nifty]]-AVERAGE(Table2[1Y Return vs Nifty]))/_xlfn.STDEV.P(Table2[1Y Return vs Nifty])</f>
        <v>1.0322634552858243</v>
      </c>
      <c r="I147">
        <v>-4.6491585632465604</v>
      </c>
      <c r="J147">
        <f>(Table2[[#This Row],[1M Return vs Nifty]]-AVERAGE(Table2[1M Return vs Nifty]))/_xlfn.STDEV.P(Table2[1M Return vs Nifty])</f>
        <v>-0.55086956809597132</v>
      </c>
      <c r="K147">
        <v>16.1535032682661</v>
      </c>
      <c r="L147">
        <f>(Table2[[#This Row],[6M Return vs Nifty]]-AVERAGE(Table2[6M Return vs Nifty]))/_xlfn.STDEV.P(Table2[6M Return vs Nifty])</f>
        <v>-4.6946672946482264E-3</v>
      </c>
      <c r="M147">
        <v>-2.8873420206431102</v>
      </c>
      <c r="N147">
        <f>(Table2[[#This Row],[1W Return vs Nifty]]-AVERAGE(Table2[1W Return vs Nifty]))/_xlfn.STDEV.P(Table2[1W Return vs Nifty])</f>
        <v>-0.38744151804921817</v>
      </c>
      <c r="O147">
        <v>478.82</v>
      </c>
      <c r="P147">
        <v>478.07288322879799</v>
      </c>
      <c r="Q147">
        <v>406.74311438867898</v>
      </c>
      <c r="R147">
        <v>35.5932612168452</v>
      </c>
      <c r="S147" s="1">
        <f>(Table2[[#This Row],[Close Price]]-Table2[[#This Row],[20D EMA]])/Table2[[#This Row],[20D EMA]]</f>
        <v>-2.9906854350277751E-2</v>
      </c>
      <c r="T147" s="1">
        <f>(Table2[[#This Row],[Close Price]]-Table2[[#This Row],[50D EMA]])/Table2[[#This Row],[50D EMA]]</f>
        <v>-2.8390824296767796E-2</v>
      </c>
      <c r="U147" s="1">
        <f>(Table2[[#This Row],[Close Price]]-Table2[[#This Row],[200D EMA]])/Table2[[#This Row],[200D EMA]]</f>
        <v>0.14199843480602653</v>
      </c>
      <c r="V147">
        <v>0.16069597736944199</v>
      </c>
      <c r="W147">
        <v>463</v>
      </c>
      <c r="X147">
        <v>479.65</v>
      </c>
      <c r="Y147">
        <v>463</v>
      </c>
      <c r="Z147">
        <v>483.25</v>
      </c>
      <c r="AA147">
        <v>461.05</v>
      </c>
      <c r="AB147">
        <v>516</v>
      </c>
      <c r="AC147" s="1">
        <f>(Table2[[#This Row],[Close Price]]/Table2[[#This Row],[Day Low]])-1</f>
        <v>3.2397408207343048E-3</v>
      </c>
      <c r="AD147" s="1">
        <f>(Table2[[#This Row],[Day High]]/Table2[[#This Row],[Close Price]])-1</f>
        <v>3.2615715823466118E-2</v>
      </c>
      <c r="AE147" s="1">
        <f>(Table2[[#This Row],[Close Price]]/Table2[[#This Row],[Current Week Low]])-1</f>
        <v>3.2397408207343048E-3</v>
      </c>
      <c r="AF147" s="1">
        <f>(Table2[[#This Row],[Current Week High]]/Table2[[#This Row],[Close Price]])-1</f>
        <v>4.0365984930032184E-2</v>
      </c>
      <c r="AG147" s="1">
        <f>(Table2[[#This Row],[Close Price]]/Table2[[#This Row],[Current Month Low]])-1</f>
        <v>7.4829194230561225E-3</v>
      </c>
      <c r="AH147" s="1">
        <f>(Table2[[#This Row],[Current Month High]]/Table2[[#This Row],[Close Price]])-1</f>
        <v>0.11087190527448865</v>
      </c>
      <c r="AI147">
        <v>33.0032292787944</v>
      </c>
      <c r="AJ147">
        <v>129.382716049382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-0.08</v>
      </c>
      <c r="AM147" t="s">
        <v>3216</v>
      </c>
      <c r="AN147">
        <v>-6.9</v>
      </c>
      <c r="AO147" t="s">
        <v>3216</v>
      </c>
      <c r="AP147">
        <v>0.119544939168114</v>
      </c>
      <c r="AQ147">
        <f>(Table2[[#This Row],[Sharpe Ratio]]-AVERAGE(Table2[Sharpe Ratio]))/_xlfn.STDEV.P(Table2[Sharpe Ratio])</f>
        <v>0.64039845272496942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0.72965615457095634</v>
      </c>
      <c r="AS147">
        <f>_xlfn.RANK.AVG(Table2[[#This Row],[1Y Return vs Nifty Z-Score]],Table2[1Y Return vs Nifty Z-Score])</f>
        <v>92</v>
      </c>
      <c r="AT147">
        <f>_xlfn.RANK.AVG(Table2[[#This Row],[6M Return vs Nifty Z-Score]],Table2[6M Return vs Nifty Z-Score])</f>
        <v>312</v>
      </c>
      <c r="AU147">
        <f>_xlfn.RANK.AVG(Table2[[#This Row],[Sharpe Ratio Z-Score]],Table2[Sharpe Ratio Z-Score])</f>
        <v>189</v>
      </c>
      <c r="AV147">
        <f>(Table2[[#This Row],[Rank 1Y]]+Table2[[#This Row],[Rank 6M]]+Table2[[#This Row],[Rank Sharpe]])/3</f>
        <v>197.66666666666666</v>
      </c>
    </row>
    <row r="148" spans="1:48" x14ac:dyDescent="0.3">
      <c r="A148" t="s">
        <v>489</v>
      </c>
      <c r="B148" t="s">
        <v>490</v>
      </c>
      <c r="C148" t="s">
        <v>3175</v>
      </c>
      <c r="D148" t="s">
        <v>271</v>
      </c>
      <c r="E148">
        <v>44765.243385659996</v>
      </c>
      <c r="F148">
        <v>592.95000000000005</v>
      </c>
      <c r="G148">
        <v>56.174238299154702</v>
      </c>
      <c r="H148">
        <f>(Table2[[#This Row],[1Y Return vs Nifty]]-AVERAGE(Table2[1Y Return vs Nifty]))/_xlfn.STDEV.P(Table2[1Y Return vs Nifty])</f>
        <v>0.48999068065197598</v>
      </c>
      <c r="I148">
        <v>8.6441755733101804</v>
      </c>
      <c r="J148">
        <f>(Table2[[#This Row],[1M Return vs Nifty]]-AVERAGE(Table2[1M Return vs Nifty]))/_xlfn.STDEV.P(Table2[1M Return vs Nifty])</f>
        <v>0.68596796896519519</v>
      </c>
      <c r="K148">
        <v>32.714514937308898</v>
      </c>
      <c r="L148">
        <f>(Table2[[#This Row],[6M Return vs Nifty]]-AVERAGE(Table2[6M Return vs Nifty]))/_xlfn.STDEV.P(Table2[6M Return vs Nifty])</f>
        <v>0.48355200808050441</v>
      </c>
      <c r="M148">
        <v>5.8053304990961596</v>
      </c>
      <c r="N148">
        <f>(Table2[[#This Row],[1W Return vs Nifty]]-AVERAGE(Table2[1W Return vs Nifty]))/_xlfn.STDEV.P(Table2[1W Return vs Nifty])</f>
        <v>1.5736536995929227</v>
      </c>
      <c r="O148">
        <v>562.04999999999995</v>
      </c>
      <c r="P148">
        <v>531.14538527224101</v>
      </c>
      <c r="Q148">
        <v>458.98918037581802</v>
      </c>
      <c r="R148">
        <v>67.4645537023587</v>
      </c>
      <c r="S148" s="1">
        <f>(Table2[[#This Row],[Close Price]]-Table2[[#This Row],[20D EMA]])/Table2[[#This Row],[20D EMA]]</f>
        <v>5.4977315185481886E-2</v>
      </c>
      <c r="T148" s="1">
        <f>(Table2[[#This Row],[Close Price]]-Table2[[#This Row],[50D EMA]])/Table2[[#This Row],[50D EMA]]</f>
        <v>0.11636101233578597</v>
      </c>
      <c r="U148" s="1">
        <f>(Table2[[#This Row],[Close Price]]-Table2[[#This Row],[200D EMA]])/Table2[[#This Row],[200D EMA]]</f>
        <v>0.29186051731000628</v>
      </c>
      <c r="V148">
        <v>0.65862208996871097</v>
      </c>
      <c r="W148">
        <v>581.54999999999995</v>
      </c>
      <c r="X148">
        <v>600</v>
      </c>
      <c r="Y148">
        <v>581.54999999999995</v>
      </c>
      <c r="Z148">
        <v>609.95000000000005</v>
      </c>
      <c r="AA148">
        <v>537.4</v>
      </c>
      <c r="AB148">
        <v>609.95000000000005</v>
      </c>
      <c r="AC148" s="1">
        <f>(Table2[[#This Row],[Close Price]]/Table2[[#This Row],[Day Low]])-1</f>
        <v>1.9602785659014854E-2</v>
      </c>
      <c r="AD148" s="1">
        <f>(Table2[[#This Row],[Day High]]/Table2[[#This Row],[Close Price]])-1</f>
        <v>1.1889704022261416E-2</v>
      </c>
      <c r="AE148" s="1">
        <f>(Table2[[#This Row],[Close Price]]/Table2[[#This Row],[Current Week Low]])-1</f>
        <v>1.9602785659014854E-2</v>
      </c>
      <c r="AF148" s="1">
        <f>(Table2[[#This Row],[Current Week High]]/Table2[[#This Row],[Close Price]])-1</f>
        <v>2.8670208280630716E-2</v>
      </c>
      <c r="AG148" s="1">
        <f>(Table2[[#This Row],[Close Price]]/Table2[[#This Row],[Current Month Low]])-1</f>
        <v>0.1033680684778564</v>
      </c>
      <c r="AH148" s="1">
        <f>(Table2[[#This Row],[Current Month High]]/Table2[[#This Row],[Close Price]])-1</f>
        <v>2.8670208280630716E-2</v>
      </c>
      <c r="AI148">
        <v>2.8670208280630698</v>
      </c>
      <c r="AJ148">
        <v>88.957934990439696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0.08</v>
      </c>
      <c r="AM148" t="s">
        <v>3217</v>
      </c>
      <c r="AN148">
        <v>5.54</v>
      </c>
      <c r="AO148" t="s">
        <v>3217</v>
      </c>
      <c r="AP148">
        <v>9.6518059933134004E-2</v>
      </c>
      <c r="AQ148">
        <f>(Table2[[#This Row],[Sharpe Ratio]]-AVERAGE(Table2[Sharpe Ratio]))/_xlfn.STDEV.P(Table2[Sharpe Ratio])</f>
        <v>0.37296249154436784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3.6061268488349656</v>
      </c>
      <c r="AS148">
        <f>_xlfn.RANK.AVG(Table2[[#This Row],[1Y Return vs Nifty Z-Score]],Table2[1Y Return vs Nifty Z-Score])</f>
        <v>164</v>
      </c>
      <c r="AT148">
        <f>_xlfn.RANK.AVG(Table2[[#This Row],[6M Return vs Nifty Z-Score]],Table2[6M Return vs Nifty Z-Score])</f>
        <v>189</v>
      </c>
      <c r="AU148">
        <f>_xlfn.RANK.AVG(Table2[[#This Row],[Sharpe Ratio Z-Score]],Table2[Sharpe Ratio Z-Score])</f>
        <v>244</v>
      </c>
      <c r="AV148">
        <f>(Table2[[#This Row],[Rank 1Y]]+Table2[[#This Row],[Rank 6M]]+Table2[[#This Row],[Rank Sharpe]])/3</f>
        <v>199</v>
      </c>
    </row>
    <row r="149" spans="1:48" x14ac:dyDescent="0.3">
      <c r="A149" t="s">
        <v>447</v>
      </c>
      <c r="B149" t="s">
        <v>448</v>
      </c>
      <c r="C149" t="s">
        <v>3185</v>
      </c>
      <c r="D149" t="s">
        <v>379</v>
      </c>
      <c r="E149">
        <v>50953.952787000002</v>
      </c>
      <c r="F149">
        <v>1730</v>
      </c>
      <c r="G149">
        <v>29.913592605755898</v>
      </c>
      <c r="H149">
        <f>(Table2[[#This Row],[1Y Return vs Nifty]]-AVERAGE(Table2[1Y Return vs Nifty]))/_xlfn.STDEV.P(Table2[1Y Return vs Nifty])</f>
        <v>5.3508765719365192E-2</v>
      </c>
      <c r="I149">
        <v>-5.97305695424728</v>
      </c>
      <c r="J149">
        <f>(Table2[[#This Row],[1M Return vs Nifty]]-AVERAGE(Table2[1M Return vs Nifty]))/_xlfn.STDEV.P(Table2[1M Return vs Nifty])</f>
        <v>-0.67404763677488788</v>
      </c>
      <c r="K149">
        <v>46.810159031969199</v>
      </c>
      <c r="L149">
        <f>(Table2[[#This Row],[6M Return vs Nifty]]-AVERAGE(Table2[6M Return vs Nifty]))/_xlfn.STDEV.P(Table2[6M Return vs Nifty])</f>
        <v>0.8991154714741072</v>
      </c>
      <c r="M149">
        <v>-2.1736416000015502</v>
      </c>
      <c r="N149">
        <f>(Table2[[#This Row],[1W Return vs Nifty]]-AVERAGE(Table2[1W Return vs Nifty]))/_xlfn.STDEV.P(Table2[1W Return vs Nifty])</f>
        <v>-0.22642837984907707</v>
      </c>
      <c r="O149">
        <v>1711.75</v>
      </c>
      <c r="P149">
        <v>1661.5869089948701</v>
      </c>
      <c r="Q149">
        <v>1398.7971035356099</v>
      </c>
      <c r="R149">
        <v>60.982109141087598</v>
      </c>
      <c r="S149" s="1">
        <f>(Table2[[#This Row],[Close Price]]-Table2[[#This Row],[20D EMA]])/Table2[[#This Row],[20D EMA]]</f>
        <v>1.0661603622024245E-2</v>
      </c>
      <c r="T149" s="1">
        <f>(Table2[[#This Row],[Close Price]]-Table2[[#This Row],[50D EMA]])/Table2[[#This Row],[50D EMA]]</f>
        <v>4.1173344972075192E-2</v>
      </c>
      <c r="U149" s="1">
        <f>(Table2[[#This Row],[Close Price]]-Table2[[#This Row],[200D EMA]])/Table2[[#This Row],[200D EMA]]</f>
        <v>0.23677693900512028</v>
      </c>
      <c r="V149">
        <v>0.58048815902792505</v>
      </c>
      <c r="W149">
        <v>1695.95</v>
      </c>
      <c r="X149">
        <v>1741.95</v>
      </c>
      <c r="Y149">
        <v>1651.4</v>
      </c>
      <c r="Z149">
        <v>1743.25</v>
      </c>
      <c r="AA149">
        <v>1651.4</v>
      </c>
      <c r="AB149">
        <v>1773.55</v>
      </c>
      <c r="AC149" s="1">
        <f>(Table2[[#This Row],[Close Price]]/Table2[[#This Row],[Day Low]])-1</f>
        <v>2.0077242843244081E-2</v>
      </c>
      <c r="AD149" s="1">
        <f>(Table2[[#This Row],[Day High]]/Table2[[#This Row],[Close Price]])-1</f>
        <v>6.9075144508670139E-3</v>
      </c>
      <c r="AE149" s="1">
        <f>(Table2[[#This Row],[Close Price]]/Table2[[#This Row],[Current Week Low]])-1</f>
        <v>4.7595979169189784E-2</v>
      </c>
      <c r="AF149" s="1">
        <f>(Table2[[#This Row],[Current Week High]]/Table2[[#This Row],[Close Price]])-1</f>
        <v>7.6589595375722297E-3</v>
      </c>
      <c r="AG149" s="1">
        <f>(Table2[[#This Row],[Close Price]]/Table2[[#This Row],[Current Month Low]])-1</f>
        <v>4.7595979169189784E-2</v>
      </c>
      <c r="AH149" s="1">
        <f>(Table2[[#This Row],[Current Month High]]/Table2[[#This Row],[Close Price]])-1</f>
        <v>2.5173410404624175E-2</v>
      </c>
      <c r="AI149">
        <v>3.4104046242774602</v>
      </c>
      <c r="AJ149">
        <v>69.765958490751203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0.08</v>
      </c>
      <c r="AM149" t="s">
        <v>3217</v>
      </c>
      <c r="AN149">
        <v>-0.77</v>
      </c>
      <c r="AO149" t="s">
        <v>3216</v>
      </c>
      <c r="AP149">
        <v>0.112305917332574</v>
      </c>
      <c r="AQ149">
        <f>(Table2[[#This Row],[Sharpe Ratio]]-AVERAGE(Table2[Sharpe Ratio]))/_xlfn.STDEV.P(Table2[Sharpe Ratio])</f>
        <v>0.55632389173738783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0.60847211230689524</v>
      </c>
      <c r="AS149">
        <f>_xlfn.RANK.AVG(Table2[[#This Row],[1Y Return vs Nifty Z-Score]],Table2[1Y Return vs Nifty Z-Score])</f>
        <v>281</v>
      </c>
      <c r="AT149">
        <f>_xlfn.RANK.AVG(Table2[[#This Row],[6M Return vs Nifty Z-Score]],Table2[6M Return vs Nifty Z-Score])</f>
        <v>115</v>
      </c>
      <c r="AU149">
        <f>_xlfn.RANK.AVG(Table2[[#This Row],[Sharpe Ratio Z-Score]],Table2[Sharpe Ratio Z-Score])</f>
        <v>206</v>
      </c>
      <c r="AV149">
        <f>(Table2[[#This Row],[Rank 1Y]]+Table2[[#This Row],[Rank 6M]]+Table2[[#This Row],[Rank Sharpe]])/3</f>
        <v>200.66666666666666</v>
      </c>
    </row>
    <row r="150" spans="1:48" x14ac:dyDescent="0.3">
      <c r="A150" t="s">
        <v>1071</v>
      </c>
      <c r="B150" t="s">
        <v>1072</v>
      </c>
      <c r="C150" t="s">
        <v>3177</v>
      </c>
      <c r="D150" t="s">
        <v>197</v>
      </c>
      <c r="E150">
        <v>12676.93548468</v>
      </c>
      <c r="F150">
        <v>538.79999999999995</v>
      </c>
      <c r="G150">
        <v>32.236728864865299</v>
      </c>
      <c r="H150">
        <f>(Table2[[#This Row],[1Y Return vs Nifty]]-AVERAGE(Table2[1Y Return vs Nifty]))/_xlfn.STDEV.P(Table2[1Y Return vs Nifty])</f>
        <v>9.2121942823397557E-2</v>
      </c>
      <c r="I150">
        <v>3.4419525856343398</v>
      </c>
      <c r="J150">
        <f>(Table2[[#This Row],[1M Return vs Nifty]]-AVERAGE(Table2[1M Return vs Nifty]))/_xlfn.STDEV.P(Table2[1M Return vs Nifty])</f>
        <v>0.20194307338797524</v>
      </c>
      <c r="K150">
        <v>26.579192551625301</v>
      </c>
      <c r="L150">
        <f>(Table2[[#This Row],[6M Return vs Nifty]]-AVERAGE(Table2[6M Return vs Nifty]))/_xlfn.STDEV.P(Table2[6M Return vs Nifty])</f>
        <v>0.30267231201916439</v>
      </c>
      <c r="M150">
        <v>4.7498315652444598E-2</v>
      </c>
      <c r="N150">
        <f>(Table2[[#This Row],[1W Return vs Nifty]]-AVERAGE(Table2[1W Return vs Nifty]))/_xlfn.STDEV.P(Table2[1W Return vs Nifty])</f>
        <v>0.27466801558188392</v>
      </c>
      <c r="O150">
        <v>550.04999999999995</v>
      </c>
      <c r="P150">
        <v>529.03087201029496</v>
      </c>
      <c r="Q150">
        <v>449.62493987351502</v>
      </c>
      <c r="R150">
        <v>41.119861941297899</v>
      </c>
      <c r="S150" s="1">
        <f>(Table2[[#This Row],[Close Price]]-Table2[[#This Row],[20D EMA]])/Table2[[#This Row],[20D EMA]]</f>
        <v>-2.0452686119443689E-2</v>
      </c>
      <c r="T150" s="1">
        <f>(Table2[[#This Row],[Close Price]]-Table2[[#This Row],[50D EMA]])/Table2[[#This Row],[50D EMA]]</f>
        <v>1.8466082995464376E-2</v>
      </c>
      <c r="U150" s="1">
        <f>(Table2[[#This Row],[Close Price]]-Table2[[#This Row],[200D EMA]])/Table2[[#This Row],[200D EMA]]</f>
        <v>0.1983321035340499</v>
      </c>
      <c r="V150">
        <v>0.80868953312734404</v>
      </c>
      <c r="W150">
        <v>534</v>
      </c>
      <c r="X150">
        <v>558</v>
      </c>
      <c r="Y150">
        <v>534</v>
      </c>
      <c r="Z150">
        <v>562</v>
      </c>
      <c r="AA150">
        <v>528.6</v>
      </c>
      <c r="AB150">
        <v>590.4</v>
      </c>
      <c r="AC150" s="1">
        <f>(Table2[[#This Row],[Close Price]]/Table2[[#This Row],[Day Low]])-1</f>
        <v>8.9887640449437534E-3</v>
      </c>
      <c r="AD150" s="1">
        <f>(Table2[[#This Row],[Day High]]/Table2[[#This Row],[Close Price]])-1</f>
        <v>3.563474387527843E-2</v>
      </c>
      <c r="AE150" s="1">
        <f>(Table2[[#This Row],[Close Price]]/Table2[[#This Row],[Current Week Low]])-1</f>
        <v>8.9887640449437534E-3</v>
      </c>
      <c r="AF150" s="1">
        <f>(Table2[[#This Row],[Current Week High]]/Table2[[#This Row],[Close Price]])-1</f>
        <v>4.3058648849294778E-2</v>
      </c>
      <c r="AG150" s="1">
        <f>(Table2[[#This Row],[Close Price]]/Table2[[#This Row],[Current Month Low]])-1</f>
        <v>1.9296254256526479E-2</v>
      </c>
      <c r="AH150" s="1">
        <f>(Table2[[#This Row],[Current Month High]]/Table2[[#This Row],[Close Price]])-1</f>
        <v>9.5768374164810766E-2</v>
      </c>
      <c r="AI150">
        <v>21.009651076466199</v>
      </c>
      <c r="AJ150">
        <v>72.140575079872093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7.0000000000000007E-2</v>
      </c>
      <c r="AM150" t="s">
        <v>3217</v>
      </c>
      <c r="AN150">
        <v>-3.55</v>
      </c>
      <c r="AO150" t="s">
        <v>3216</v>
      </c>
      <c r="AP150">
        <v>0.15583129194676201</v>
      </c>
      <c r="AQ150">
        <f>(Table2[[#This Row],[Sharpe Ratio]]-AVERAGE(Table2[Sharpe Ratio]))/_xlfn.STDEV.P(Table2[Sharpe Ratio])</f>
        <v>1.0618309679202731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1.9332363117326941</v>
      </c>
      <c r="AS150">
        <f>_xlfn.RANK.AVG(Table2[[#This Row],[1Y Return vs Nifty Z-Score]],Table2[1Y Return vs Nifty Z-Score])</f>
        <v>272</v>
      </c>
      <c r="AT150">
        <f>_xlfn.RANK.AVG(Table2[[#This Row],[6M Return vs Nifty Z-Score]],Table2[6M Return vs Nifty Z-Score])</f>
        <v>224</v>
      </c>
      <c r="AU150">
        <f>_xlfn.RANK.AVG(Table2[[#This Row],[Sharpe Ratio Z-Score]],Table2[Sharpe Ratio Z-Score])</f>
        <v>106</v>
      </c>
      <c r="AV150">
        <f>(Table2[[#This Row],[Rank 1Y]]+Table2[[#This Row],[Rank 6M]]+Table2[[#This Row],[Rank Sharpe]])/3</f>
        <v>200.66666666666666</v>
      </c>
    </row>
    <row r="151" spans="1:48" x14ac:dyDescent="0.3">
      <c r="A151" t="s">
        <v>1168</v>
      </c>
      <c r="B151" t="s">
        <v>1169</v>
      </c>
      <c r="C151" t="s">
        <v>3176</v>
      </c>
      <c r="D151" t="s">
        <v>95</v>
      </c>
      <c r="E151">
        <v>10664.251441734999</v>
      </c>
      <c r="F151">
        <v>812.45</v>
      </c>
      <c r="G151">
        <v>164.337774824202</v>
      </c>
      <c r="H151">
        <f>(Table2[[#This Row],[1Y Return vs Nifty]]-AVERAGE(Table2[1Y Return vs Nifty]))/_xlfn.STDEV.P(Table2[1Y Return vs Nifty])</f>
        <v>2.2877921551299503</v>
      </c>
      <c r="I151">
        <v>-24.412984162526701</v>
      </c>
      <c r="J151">
        <f>(Table2[[#This Row],[1M Return vs Nifty]]-AVERAGE(Table2[1M Return vs Nifty]))/_xlfn.STDEV.P(Table2[1M Return vs Nifty])</f>
        <v>-2.3897341543623458</v>
      </c>
      <c r="K151">
        <v>-8.53481500045012</v>
      </c>
      <c r="L151">
        <f>(Table2[[#This Row],[6M Return vs Nifty]]-AVERAGE(Table2[6M Return vs Nifty]))/_xlfn.STDEV.P(Table2[6M Return vs Nifty])</f>
        <v>-0.73254810742214016</v>
      </c>
      <c r="M151">
        <v>-4.50907660789494</v>
      </c>
      <c r="N151">
        <f>(Table2[[#This Row],[1W Return vs Nifty]]-AVERAGE(Table2[1W Return vs Nifty]))/_xlfn.STDEV.P(Table2[1W Return vs Nifty])</f>
        <v>-0.75331012015316667</v>
      </c>
      <c r="O151">
        <v>864.78</v>
      </c>
      <c r="P151">
        <v>902.09963237716204</v>
      </c>
      <c r="Q151">
        <v>781.78792115311501</v>
      </c>
      <c r="R151">
        <v>27.527138847378701</v>
      </c>
      <c r="S151" s="1">
        <f>(Table2[[#This Row],[Close Price]]-Table2[[#This Row],[20D EMA]])/Table2[[#This Row],[20D EMA]]</f>
        <v>-6.0512500289090783E-2</v>
      </c>
      <c r="T151" s="1">
        <f>(Table2[[#This Row],[Close Price]]-Table2[[#This Row],[50D EMA]])/Table2[[#This Row],[50D EMA]]</f>
        <v>-9.9378859229686575E-2</v>
      </c>
      <c r="U151" s="1">
        <f>(Table2[[#This Row],[Close Price]]-Table2[[#This Row],[200D EMA]])/Table2[[#This Row],[200D EMA]]</f>
        <v>3.9220456107404857E-2</v>
      </c>
      <c r="V151">
        <v>0.74553298004693003</v>
      </c>
      <c r="W151">
        <v>806</v>
      </c>
      <c r="X151">
        <v>824</v>
      </c>
      <c r="Y151">
        <v>806</v>
      </c>
      <c r="Z151">
        <v>848</v>
      </c>
      <c r="AA151">
        <v>794.5</v>
      </c>
      <c r="AB151">
        <v>919.1</v>
      </c>
      <c r="AC151" s="1">
        <f>(Table2[[#This Row],[Close Price]]/Table2[[#This Row],[Day Low]])-1</f>
        <v>8.0024813895782643E-3</v>
      </c>
      <c r="AD151" s="1">
        <f>(Table2[[#This Row],[Day High]]/Table2[[#This Row],[Close Price]])-1</f>
        <v>1.4216259462120684E-2</v>
      </c>
      <c r="AE151" s="1">
        <f>(Table2[[#This Row],[Close Price]]/Table2[[#This Row],[Current Week Low]])-1</f>
        <v>8.0024813895782643E-3</v>
      </c>
      <c r="AF151" s="1">
        <f>(Table2[[#This Row],[Current Week High]]/Table2[[#This Row],[Close Price]])-1</f>
        <v>4.375653886393005E-2</v>
      </c>
      <c r="AG151" s="1">
        <f>(Table2[[#This Row],[Close Price]]/Table2[[#This Row],[Current Month Low]])-1</f>
        <v>2.2592825676526207E-2</v>
      </c>
      <c r="AH151" s="1">
        <f>(Table2[[#This Row],[Current Month High]]/Table2[[#This Row],[Close Price]])-1</f>
        <v>0.13126961659179015</v>
      </c>
      <c r="AI151">
        <v>37.608468213428502</v>
      </c>
      <c r="AJ151">
        <v>213.68725868725801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-0.11</v>
      </c>
      <c r="AM151" t="s">
        <v>3216</v>
      </c>
      <c r="AN151">
        <v>-8.36</v>
      </c>
      <c r="AO151" t="s">
        <v>3216</v>
      </c>
      <c r="AP151">
        <v>0.29028739606640303</v>
      </c>
      <c r="AQ151">
        <f>(Table2[[#This Row],[Sharpe Ratio]]-AVERAGE(Table2[Sharpe Ratio]))/_xlfn.STDEV.P(Table2[Sharpe Ratio])</f>
        <v>2.6234145883012348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32</v>
      </c>
      <c r="AT151">
        <f>_xlfn.RANK.AVG(Table2[[#This Row],[6M Return vs Nifty Z-Score]],Table2[6M Return vs Nifty Z-Score])</f>
        <v>567</v>
      </c>
      <c r="AU151">
        <f>_xlfn.RANK.AVG(Table2[[#This Row],[Sharpe Ratio Z-Score]],Table2[Sharpe Ratio Z-Score])</f>
        <v>3</v>
      </c>
      <c r="AV151">
        <f>(Table2[[#This Row],[Rank 1Y]]+Table2[[#This Row],[Rank 6M]]+Table2[[#This Row],[Rank Sharpe]])/3</f>
        <v>200.66666666666666</v>
      </c>
    </row>
    <row r="152" spans="1:48" x14ac:dyDescent="0.3">
      <c r="A152" t="s">
        <v>1195</v>
      </c>
      <c r="B152" t="s">
        <v>1196</v>
      </c>
      <c r="C152" t="s">
        <v>3174</v>
      </c>
      <c r="D152" t="s">
        <v>963</v>
      </c>
      <c r="E152">
        <v>10270.969604350001</v>
      </c>
      <c r="F152">
        <v>1396.85</v>
      </c>
      <c r="G152">
        <v>63.497102770749301</v>
      </c>
      <c r="H152">
        <f>(Table2[[#This Row],[1Y Return vs Nifty]]-AVERAGE(Table2[1Y Return vs Nifty]))/_xlfn.STDEV.P(Table2[1Y Return vs Nifty])</f>
        <v>0.6117050491664201</v>
      </c>
      <c r="I152">
        <v>-9.4428384279739301</v>
      </c>
      <c r="J152">
        <f>(Table2[[#This Row],[1M Return vs Nifty]]-AVERAGE(Table2[1M Return vs Nifty]))/_xlfn.STDEV.P(Table2[1M Return vs Nifty])</f>
        <v>-0.99688282078660495</v>
      </c>
      <c r="K152">
        <v>50.393359457274897</v>
      </c>
      <c r="L152">
        <f>(Table2[[#This Row],[6M Return vs Nifty]]-AVERAGE(Table2[6M Return vs Nifty]))/_xlfn.STDEV.P(Table2[6M Return vs Nifty])</f>
        <v>1.0047542893084442</v>
      </c>
      <c r="M152">
        <v>1.52290371190824</v>
      </c>
      <c r="N152">
        <f>(Table2[[#This Row],[1W Return vs Nifty]]-AVERAGE(Table2[1W Return vs Nifty]))/_xlfn.STDEV.P(Table2[1W Return vs Nifty])</f>
        <v>0.60752427585285462</v>
      </c>
      <c r="O152">
        <v>1385.24</v>
      </c>
      <c r="P152">
        <v>1369.8294663163199</v>
      </c>
      <c r="Q152">
        <v>1143.25254626892</v>
      </c>
      <c r="R152">
        <v>57.599834189206902</v>
      </c>
      <c r="S152" s="1">
        <f>(Table2[[#This Row],[Close Price]]-Table2[[#This Row],[20D EMA]])/Table2[[#This Row],[20D EMA]]</f>
        <v>8.3812191389217028E-3</v>
      </c>
      <c r="T152" s="1">
        <f>(Table2[[#This Row],[Close Price]]-Table2[[#This Row],[50D EMA]])/Table2[[#This Row],[50D EMA]]</f>
        <v>1.9725472657806338E-2</v>
      </c>
      <c r="U152" s="1">
        <f>(Table2[[#This Row],[Close Price]]-Table2[[#This Row],[200D EMA]])/Table2[[#This Row],[200D EMA]]</f>
        <v>0.22182102682273649</v>
      </c>
      <c r="V152">
        <v>0.37145462194234602</v>
      </c>
      <c r="W152">
        <v>1372</v>
      </c>
      <c r="X152">
        <v>1419.95</v>
      </c>
      <c r="Y152">
        <v>1342.85</v>
      </c>
      <c r="Z152">
        <v>1419.95</v>
      </c>
      <c r="AA152">
        <v>1334.35</v>
      </c>
      <c r="AB152">
        <v>1419.95</v>
      </c>
      <c r="AC152" s="1">
        <f>(Table2[[#This Row],[Close Price]]/Table2[[#This Row],[Day Low]])-1</f>
        <v>1.8112244897959151E-2</v>
      </c>
      <c r="AD152" s="1">
        <f>(Table2[[#This Row],[Day High]]/Table2[[#This Row],[Close Price]])-1</f>
        <v>1.6537208719619167E-2</v>
      </c>
      <c r="AE152" s="1">
        <f>(Table2[[#This Row],[Close Price]]/Table2[[#This Row],[Current Week Low]])-1</f>
        <v>4.021297985627581E-2</v>
      </c>
      <c r="AF152" s="1">
        <f>(Table2[[#This Row],[Current Week High]]/Table2[[#This Row],[Close Price]])-1</f>
        <v>1.6537208719619167E-2</v>
      </c>
      <c r="AG152" s="1">
        <f>(Table2[[#This Row],[Close Price]]/Table2[[#This Row],[Current Month Low]])-1</f>
        <v>4.6839285045153112E-2</v>
      </c>
      <c r="AH152" s="1">
        <f>(Table2[[#This Row],[Current Month High]]/Table2[[#This Row],[Close Price]])-1</f>
        <v>1.6537208719619167E-2</v>
      </c>
      <c r="AI152">
        <v>13.9170275978093</v>
      </c>
      <c r="AJ152">
        <v>112.934451219512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0.12</v>
      </c>
      <c r="AM152" t="s">
        <v>3217</v>
      </c>
      <c r="AN152">
        <v>1.53</v>
      </c>
      <c r="AO152" t="s">
        <v>3217</v>
      </c>
      <c r="AP152">
        <v>6.2466216080954998E-2</v>
      </c>
      <c r="AQ152">
        <f>(Table2[[#This Row],[Sharpe Ratio]]-AVERAGE(Table2[Sharpe Ratio]))/_xlfn.STDEV.P(Table2[Sharpe Ratio])</f>
        <v>-2.2518263691684203E-2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1.2045825298494299</v>
      </c>
      <c r="AS152">
        <f>_xlfn.RANK.AVG(Table2[[#This Row],[1Y Return vs Nifty Z-Score]],Table2[1Y Return vs Nifty Z-Score])</f>
        <v>146</v>
      </c>
      <c r="AT152">
        <f>_xlfn.RANK.AVG(Table2[[#This Row],[6M Return vs Nifty Z-Score]],Table2[6M Return vs Nifty Z-Score])</f>
        <v>99</v>
      </c>
      <c r="AU152">
        <f>_xlfn.RANK.AVG(Table2[[#This Row],[Sharpe Ratio Z-Score]],Table2[Sharpe Ratio Z-Score])</f>
        <v>359</v>
      </c>
      <c r="AV152">
        <f>(Table2[[#This Row],[Rank 1Y]]+Table2[[#This Row],[Rank 6M]]+Table2[[#This Row],[Rank Sharpe]])/3</f>
        <v>201.33333333333334</v>
      </c>
    </row>
    <row r="153" spans="1:48" x14ac:dyDescent="0.3">
      <c r="A153" t="s">
        <v>955</v>
      </c>
      <c r="B153" t="s">
        <v>956</v>
      </c>
      <c r="C153" t="s">
        <v>3171</v>
      </c>
      <c r="D153" t="s">
        <v>220</v>
      </c>
      <c r="E153">
        <v>16208.741030575</v>
      </c>
      <c r="F153">
        <v>3904.75</v>
      </c>
      <c r="G153">
        <v>139.69007361160399</v>
      </c>
      <c r="H153">
        <f>(Table2[[#This Row],[1Y Return vs Nifty]]-AVERAGE(Table2[1Y Return vs Nifty]))/_xlfn.STDEV.P(Table2[1Y Return vs Nifty])</f>
        <v>1.8781192190731668</v>
      </c>
      <c r="I153">
        <v>5.9980547695310698</v>
      </c>
      <c r="J153">
        <f>(Table2[[#This Row],[1M Return vs Nifty]]-AVERAGE(Table2[1M Return vs Nifty]))/_xlfn.STDEV.P(Table2[1M Return vs Nifty])</f>
        <v>0.43976776786499172</v>
      </c>
      <c r="K153">
        <v>-7.0130939083914896</v>
      </c>
      <c r="L153">
        <f>(Table2[[#This Row],[6M Return vs Nifty]]-AVERAGE(Table2[6M Return vs Nifty]))/_xlfn.STDEV.P(Table2[6M Return vs Nifty])</f>
        <v>-0.68768519210672485</v>
      </c>
      <c r="M153">
        <v>-0.57574327456161101</v>
      </c>
      <c r="N153">
        <f>(Table2[[#This Row],[1W Return vs Nifty]]-AVERAGE(Table2[1W Return vs Nifty]))/_xlfn.STDEV.P(Table2[1W Return vs Nifty])</f>
        <v>0.13406268399611204</v>
      </c>
      <c r="O153">
        <v>3853.08</v>
      </c>
      <c r="P153">
        <v>3819.84560856695</v>
      </c>
      <c r="Q153">
        <v>3417.7556716659901</v>
      </c>
      <c r="R153">
        <v>55.262159601258901</v>
      </c>
      <c r="S153" s="1">
        <f>(Table2[[#This Row],[Close Price]]-Table2[[#This Row],[20D EMA]])/Table2[[#This Row],[20D EMA]]</f>
        <v>1.3410051179835372E-2</v>
      </c>
      <c r="T153" s="1">
        <f>(Table2[[#This Row],[Close Price]]-Table2[[#This Row],[50D EMA]])/Table2[[#This Row],[50D EMA]]</f>
        <v>2.2227178826974288E-2</v>
      </c>
      <c r="U153" s="1">
        <f>(Table2[[#This Row],[Close Price]]-Table2[[#This Row],[200D EMA]])/Table2[[#This Row],[200D EMA]]</f>
        <v>0.14248950923300605</v>
      </c>
      <c r="V153">
        <v>0.88513614454790002</v>
      </c>
      <c r="W153">
        <v>3809.7</v>
      </c>
      <c r="X153">
        <v>3949.4</v>
      </c>
      <c r="Y153">
        <v>3809.7</v>
      </c>
      <c r="Z153">
        <v>4002</v>
      </c>
      <c r="AA153">
        <v>3754.2</v>
      </c>
      <c r="AB153">
        <v>4049.55</v>
      </c>
      <c r="AC153" s="1">
        <f>(Table2[[#This Row],[Close Price]]/Table2[[#This Row],[Day Low]])-1</f>
        <v>2.4949471086962216E-2</v>
      </c>
      <c r="AD153" s="1">
        <f>(Table2[[#This Row],[Day High]]/Table2[[#This Row],[Close Price]])-1</f>
        <v>1.1434790959728547E-2</v>
      </c>
      <c r="AE153" s="1">
        <f>(Table2[[#This Row],[Close Price]]/Table2[[#This Row],[Current Week Low]])-1</f>
        <v>2.4949471086962216E-2</v>
      </c>
      <c r="AF153" s="1">
        <f>(Table2[[#This Row],[Current Week High]]/Table2[[#This Row],[Close Price]])-1</f>
        <v>2.4905563736474789E-2</v>
      </c>
      <c r="AG153" s="1">
        <f>(Table2[[#This Row],[Close Price]]/Table2[[#This Row],[Current Month Low]])-1</f>
        <v>4.0101752703638693E-2</v>
      </c>
      <c r="AH153" s="1">
        <f>(Table2[[#This Row],[Current Month High]]/Table2[[#This Row],[Close Price]])-1</f>
        <v>3.708303988731676E-2</v>
      </c>
      <c r="AI153">
        <v>10.121006466483101</v>
      </c>
      <c r="AJ153">
        <v>176.58933947228601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-0.03</v>
      </c>
      <c r="AM153" t="s">
        <v>3216</v>
      </c>
      <c r="AN153">
        <v>0.84</v>
      </c>
      <c r="AO153" t="s">
        <v>3217</v>
      </c>
      <c r="AP153">
        <v>0.26575579813933597</v>
      </c>
      <c r="AQ153">
        <f>(Table2[[#This Row],[Sharpe Ratio]]-AVERAGE(Table2[Sharpe Ratio]))/_xlfn.STDEV.P(Table2[Sharpe Ratio])</f>
        <v>2.3385027075390767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4.1027671863666226</v>
      </c>
      <c r="AS153">
        <f>_xlfn.RANK.AVG(Table2[[#This Row],[1Y Return vs Nifty Z-Score]],Table2[1Y Return vs Nifty Z-Score])</f>
        <v>44</v>
      </c>
      <c r="AT153">
        <f>_xlfn.RANK.AVG(Table2[[#This Row],[6M Return vs Nifty Z-Score]],Table2[6M Return vs Nifty Z-Score])</f>
        <v>555</v>
      </c>
      <c r="AU153">
        <f>_xlfn.RANK.AVG(Table2[[#This Row],[Sharpe Ratio Z-Score]],Table2[Sharpe Ratio Z-Score])</f>
        <v>7</v>
      </c>
      <c r="AV153">
        <f>(Table2[[#This Row],[Rank 1Y]]+Table2[[#This Row],[Rank 6M]]+Table2[[#This Row],[Rank Sharpe]])/3</f>
        <v>202</v>
      </c>
    </row>
    <row r="154" spans="1:48" x14ac:dyDescent="0.3">
      <c r="A154" t="s">
        <v>1268</v>
      </c>
      <c r="B154" t="s">
        <v>1269</v>
      </c>
      <c r="C154" t="s">
        <v>3182</v>
      </c>
      <c r="D154" t="s">
        <v>282</v>
      </c>
      <c r="E154">
        <v>9400.1645492799998</v>
      </c>
      <c r="F154">
        <v>576.04999999999995</v>
      </c>
      <c r="G154">
        <v>36.724327019920501</v>
      </c>
      <c r="H154">
        <f>(Table2[[#This Row],[1Y Return vs Nifty]]-AVERAGE(Table2[1Y Return vs Nifty]))/_xlfn.STDEV.P(Table2[1Y Return vs Nifty])</f>
        <v>0.16671094794671495</v>
      </c>
      <c r="I154">
        <v>-2.0746997803762799</v>
      </c>
      <c r="J154">
        <f>(Table2[[#This Row],[1M Return vs Nifty]]-AVERAGE(Table2[1M Return vs Nifty]))/_xlfn.STDEV.P(Table2[1M Return vs Nifty])</f>
        <v>-0.31133694012160679</v>
      </c>
      <c r="K154">
        <v>33.827415708596597</v>
      </c>
      <c r="L154">
        <f>(Table2[[#This Row],[6M Return vs Nifty]]-AVERAGE(Table2[6M Return vs Nifty]))/_xlfn.STDEV.P(Table2[6M Return vs Nifty])</f>
        <v>0.51636220787158205</v>
      </c>
      <c r="M154">
        <v>0.963805780892381</v>
      </c>
      <c r="N154">
        <f>(Table2[[#This Row],[1W Return vs Nifty]]-AVERAGE(Table2[1W Return vs Nifty]))/_xlfn.STDEV.P(Table2[1W Return vs Nifty])</f>
        <v>0.48138996258854855</v>
      </c>
      <c r="O154">
        <v>553.1</v>
      </c>
      <c r="P154">
        <v>538.90387085200803</v>
      </c>
      <c r="Q154">
        <v>461.43450321804602</v>
      </c>
      <c r="R154">
        <v>72.184184356925101</v>
      </c>
      <c r="S154" s="1">
        <f>(Table2[[#This Row],[Close Price]]-Table2[[#This Row],[20D EMA]])/Table2[[#This Row],[20D EMA]]</f>
        <v>4.1493400831675881E-2</v>
      </c>
      <c r="T154" s="1">
        <f>(Table2[[#This Row],[Close Price]]-Table2[[#This Row],[50D EMA]])/Table2[[#This Row],[50D EMA]]</f>
        <v>6.8929044969121916E-2</v>
      </c>
      <c r="U154" s="1">
        <f>(Table2[[#This Row],[Close Price]]-Table2[[#This Row],[200D EMA]])/Table2[[#This Row],[200D EMA]]</f>
        <v>0.24838952436938508</v>
      </c>
      <c r="V154">
        <v>0.88820262879988798</v>
      </c>
      <c r="W154">
        <v>569.25</v>
      </c>
      <c r="X154">
        <v>579</v>
      </c>
      <c r="Y154">
        <v>554</v>
      </c>
      <c r="Z154">
        <v>579</v>
      </c>
      <c r="AA154">
        <v>520.65</v>
      </c>
      <c r="AB154">
        <v>579</v>
      </c>
      <c r="AC154" s="1">
        <f>(Table2[[#This Row],[Close Price]]/Table2[[#This Row],[Day Low]])-1</f>
        <v>1.1945542380324969E-2</v>
      </c>
      <c r="AD154" s="1">
        <f>(Table2[[#This Row],[Day High]]/Table2[[#This Row],[Close Price]])-1</f>
        <v>5.1210832393022709E-3</v>
      </c>
      <c r="AE154" s="1">
        <f>(Table2[[#This Row],[Close Price]]/Table2[[#This Row],[Current Week Low]])-1</f>
        <v>3.9801444043321199E-2</v>
      </c>
      <c r="AF154" s="1">
        <f>(Table2[[#This Row],[Current Week High]]/Table2[[#This Row],[Close Price]])-1</f>
        <v>5.1210832393022709E-3</v>
      </c>
      <c r="AG154" s="1">
        <f>(Table2[[#This Row],[Close Price]]/Table2[[#This Row],[Current Month Low]])-1</f>
        <v>0.10640545472006147</v>
      </c>
      <c r="AH154" s="1">
        <f>(Table2[[#This Row],[Current Month High]]/Table2[[#This Row],[Close Price]])-1</f>
        <v>5.1210832393022709E-3</v>
      </c>
      <c r="AI154">
        <v>4.4874576859647597</v>
      </c>
      <c r="AJ154">
        <v>67.432059293707198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-0.01</v>
      </c>
      <c r="AM154" t="s">
        <v>3216</v>
      </c>
      <c r="AN154">
        <v>7.54</v>
      </c>
      <c r="AO154" t="s">
        <v>3217</v>
      </c>
      <c r="AP154">
        <v>0.124188686861449</v>
      </c>
      <c r="AQ154">
        <f>(Table2[[#This Row],[Sharpe Ratio]]-AVERAGE(Table2[Sharpe Ratio]))/_xlfn.STDEV.P(Table2[Sharpe Ratio])</f>
        <v>0.69433129856022613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1.547457476845465</v>
      </c>
      <c r="AS154">
        <f>_xlfn.RANK.AVG(Table2[[#This Row],[1Y Return vs Nifty Z-Score]],Table2[1Y Return vs Nifty Z-Score])</f>
        <v>254</v>
      </c>
      <c r="AT154">
        <f>_xlfn.RANK.AVG(Table2[[#This Row],[6M Return vs Nifty Z-Score]],Table2[6M Return vs Nifty Z-Score])</f>
        <v>181</v>
      </c>
      <c r="AU154">
        <f>_xlfn.RANK.AVG(Table2[[#This Row],[Sharpe Ratio Z-Score]],Table2[Sharpe Ratio Z-Score])</f>
        <v>175</v>
      </c>
      <c r="AV154">
        <f>(Table2[[#This Row],[Rank 1Y]]+Table2[[#This Row],[Rank 6M]]+Table2[[#This Row],[Rank Sharpe]])/3</f>
        <v>203.33333333333334</v>
      </c>
    </row>
    <row r="155" spans="1:48" x14ac:dyDescent="0.3">
      <c r="A155" t="s">
        <v>209</v>
      </c>
      <c r="B155" t="s">
        <v>210</v>
      </c>
      <c r="C155" t="s">
        <v>3176</v>
      </c>
      <c r="D155" t="s">
        <v>57</v>
      </c>
      <c r="E155">
        <v>130963.1188866</v>
      </c>
      <c r="F155">
        <v>750.75</v>
      </c>
      <c r="G155">
        <v>64.522226809766096</v>
      </c>
      <c r="H155">
        <f>(Table2[[#This Row],[1Y Return vs Nifty]]-AVERAGE(Table2[1Y Return vs Nifty]))/_xlfn.STDEV.P(Table2[1Y Return vs Nifty])</f>
        <v>0.62874378114649387</v>
      </c>
      <c r="I155">
        <v>8.6502299888805805</v>
      </c>
      <c r="J155">
        <f>(Table2[[#This Row],[1M Return vs Nifty]]-AVERAGE(Table2[1M Return vs Nifty]))/_xlfn.STDEV.P(Table2[1M Return vs Nifty])</f>
        <v>0.68653128350807169</v>
      </c>
      <c r="K155">
        <v>36.4830207043846</v>
      </c>
      <c r="L155">
        <f>(Table2[[#This Row],[6M Return vs Nifty]]-AVERAGE(Table2[6M Return vs Nifty]))/_xlfn.STDEV.P(Table2[6M Return vs Nifty])</f>
        <v>0.59465394126410365</v>
      </c>
      <c r="M155">
        <v>-1.8824713687504899</v>
      </c>
      <c r="N155">
        <f>(Table2[[#This Row],[1W Return vs Nifty]]-AVERAGE(Table2[1W Return vs Nifty]))/_xlfn.STDEV.P(Table2[1W Return vs Nifty])</f>
        <v>-0.16073942783465819</v>
      </c>
      <c r="O155">
        <v>732.05</v>
      </c>
      <c r="P155">
        <v>710.86137198011295</v>
      </c>
      <c r="Q155">
        <v>600.404308951335</v>
      </c>
      <c r="R155">
        <v>58.397293800643403</v>
      </c>
      <c r="S155" s="1">
        <f>(Table2[[#This Row],[Close Price]]-Table2[[#This Row],[20D EMA]])/Table2[[#This Row],[20D EMA]]</f>
        <v>2.5544703230653706E-2</v>
      </c>
      <c r="T155" s="1">
        <f>(Table2[[#This Row],[Close Price]]-Table2[[#This Row],[50D EMA]])/Table2[[#This Row],[50D EMA]]</f>
        <v>5.6113089826187623E-2</v>
      </c>
      <c r="U155" s="1">
        <f>(Table2[[#This Row],[Close Price]]-Table2[[#This Row],[200D EMA]])/Table2[[#This Row],[200D EMA]]</f>
        <v>0.25040741514873283</v>
      </c>
      <c r="V155">
        <v>1.17961530189714</v>
      </c>
      <c r="W155">
        <v>741</v>
      </c>
      <c r="X155">
        <v>758.65</v>
      </c>
      <c r="Y155">
        <v>741</v>
      </c>
      <c r="Z155">
        <v>780.3</v>
      </c>
      <c r="AA155">
        <v>676.25</v>
      </c>
      <c r="AB155">
        <v>780.3</v>
      </c>
      <c r="AC155" s="1">
        <f>(Table2[[#This Row],[Close Price]]/Table2[[#This Row],[Day Low]])-1</f>
        <v>1.3157894736842035E-2</v>
      </c>
      <c r="AD155" s="1">
        <f>(Table2[[#This Row],[Day High]]/Table2[[#This Row],[Close Price]])-1</f>
        <v>1.0522810522810566E-2</v>
      </c>
      <c r="AE155" s="1">
        <f>(Table2[[#This Row],[Close Price]]/Table2[[#This Row],[Current Week Low]])-1</f>
        <v>1.3157894736842035E-2</v>
      </c>
      <c r="AF155" s="1">
        <f>(Table2[[#This Row],[Current Week High]]/Table2[[#This Row],[Close Price]])-1</f>
        <v>3.9360639360639382E-2</v>
      </c>
      <c r="AG155" s="1">
        <f>(Table2[[#This Row],[Close Price]]/Table2[[#This Row],[Current Month Low]])-1</f>
        <v>0.11016635859519419</v>
      </c>
      <c r="AH155" s="1">
        <f>(Table2[[#This Row],[Current Month High]]/Table2[[#This Row],[Close Price]])-1</f>
        <v>3.9360639360639382E-2</v>
      </c>
      <c r="AI155">
        <v>3.9360639360639298</v>
      </c>
      <c r="AJ155">
        <v>116.043165467625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-0.02</v>
      </c>
      <c r="AM155" t="s">
        <v>3216</v>
      </c>
      <c r="AN155">
        <v>6.37</v>
      </c>
      <c r="AO155" t="s">
        <v>3217</v>
      </c>
      <c r="AP155">
        <v>7.6602019105130995E-2</v>
      </c>
      <c r="AQ155">
        <f>(Table2[[#This Row],[Sharpe Ratio]]-AVERAGE(Table2[Sharpe Ratio]))/_xlfn.STDEV.P(Table2[Sharpe Ratio])</f>
        <v>0.14165604886940947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1.8908456269534206</v>
      </c>
      <c r="AS155">
        <f>_xlfn.RANK.AVG(Table2[[#This Row],[1Y Return vs Nifty Z-Score]],Table2[1Y Return vs Nifty Z-Score])</f>
        <v>140</v>
      </c>
      <c r="AT155">
        <f>_xlfn.RANK.AVG(Table2[[#This Row],[6M Return vs Nifty Z-Score]],Table2[6M Return vs Nifty Z-Score])</f>
        <v>164</v>
      </c>
      <c r="AU155">
        <f>_xlfn.RANK.AVG(Table2[[#This Row],[Sharpe Ratio Z-Score]],Table2[Sharpe Ratio Z-Score])</f>
        <v>312</v>
      </c>
      <c r="AV155">
        <f>(Table2[[#This Row],[Rank 1Y]]+Table2[[#This Row],[Rank 6M]]+Table2[[#This Row],[Rank Sharpe]])/3</f>
        <v>205.33333333333334</v>
      </c>
    </row>
    <row r="156" spans="1:48" x14ac:dyDescent="0.3">
      <c r="A156" t="s">
        <v>1697</v>
      </c>
      <c r="B156" t="s">
        <v>1698</v>
      </c>
      <c r="C156" t="s">
        <v>3175</v>
      </c>
      <c r="D156" t="s">
        <v>54</v>
      </c>
      <c r="E156">
        <v>5032.9918980000002</v>
      </c>
      <c r="F156">
        <v>625.35</v>
      </c>
      <c r="G156">
        <v>88.886194966127306</v>
      </c>
      <c r="H156">
        <f>(Table2[[#This Row],[1Y Return vs Nifty]]-AVERAGE(Table2[1Y Return vs Nifty]))/_xlfn.STDEV.P(Table2[1Y Return vs Nifty])</f>
        <v>1.0337007498519089</v>
      </c>
      <c r="I156">
        <v>16.474444748151999</v>
      </c>
      <c r="J156">
        <f>(Table2[[#This Row],[1M Return vs Nifty]]-AVERAGE(Table2[1M Return vs Nifty]))/_xlfn.STDEV.P(Table2[1M Return vs Nifty])</f>
        <v>1.4145113683298556</v>
      </c>
      <c r="K156">
        <v>76.031250977519306</v>
      </c>
      <c r="L156">
        <f>(Table2[[#This Row],[6M Return vs Nifty]]-AVERAGE(Table2[6M Return vs Nifty]))/_xlfn.STDEV.P(Table2[6M Return vs Nifty])</f>
        <v>1.7606027572970939</v>
      </c>
      <c r="M156">
        <v>1.57995385849401</v>
      </c>
      <c r="N156">
        <f>(Table2[[#This Row],[1W Return vs Nifty]]-AVERAGE(Table2[1W Return vs Nifty]))/_xlfn.STDEV.P(Table2[1W Return vs Nifty])</f>
        <v>0.62039497463750082</v>
      </c>
      <c r="O156">
        <v>383.03</v>
      </c>
      <c r="P156">
        <v>518.15941264955597</v>
      </c>
      <c r="Q156">
        <v>403.78427756531897</v>
      </c>
      <c r="R156">
        <v>64.593033675463303</v>
      </c>
      <c r="S156" s="1">
        <f>(Table2[[#This Row],[Close Price]]-Table2[[#This Row],[20D EMA]])/Table2[[#This Row],[20D EMA]]</f>
        <v>0.63263974101245346</v>
      </c>
      <c r="T156" s="1">
        <f>(Table2[[#This Row],[Close Price]]-Table2[[#This Row],[50D EMA]])/Table2[[#This Row],[50D EMA]]</f>
        <v>0.20686797293198975</v>
      </c>
      <c r="U156" s="1">
        <f>(Table2[[#This Row],[Close Price]]-Table2[[#This Row],[200D EMA]])/Table2[[#This Row],[200D EMA]]</f>
        <v>0.54872300568671606</v>
      </c>
      <c r="V156">
        <v>1.0137640426969601</v>
      </c>
      <c r="W156">
        <v>600.15</v>
      </c>
      <c r="X156">
        <v>634.1</v>
      </c>
      <c r="Y156">
        <v>618.79999999999995</v>
      </c>
      <c r="Z156">
        <v>644.95000000000005</v>
      </c>
      <c r="AA156">
        <v>618.79999999999995</v>
      </c>
      <c r="AB156">
        <v>675</v>
      </c>
      <c r="AC156" s="1">
        <f>(Table2[[#This Row],[Close Price]]/Table2[[#This Row],[Day Low]])-1</f>
        <v>4.1989502624343977E-2</v>
      </c>
      <c r="AD156" s="1">
        <f>(Table2[[#This Row],[Day High]]/Table2[[#This Row],[Close Price]])-1</f>
        <v>1.3992164387942818E-2</v>
      </c>
      <c r="AE156" s="1">
        <f>(Table2[[#This Row],[Close Price]]/Table2[[#This Row],[Current Week Low]])-1</f>
        <v>1.058500323206224E-2</v>
      </c>
      <c r="AF156" s="1">
        <f>(Table2[[#This Row],[Current Week High]]/Table2[[#This Row],[Close Price]])-1</f>
        <v>3.1342448228991904E-2</v>
      </c>
      <c r="AG156" s="1">
        <f>(Table2[[#This Row],[Close Price]]/Table2[[#This Row],[Current Month Low]])-1</f>
        <v>1.058500323206224E-2</v>
      </c>
      <c r="AH156" s="1">
        <f>(Table2[[#This Row],[Current Month High]]/Table2[[#This Row],[Close Price]])-1</f>
        <v>7.9395538498440832E-2</v>
      </c>
      <c r="AI156">
        <v>7.9395538498440796</v>
      </c>
      <c r="AJ156">
        <v>166.21966794380501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0.35</v>
      </c>
      <c r="AM156" t="s">
        <v>3217</v>
      </c>
      <c r="AN156">
        <v>17.7</v>
      </c>
      <c r="AO156" t="s">
        <v>3217</v>
      </c>
      <c r="AP156">
        <v>1.3958710032654999E-2</v>
      </c>
      <c r="AQ156">
        <f>(Table2[[#This Row],[Sharpe Ratio]]-AVERAGE(Table2[Sharpe Ratio]))/_xlfn.STDEV.P(Table2[Sharpe Ratio])</f>
        <v>-0.5858882007170314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91</v>
      </c>
      <c r="AT156">
        <f>_xlfn.RANK.AVG(Table2[[#This Row],[6M Return vs Nifty Z-Score]],Table2[6M Return vs Nifty Z-Score])</f>
        <v>41</v>
      </c>
      <c r="AU156">
        <f>_xlfn.RANK.AVG(Table2[[#This Row],[Sharpe Ratio Z-Score]],Table2[Sharpe Ratio Z-Score])</f>
        <v>491</v>
      </c>
      <c r="AV156">
        <f>(Table2[[#This Row],[Rank 1Y]]+Table2[[#This Row],[Rank 6M]]+Table2[[#This Row],[Rank Sharpe]])/3</f>
        <v>207.66666666666666</v>
      </c>
    </row>
    <row r="157" spans="1:48" x14ac:dyDescent="0.3">
      <c r="A157" t="s">
        <v>580</v>
      </c>
      <c r="B157" t="s">
        <v>581</v>
      </c>
      <c r="C157" t="s">
        <v>3183</v>
      </c>
      <c r="D157" t="s">
        <v>215</v>
      </c>
      <c r="E157">
        <v>35058.058621299999</v>
      </c>
      <c r="F157">
        <v>5476.9</v>
      </c>
      <c r="G157">
        <v>136.41312188348701</v>
      </c>
      <c r="H157">
        <f>(Table2[[#This Row],[1Y Return vs Nifty]]-AVERAGE(Table2[1Y Return vs Nifty]))/_xlfn.STDEV.P(Table2[1Y Return vs Nifty])</f>
        <v>1.8236525398403034</v>
      </c>
      <c r="I157">
        <v>4.0242334868174199</v>
      </c>
      <c r="J157">
        <f>(Table2[[#This Row],[1M Return vs Nifty]]-AVERAGE(Table2[1M Return vs Nifty]))/_xlfn.STDEV.P(Table2[1M Return vs Nifty])</f>
        <v>0.25611961542768213</v>
      </c>
      <c r="K157">
        <v>95.358162025089499</v>
      </c>
      <c r="L157">
        <f>(Table2[[#This Row],[6M Return vs Nifty]]-AVERAGE(Table2[6M Return vs Nifty]))/_xlfn.STDEV.P(Table2[6M Return vs Nifty])</f>
        <v>2.3303928312867499</v>
      </c>
      <c r="M157">
        <v>16.672752879216201</v>
      </c>
      <c r="N157">
        <f>(Table2[[#This Row],[1W Return vs Nifty]]-AVERAGE(Table2[1W Return vs Nifty]))/_xlfn.STDEV.P(Table2[1W Return vs Nifty])</f>
        <v>4.0253795651832007</v>
      </c>
      <c r="O157">
        <v>4988.4799999999996</v>
      </c>
      <c r="P157">
        <v>4625.0047579061102</v>
      </c>
      <c r="Q157">
        <v>3506.87230849658</v>
      </c>
      <c r="R157">
        <v>73.828952486541596</v>
      </c>
      <c r="S157" s="1">
        <f>(Table2[[#This Row],[Close Price]]-Table2[[#This Row],[20D EMA]])/Table2[[#This Row],[20D EMA]]</f>
        <v>9.7909583680800591E-2</v>
      </c>
      <c r="T157" s="1">
        <f>(Table2[[#This Row],[Close Price]]-Table2[[#This Row],[50D EMA]])/Table2[[#This Row],[50D EMA]]</f>
        <v>0.184193376371697</v>
      </c>
      <c r="U157" s="1">
        <f>(Table2[[#This Row],[Close Price]]-Table2[[#This Row],[200D EMA]])/Table2[[#This Row],[200D EMA]]</f>
        <v>0.56176202558911648</v>
      </c>
      <c r="V157">
        <v>2.1573878785053302</v>
      </c>
      <c r="W157">
        <v>5450</v>
      </c>
      <c r="X157">
        <v>5742</v>
      </c>
      <c r="Y157">
        <v>5188</v>
      </c>
      <c r="Z157">
        <v>5742</v>
      </c>
      <c r="AA157">
        <v>4566</v>
      </c>
      <c r="AB157">
        <v>5742</v>
      </c>
      <c r="AC157" s="1">
        <f>(Table2[[#This Row],[Close Price]]/Table2[[#This Row],[Day Low]])-1</f>
        <v>4.935779816513719E-3</v>
      </c>
      <c r="AD157" s="1">
        <f>(Table2[[#This Row],[Day High]]/Table2[[#This Row],[Close Price]])-1</f>
        <v>4.8403293834103245E-2</v>
      </c>
      <c r="AE157" s="1">
        <f>(Table2[[#This Row],[Close Price]]/Table2[[#This Row],[Current Week Low]])-1</f>
        <v>5.5686198920585905E-2</v>
      </c>
      <c r="AF157" s="1">
        <f>(Table2[[#This Row],[Current Week High]]/Table2[[#This Row],[Close Price]])-1</f>
        <v>4.8403293834103245E-2</v>
      </c>
      <c r="AG157" s="1">
        <f>(Table2[[#This Row],[Close Price]]/Table2[[#This Row],[Current Month Low]])-1</f>
        <v>0.19949627682873405</v>
      </c>
      <c r="AH157" s="1">
        <f>(Table2[[#This Row],[Current Month High]]/Table2[[#This Row],[Close Price]])-1</f>
        <v>4.8403293834103245E-2</v>
      </c>
      <c r="AI157">
        <v>4.84032938341032</v>
      </c>
      <c r="AJ157">
        <v>175.76154272191701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0.24</v>
      </c>
      <c r="AM157" t="s">
        <v>3217</v>
      </c>
      <c r="AN157">
        <v>17.46</v>
      </c>
      <c r="AO157" t="s">
        <v>3217</v>
      </c>
      <c r="AQ157">
        <f>(Table2[[#This Row],[Sharpe Ratio]]-AVERAGE(Table2[Sharpe Ratio]))/_xlfn.STDEV.P(Table2[Sharpe Ratio])</f>
        <v>-0.74800574154095378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7.6875388101969824</v>
      </c>
      <c r="AS157">
        <f>_xlfn.RANK.AVG(Table2[[#This Row],[1Y Return vs Nifty Z-Score]],Table2[1Y Return vs Nifty Z-Score])</f>
        <v>49</v>
      </c>
      <c r="AT157">
        <f>_xlfn.RANK.AVG(Table2[[#This Row],[6M Return vs Nifty Z-Score]],Table2[6M Return vs Nifty Z-Score])</f>
        <v>18</v>
      </c>
      <c r="AU157">
        <f>_xlfn.RANK.AVG(Table2[[#This Row],[Sharpe Ratio Z-Score]],Table2[Sharpe Ratio Z-Score])</f>
        <v>556.5</v>
      </c>
      <c r="AV157">
        <f>(Table2[[#This Row],[Rank 1Y]]+Table2[[#This Row],[Rank 6M]]+Table2[[#This Row],[Rank Sharpe]])/3</f>
        <v>207.83333333333334</v>
      </c>
    </row>
    <row r="158" spans="1:48" x14ac:dyDescent="0.3">
      <c r="A158" t="s">
        <v>239</v>
      </c>
      <c r="B158" t="s">
        <v>240</v>
      </c>
      <c r="C158" t="s">
        <v>3172</v>
      </c>
      <c r="D158" t="s">
        <v>241</v>
      </c>
      <c r="E158">
        <v>112967.5169418</v>
      </c>
      <c r="F158">
        <v>428.25</v>
      </c>
      <c r="G158">
        <v>105.31378379309299</v>
      </c>
      <c r="H158">
        <f>(Table2[[#This Row],[1Y Return vs Nifty]]-AVERAGE(Table2[1Y Return vs Nifty]))/_xlfn.STDEV.P(Table2[1Y Return vs Nifty])</f>
        <v>1.3067460326159184</v>
      </c>
      <c r="I158">
        <v>1.0066436019213301</v>
      </c>
      <c r="J158">
        <f>(Table2[[#This Row],[1M Return vs Nifty]]-AVERAGE(Table2[1M Return vs Nifty]))/_xlfn.STDEV.P(Table2[1M Return vs Nifty])</f>
        <v>-2.4642787951001489E-2</v>
      </c>
      <c r="K158">
        <v>57.272818026874297</v>
      </c>
      <c r="L158">
        <f>(Table2[[#This Row],[6M Return vs Nifty]]-AVERAGE(Table2[6M Return vs Nifty]))/_xlfn.STDEV.P(Table2[6M Return vs Nifty])</f>
        <v>1.2075723805043272</v>
      </c>
      <c r="M158">
        <v>-2.0857471370567802</v>
      </c>
      <c r="N158">
        <f>(Table2[[#This Row],[1W Return vs Nifty]]-AVERAGE(Table2[1W Return vs Nifty]))/_xlfn.STDEV.P(Table2[1W Return vs Nifty])</f>
        <v>-0.20659910288657821</v>
      </c>
      <c r="O158">
        <v>430.03</v>
      </c>
      <c r="P158">
        <v>417.09039272582999</v>
      </c>
      <c r="Q158">
        <v>333.90675909865899</v>
      </c>
      <c r="R158">
        <v>46.232842989583197</v>
      </c>
      <c r="S158" s="1">
        <f>(Table2[[#This Row],[Close Price]]-Table2[[#This Row],[20D EMA]])/Table2[[#This Row],[20D EMA]]</f>
        <v>-4.1392460991093016E-3</v>
      </c>
      <c r="T158" s="1">
        <f>(Table2[[#This Row],[Close Price]]-Table2[[#This Row],[50D EMA]])/Table2[[#This Row],[50D EMA]]</f>
        <v>2.6755848297627092E-2</v>
      </c>
      <c r="U158" s="1">
        <f>(Table2[[#This Row],[Close Price]]-Table2[[#This Row],[200D EMA]])/Table2[[#This Row],[200D EMA]]</f>
        <v>0.28254366924469931</v>
      </c>
      <c r="V158">
        <v>0.25881465097189899</v>
      </c>
      <c r="W158">
        <v>421.55</v>
      </c>
      <c r="X158">
        <v>430.7</v>
      </c>
      <c r="Y158">
        <v>420.1</v>
      </c>
      <c r="Z158">
        <v>433.6</v>
      </c>
      <c r="AA158">
        <v>414</v>
      </c>
      <c r="AB158">
        <v>460</v>
      </c>
      <c r="AC158" s="1">
        <f>(Table2[[#This Row],[Close Price]]/Table2[[#This Row],[Day Low]])-1</f>
        <v>1.5893725536709757E-2</v>
      </c>
      <c r="AD158" s="1">
        <f>(Table2[[#This Row],[Day High]]/Table2[[#This Row],[Close Price]])-1</f>
        <v>5.7209573847052386E-3</v>
      </c>
      <c r="AE158" s="1">
        <f>(Table2[[#This Row],[Close Price]]/Table2[[#This Row],[Current Week Low]])-1</f>
        <v>1.9400142823137401E-2</v>
      </c>
      <c r="AF158" s="1">
        <f>(Table2[[#This Row],[Current Week High]]/Table2[[#This Row],[Close Price]])-1</f>
        <v>1.2492702860478655E-2</v>
      </c>
      <c r="AG158" s="1">
        <f>(Table2[[#This Row],[Close Price]]/Table2[[#This Row],[Current Month Low]])-1</f>
        <v>3.4420289855072506E-2</v>
      </c>
      <c r="AH158" s="1">
        <f>(Table2[[#This Row],[Current Month High]]/Table2[[#This Row],[Close Price]])-1</f>
        <v>7.4138937536485594E-2</v>
      </c>
      <c r="AI158">
        <v>7.4956217162872099</v>
      </c>
      <c r="AJ158">
        <v>156.89862027594401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0.03</v>
      </c>
      <c r="AM158" t="s">
        <v>3217</v>
      </c>
      <c r="AN158">
        <v>-2.44</v>
      </c>
      <c r="AO158" t="s">
        <v>3216</v>
      </c>
      <c r="AP158">
        <v>2.0980474095374999E-2</v>
      </c>
      <c r="AQ158">
        <f>(Table2[[#This Row],[Sharpe Ratio]]-AVERAGE(Table2[Sharpe Ratio]))/_xlfn.STDEV.P(Table2[Sharpe Ratio])</f>
        <v>-0.50433688835142598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1.77873963393124</v>
      </c>
      <c r="AS158">
        <f>_xlfn.RANK.AVG(Table2[[#This Row],[1Y Return vs Nifty Z-Score]],Table2[1Y Return vs Nifty Z-Score])</f>
        <v>70</v>
      </c>
      <c r="AT158">
        <f>_xlfn.RANK.AVG(Table2[[#This Row],[6M Return vs Nifty Z-Score]],Table2[6M Return vs Nifty Z-Score])</f>
        <v>82</v>
      </c>
      <c r="AU158">
        <f>_xlfn.RANK.AVG(Table2[[#This Row],[Sharpe Ratio Z-Score]],Table2[Sharpe Ratio Z-Score])</f>
        <v>473</v>
      </c>
      <c r="AV158">
        <f>(Table2[[#This Row],[Rank 1Y]]+Table2[[#This Row],[Rank 6M]]+Table2[[#This Row],[Rank Sharpe]])/3</f>
        <v>208.33333333333334</v>
      </c>
    </row>
    <row r="159" spans="1:48" x14ac:dyDescent="0.3">
      <c r="A159" t="s">
        <v>280</v>
      </c>
      <c r="B159" t="s">
        <v>281</v>
      </c>
      <c r="C159" t="s">
        <v>3170</v>
      </c>
      <c r="D159" t="s">
        <v>282</v>
      </c>
      <c r="E159">
        <v>97656.61713395</v>
      </c>
      <c r="F159">
        <v>11259.5</v>
      </c>
      <c r="G159">
        <v>138.64199163318699</v>
      </c>
      <c r="H159">
        <f>(Table2[[#This Row],[1Y Return vs Nifty]]-AVERAGE(Table2[1Y Return vs Nifty]))/_xlfn.STDEV.P(Table2[1Y Return vs Nifty])</f>
        <v>1.8606988999276703</v>
      </c>
      <c r="I159">
        <v>8.5917190728757191</v>
      </c>
      <c r="J159">
        <f>(Table2[[#This Row],[1M Return vs Nifty]]-AVERAGE(Table2[1M Return vs Nifty]))/_xlfn.STDEV.P(Table2[1M Return vs Nifty])</f>
        <v>0.68108731463621197</v>
      </c>
      <c r="K159">
        <v>15.6489288144915</v>
      </c>
      <c r="L159">
        <f>(Table2[[#This Row],[6M Return vs Nifty]]-AVERAGE(Table2[6M Return vs Nifty]))/_xlfn.STDEV.P(Table2[6M Return vs Nifty])</f>
        <v>-1.9570376850193822E-2</v>
      </c>
      <c r="M159">
        <v>5.8813081452545504</v>
      </c>
      <c r="N159">
        <f>(Table2[[#This Row],[1W Return vs Nifty]]-AVERAGE(Table2[1W Return vs Nifty]))/_xlfn.STDEV.P(Table2[1W Return vs Nifty])</f>
        <v>1.5907945038956939</v>
      </c>
      <c r="O159">
        <v>11365.48</v>
      </c>
      <c r="P159">
        <v>10823.631123974599</v>
      </c>
      <c r="Q159">
        <v>8530.7940475844098</v>
      </c>
      <c r="R159">
        <v>44.122369450191997</v>
      </c>
      <c r="S159" s="1">
        <f>(Table2[[#This Row],[Close Price]]-Table2[[#This Row],[20D EMA]])/Table2[[#This Row],[20D EMA]]</f>
        <v>-9.3247271562661299E-3</v>
      </c>
      <c r="T159" s="1">
        <f>(Table2[[#This Row],[Close Price]]-Table2[[#This Row],[50D EMA]])/Table2[[#This Row],[50D EMA]]</f>
        <v>4.0270115549294813E-2</v>
      </c>
      <c r="U159" s="1">
        <f>(Table2[[#This Row],[Close Price]]-Table2[[#This Row],[200D EMA]])/Table2[[#This Row],[200D EMA]]</f>
        <v>0.3198654119645819</v>
      </c>
      <c r="V159">
        <v>0.96767197220102796</v>
      </c>
      <c r="W159">
        <v>11075.25</v>
      </c>
      <c r="X159">
        <v>12299</v>
      </c>
      <c r="Y159">
        <v>11075.25</v>
      </c>
      <c r="Z159">
        <v>12619</v>
      </c>
      <c r="AA159">
        <v>10720.75</v>
      </c>
      <c r="AB159">
        <v>12619</v>
      </c>
      <c r="AC159" s="1">
        <f>(Table2[[#This Row],[Close Price]]/Table2[[#This Row],[Day Low]])-1</f>
        <v>1.6636193313920744E-2</v>
      </c>
      <c r="AD159" s="1">
        <f>(Table2[[#This Row],[Day High]]/Table2[[#This Row],[Close Price]])-1</f>
        <v>9.2322039166925718E-2</v>
      </c>
      <c r="AE159" s="1">
        <f>(Table2[[#This Row],[Close Price]]/Table2[[#This Row],[Current Week Low]])-1</f>
        <v>1.6636193313920744E-2</v>
      </c>
      <c r="AF159" s="1">
        <f>(Table2[[#This Row],[Current Week High]]/Table2[[#This Row],[Close Price]])-1</f>
        <v>0.12074248412451705</v>
      </c>
      <c r="AG159" s="1">
        <f>(Table2[[#This Row],[Close Price]]/Table2[[#This Row],[Current Month Low]])-1</f>
        <v>5.0253014014877584E-2</v>
      </c>
      <c r="AH159" s="1">
        <f>(Table2[[#This Row],[Current Month High]]/Table2[[#This Row],[Close Price]])-1</f>
        <v>0.12074248412451705</v>
      </c>
      <c r="AI159">
        <v>12.0742484124517</v>
      </c>
      <c r="AJ159">
        <v>191.03339536807201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-0.03</v>
      </c>
      <c r="AM159" t="s">
        <v>3216</v>
      </c>
      <c r="AN159">
        <v>2.94</v>
      </c>
      <c r="AO159" t="s">
        <v>3217</v>
      </c>
      <c r="AP159">
        <v>9.2599300809385998E-2</v>
      </c>
      <c r="AQ159">
        <f>(Table2[[#This Row],[Sharpe Ratio]]-AVERAGE(Table2[Sharpe Ratio]))/_xlfn.STDEV.P(Table2[Sharpe Ratio])</f>
        <v>0.32744971917950638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4.4404600607888884</v>
      </c>
      <c r="AS159">
        <f>_xlfn.RANK.AVG(Table2[[#This Row],[1Y Return vs Nifty Z-Score]],Table2[1Y Return vs Nifty Z-Score])</f>
        <v>47</v>
      </c>
      <c r="AT159">
        <f>_xlfn.RANK.AVG(Table2[[#This Row],[6M Return vs Nifty Z-Score]],Table2[6M Return vs Nifty Z-Score])</f>
        <v>323</v>
      </c>
      <c r="AU159">
        <f>_xlfn.RANK.AVG(Table2[[#This Row],[Sharpe Ratio Z-Score]],Table2[Sharpe Ratio Z-Score])</f>
        <v>255</v>
      </c>
      <c r="AV159">
        <f>(Table2[[#This Row],[Rank 1Y]]+Table2[[#This Row],[Rank 6M]]+Table2[[#This Row],[Rank Sharpe]])/3</f>
        <v>208.33333333333334</v>
      </c>
    </row>
    <row r="160" spans="1:48" x14ac:dyDescent="0.3">
      <c r="A160" t="s">
        <v>551</v>
      </c>
      <c r="B160" t="s">
        <v>552</v>
      </c>
      <c r="C160" t="s">
        <v>3175</v>
      </c>
      <c r="D160" t="s">
        <v>54</v>
      </c>
      <c r="E160">
        <v>38986.939779385</v>
      </c>
      <c r="F160">
        <v>3121.15</v>
      </c>
      <c r="G160">
        <v>61.178295571267903</v>
      </c>
      <c r="H160">
        <f>(Table2[[#This Row],[1Y Return vs Nifty]]-AVERAGE(Table2[1Y Return vs Nifty]))/_xlfn.STDEV.P(Table2[1Y Return vs Nifty])</f>
        <v>0.57316382597617754</v>
      </c>
      <c r="I160">
        <v>1.9871208700809</v>
      </c>
      <c r="J160">
        <f>(Table2[[#This Row],[1M Return vs Nifty]]-AVERAGE(Table2[1M Return vs Nifty]))/_xlfn.STDEV.P(Table2[1M Return vs Nifty])</f>
        <v>6.6582714773708959E-2</v>
      </c>
      <c r="K160">
        <v>31.854486294381399</v>
      </c>
      <c r="L160">
        <f>(Table2[[#This Row],[6M Return vs Nifty]]-AVERAGE(Table2[6M Return vs Nifty]))/_xlfn.STDEV.P(Table2[6M Return vs Nifty])</f>
        <v>0.45819690695333842</v>
      </c>
      <c r="M160">
        <v>-9.5788919734282203</v>
      </c>
      <c r="N160">
        <f>(Table2[[#This Row],[1W Return vs Nifty]]-AVERAGE(Table2[1W Return vs Nifty]))/_xlfn.STDEV.P(Table2[1W Return vs Nifty])</f>
        <v>-1.8970769703478378</v>
      </c>
      <c r="O160">
        <v>3182.95</v>
      </c>
      <c r="P160">
        <v>2946.37748721257</v>
      </c>
      <c r="Q160">
        <v>2414.6753564390601</v>
      </c>
      <c r="R160">
        <v>36.906185130611803</v>
      </c>
      <c r="S160" s="1">
        <f>(Table2[[#This Row],[Close Price]]-Table2[[#This Row],[20D EMA]])/Table2[[#This Row],[20D EMA]]</f>
        <v>-1.9415950611853697E-2</v>
      </c>
      <c r="T160" s="1">
        <f>(Table2[[#This Row],[Close Price]]-Table2[[#This Row],[50D EMA]])/Table2[[#This Row],[50D EMA]]</f>
        <v>5.9317760044648643E-2</v>
      </c>
      <c r="U160" s="1">
        <f>(Table2[[#This Row],[Close Price]]-Table2[[#This Row],[200D EMA]])/Table2[[#This Row],[200D EMA]]</f>
        <v>0.29257541461092451</v>
      </c>
      <c r="V160">
        <v>0.99157782476507395</v>
      </c>
      <c r="W160">
        <v>3090.05</v>
      </c>
      <c r="X160">
        <v>3172.7</v>
      </c>
      <c r="Y160">
        <v>3090.05</v>
      </c>
      <c r="Z160">
        <v>3342.15</v>
      </c>
      <c r="AA160">
        <v>3090.05</v>
      </c>
      <c r="AB160">
        <v>3485</v>
      </c>
      <c r="AC160" s="1">
        <f>(Table2[[#This Row],[Close Price]]/Table2[[#This Row],[Day Low]])-1</f>
        <v>1.0064562062102489E-2</v>
      </c>
      <c r="AD160" s="1">
        <f>(Table2[[#This Row],[Day High]]/Table2[[#This Row],[Close Price]])-1</f>
        <v>1.6516348140909409E-2</v>
      </c>
      <c r="AE160" s="1">
        <f>(Table2[[#This Row],[Close Price]]/Table2[[#This Row],[Current Week Low]])-1</f>
        <v>1.0064562062102489E-2</v>
      </c>
      <c r="AF160" s="1">
        <f>(Table2[[#This Row],[Current Week High]]/Table2[[#This Row],[Close Price]])-1</f>
        <v>7.0807234512919814E-2</v>
      </c>
      <c r="AG160" s="1">
        <f>(Table2[[#This Row],[Close Price]]/Table2[[#This Row],[Current Month Low]])-1</f>
        <v>1.0064562062102489E-2</v>
      </c>
      <c r="AH160" s="1">
        <f>(Table2[[#This Row],[Current Month High]]/Table2[[#This Row],[Close Price]])-1</f>
        <v>0.11657562116527553</v>
      </c>
      <c r="AI160">
        <v>11.657562116527499</v>
      </c>
      <c r="AJ160">
        <v>89.154874094724406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0.19</v>
      </c>
      <c r="AM160" t="s">
        <v>3217</v>
      </c>
      <c r="AN160">
        <v>-2.5299999999999998</v>
      </c>
      <c r="AO160" t="s">
        <v>3216</v>
      </c>
      <c r="AP160">
        <v>8.6088684907297999E-2</v>
      </c>
      <c r="AQ160">
        <f>(Table2[[#This Row],[Sharpe Ratio]]-AVERAGE(Table2[Sharpe Ratio]))/_xlfn.STDEV.P(Table2[Sharpe Ratio])</f>
        <v>0.25183492119126621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-0.54729860145334674</v>
      </c>
      <c r="AS160">
        <f>_xlfn.RANK.AVG(Table2[[#This Row],[1Y Return vs Nifty Z-Score]],Table2[1Y Return vs Nifty Z-Score])</f>
        <v>152</v>
      </c>
      <c r="AT160">
        <f>_xlfn.RANK.AVG(Table2[[#This Row],[6M Return vs Nifty Z-Score]],Table2[6M Return vs Nifty Z-Score])</f>
        <v>192</v>
      </c>
      <c r="AU160">
        <f>_xlfn.RANK.AVG(Table2[[#This Row],[Sharpe Ratio Z-Score]],Table2[Sharpe Ratio Z-Score])</f>
        <v>283</v>
      </c>
      <c r="AV160">
        <f>(Table2[[#This Row],[Rank 1Y]]+Table2[[#This Row],[Rank 6M]]+Table2[[#This Row],[Rank Sharpe]])/3</f>
        <v>209</v>
      </c>
    </row>
    <row r="161" spans="1:48" x14ac:dyDescent="0.3">
      <c r="A161" t="s">
        <v>1603</v>
      </c>
      <c r="B161" t="s">
        <v>1604</v>
      </c>
      <c r="C161" t="s">
        <v>3177</v>
      </c>
      <c r="D161" t="s">
        <v>197</v>
      </c>
      <c r="E161">
        <v>5964.8805121199903</v>
      </c>
      <c r="F161">
        <v>489.4</v>
      </c>
      <c r="G161">
        <v>19.8459333307257</v>
      </c>
      <c r="H161">
        <f>(Table2[[#This Row],[1Y Return vs Nifty]]-AVERAGE(Table2[1Y Return vs Nifty]))/_xlfn.STDEV.P(Table2[1Y Return vs Nifty])</f>
        <v>-0.11382722634113691</v>
      </c>
      <c r="I161">
        <v>-8.5247460370978896</v>
      </c>
      <c r="J161">
        <f>(Table2[[#This Row],[1M Return vs Nifty]]-AVERAGE(Table2[1M Return vs Nifty]))/_xlfn.STDEV.P(Table2[1M Return vs Nifty])</f>
        <v>-0.91146172778910006</v>
      </c>
      <c r="K161">
        <v>22.430034679790801</v>
      </c>
      <c r="L161">
        <f>(Table2[[#This Row],[6M Return vs Nifty]]-AVERAGE(Table2[6M Return vs Nifty]))/_xlfn.STDEV.P(Table2[6M Return vs Nifty])</f>
        <v>0.180348110031151</v>
      </c>
      <c r="M161">
        <v>0.495981245635156</v>
      </c>
      <c r="N161">
        <f>(Table2[[#This Row],[1W Return vs Nifty]]-AVERAGE(Table2[1W Return vs Nifty]))/_xlfn.STDEV.P(Table2[1W Return vs Nifty])</f>
        <v>0.37584722452896285</v>
      </c>
      <c r="O161">
        <v>430.78</v>
      </c>
      <c r="P161">
        <v>492.82097459241999</v>
      </c>
      <c r="Q161">
        <v>433.73009670671303</v>
      </c>
      <c r="R161">
        <v>47.090197216720497</v>
      </c>
      <c r="S161" s="1">
        <f>(Table2[[#This Row],[Close Price]]-Table2[[#This Row],[20D EMA]])/Table2[[#This Row],[20D EMA]]</f>
        <v>0.13607874088862065</v>
      </c>
      <c r="T161" s="1">
        <f>(Table2[[#This Row],[Close Price]]-Table2[[#This Row],[50D EMA]])/Table2[[#This Row],[50D EMA]]</f>
        <v>-6.9416172784635913E-3</v>
      </c>
      <c r="U161" s="1">
        <f>(Table2[[#This Row],[Close Price]]-Table2[[#This Row],[200D EMA]])/Table2[[#This Row],[200D EMA]]</f>
        <v>0.1283514879783193</v>
      </c>
      <c r="V161">
        <v>0.59331060896301901</v>
      </c>
      <c r="W161">
        <v>477</v>
      </c>
      <c r="X161">
        <v>494.45</v>
      </c>
      <c r="Y161">
        <v>484.2</v>
      </c>
      <c r="Z161">
        <v>495.7</v>
      </c>
      <c r="AA161">
        <v>478.5</v>
      </c>
      <c r="AB161">
        <v>495.7</v>
      </c>
      <c r="AC161" s="1">
        <f>(Table2[[#This Row],[Close Price]]/Table2[[#This Row],[Day Low]])-1</f>
        <v>2.599580712788252E-2</v>
      </c>
      <c r="AD161" s="1">
        <f>(Table2[[#This Row],[Day High]]/Table2[[#This Row],[Close Price]])-1</f>
        <v>1.0318757662443723E-2</v>
      </c>
      <c r="AE161" s="1">
        <f>(Table2[[#This Row],[Close Price]]/Table2[[#This Row],[Current Week Low]])-1</f>
        <v>1.073936389921526E-2</v>
      </c>
      <c r="AF161" s="1">
        <f>(Table2[[#This Row],[Current Week High]]/Table2[[#This Row],[Close Price]])-1</f>
        <v>1.2872905598692252E-2</v>
      </c>
      <c r="AG161" s="1">
        <f>(Table2[[#This Row],[Close Price]]/Table2[[#This Row],[Current Month Low]])-1</f>
        <v>2.2779519331243447E-2</v>
      </c>
      <c r="AH161" s="1">
        <f>(Table2[[#This Row],[Current Month High]]/Table2[[#This Row],[Close Price]])-1</f>
        <v>1.2872905598692252E-2</v>
      </c>
      <c r="AI161">
        <v>10.8500204331835</v>
      </c>
      <c r="AJ161">
        <v>57.413959472499201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-0.04</v>
      </c>
      <c r="AM161" t="s">
        <v>3216</v>
      </c>
      <c r="AN161">
        <v>-2.19</v>
      </c>
      <c r="AO161" t="s">
        <v>3216</v>
      </c>
      <c r="AP161">
        <v>0.19548571830443601</v>
      </c>
      <c r="AQ161">
        <f>(Table2[[#This Row],[Sharpe Ratio]]-AVERAGE(Table2[Sharpe Ratio]))/_xlfn.STDEV.P(Table2[Sharpe Ratio])</f>
        <v>1.5223805508581081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326</v>
      </c>
      <c r="AT161">
        <f>_xlfn.RANK.AVG(Table2[[#This Row],[6M Return vs Nifty Z-Score]],Table2[6M Return vs Nifty Z-Score])</f>
        <v>255</v>
      </c>
      <c r="AU161">
        <f>_xlfn.RANK.AVG(Table2[[#This Row],[Sharpe Ratio Z-Score]],Table2[Sharpe Ratio Z-Score])</f>
        <v>47</v>
      </c>
      <c r="AV161">
        <f>(Table2[[#This Row],[Rank 1Y]]+Table2[[#This Row],[Rank 6M]]+Table2[[#This Row],[Rank Sharpe]])/3</f>
        <v>209.33333333333334</v>
      </c>
    </row>
    <row r="162" spans="1:48" x14ac:dyDescent="0.3">
      <c r="A162" t="s">
        <v>1461</v>
      </c>
      <c r="B162" t="s">
        <v>1462</v>
      </c>
      <c r="C162" t="s">
        <v>3174</v>
      </c>
      <c r="D162" t="s">
        <v>46</v>
      </c>
      <c r="E162">
        <v>7341.0790260800004</v>
      </c>
      <c r="F162">
        <v>43.7</v>
      </c>
      <c r="G162">
        <v>60.902650849676299</v>
      </c>
      <c r="H162">
        <f>(Table2[[#This Row],[1Y Return vs Nifty]]-AVERAGE(Table2[1Y Return vs Nifty]))/_xlfn.STDEV.P(Table2[1Y Return vs Nifty])</f>
        <v>0.5685822959815966</v>
      </c>
      <c r="I162">
        <v>-12.1730934836961</v>
      </c>
      <c r="J162">
        <f>(Table2[[#This Row],[1M Return vs Nifty]]-AVERAGE(Table2[1M Return vs Nifty]))/_xlfn.STDEV.P(Table2[1M Return vs Nifty])</f>
        <v>-1.2509110355278383</v>
      </c>
      <c r="K162">
        <v>14.2287548311318</v>
      </c>
      <c r="L162">
        <f>(Table2[[#This Row],[6M Return vs Nifty]]-AVERAGE(Table2[6M Return vs Nifty]))/_xlfn.STDEV.P(Table2[6M Return vs Nifty])</f>
        <v>-6.1439511398647277E-2</v>
      </c>
      <c r="M162">
        <v>-7.8683278677941502</v>
      </c>
      <c r="N162">
        <f>(Table2[[#This Row],[1W Return vs Nifty]]-AVERAGE(Table2[1W Return vs Nifty]))/_xlfn.STDEV.P(Table2[1W Return vs Nifty])</f>
        <v>-1.5111681397308183</v>
      </c>
      <c r="O162">
        <v>46.01</v>
      </c>
      <c r="P162">
        <v>46.773250488055702</v>
      </c>
      <c r="Q162">
        <v>40.309683294023898</v>
      </c>
      <c r="R162">
        <v>31.241642463323</v>
      </c>
      <c r="S162" s="1">
        <f>(Table2[[#This Row],[Close Price]]-Table2[[#This Row],[20D EMA]])/Table2[[#This Row],[20D EMA]]</f>
        <v>-5.0206476852857972E-2</v>
      </c>
      <c r="T162" s="1">
        <f>(Table2[[#This Row],[Close Price]]-Table2[[#This Row],[50D EMA]])/Table2[[#This Row],[50D EMA]]</f>
        <v>-6.5705300700461308E-2</v>
      </c>
      <c r="U162" s="1">
        <f>(Table2[[#This Row],[Close Price]]-Table2[[#This Row],[200D EMA]])/Table2[[#This Row],[200D EMA]]</f>
        <v>8.4106756216532588E-2</v>
      </c>
      <c r="V162">
        <v>0.44105310234034101</v>
      </c>
      <c r="W162">
        <v>43.5</v>
      </c>
      <c r="X162">
        <v>44.58</v>
      </c>
      <c r="Y162">
        <v>43.26</v>
      </c>
      <c r="Z162">
        <v>45.36</v>
      </c>
      <c r="AA162">
        <v>43.26</v>
      </c>
      <c r="AB162">
        <v>48.6</v>
      </c>
      <c r="AC162" s="1">
        <f>(Table2[[#This Row],[Close Price]]/Table2[[#This Row],[Day Low]])-1</f>
        <v>4.5977011494253706E-3</v>
      </c>
      <c r="AD162" s="1">
        <f>(Table2[[#This Row],[Day High]]/Table2[[#This Row],[Close Price]])-1</f>
        <v>2.013729977116685E-2</v>
      </c>
      <c r="AE162" s="1">
        <f>(Table2[[#This Row],[Close Price]]/Table2[[#This Row],[Current Week Low]])-1</f>
        <v>1.0171058714748105E-2</v>
      </c>
      <c r="AF162" s="1">
        <f>(Table2[[#This Row],[Current Week High]]/Table2[[#This Row],[Close Price]])-1</f>
        <v>3.798627002288324E-2</v>
      </c>
      <c r="AG162" s="1">
        <f>(Table2[[#This Row],[Close Price]]/Table2[[#This Row],[Current Month Low]])-1</f>
        <v>1.0171058714748105E-2</v>
      </c>
      <c r="AH162" s="1">
        <f>(Table2[[#This Row],[Current Month High]]/Table2[[#This Row],[Close Price]])-1</f>
        <v>0.11212814645308922</v>
      </c>
      <c r="AI162">
        <v>31.578947368421002</v>
      </c>
      <c r="AJ162">
        <v>92.8915102611561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-0.12</v>
      </c>
      <c r="AM162" t="s">
        <v>3216</v>
      </c>
      <c r="AN162">
        <v>-6.04</v>
      </c>
      <c r="AO162" t="s">
        <v>3216</v>
      </c>
      <c r="AP162">
        <v>0.13434453786025399</v>
      </c>
      <c r="AQ162">
        <f>(Table2[[#This Row],[Sharpe Ratio]]-AVERAGE(Table2[Sharpe Ratio]))/_xlfn.STDEV.P(Table2[Sharpe Ratio])</f>
        <v>0.81228213965146989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153</v>
      </c>
      <c r="AT162">
        <f>_xlfn.RANK.AVG(Table2[[#This Row],[6M Return vs Nifty Z-Score]],Table2[6M Return vs Nifty Z-Score])</f>
        <v>336</v>
      </c>
      <c r="AU162">
        <f>_xlfn.RANK.AVG(Table2[[#This Row],[Sharpe Ratio Z-Score]],Table2[Sharpe Ratio Z-Score])</f>
        <v>142</v>
      </c>
      <c r="AV162">
        <f>(Table2[[#This Row],[Rank 1Y]]+Table2[[#This Row],[Rank 6M]]+Table2[[#This Row],[Rank Sharpe]])/3</f>
        <v>210.33333333333334</v>
      </c>
    </row>
    <row r="163" spans="1:48" x14ac:dyDescent="0.3">
      <c r="A163" t="s">
        <v>308</v>
      </c>
      <c r="B163" t="s">
        <v>309</v>
      </c>
      <c r="C163" t="s">
        <v>3183</v>
      </c>
      <c r="D163" t="s">
        <v>161</v>
      </c>
      <c r="E163">
        <v>92379.140808149998</v>
      </c>
      <c r="F163">
        <v>265.3</v>
      </c>
      <c r="G163">
        <v>83.758605065683199</v>
      </c>
      <c r="H163">
        <f>(Table2[[#This Row],[1Y Return vs Nifty]]-AVERAGE(Table2[1Y Return vs Nifty]))/_xlfn.STDEV.P(Table2[1Y Return vs Nifty])</f>
        <v>0.94847435119951196</v>
      </c>
      <c r="I163">
        <v>-14.1429021492697</v>
      </c>
      <c r="J163">
        <f>(Table2[[#This Row],[1M Return vs Nifty]]-AVERAGE(Table2[1M Return vs Nifty]))/_xlfn.STDEV.P(Table2[1M Return vs Nifty])</f>
        <v>-1.4341858463000936</v>
      </c>
      <c r="K163">
        <v>3.2179045065190199</v>
      </c>
      <c r="L163">
        <f>(Table2[[#This Row],[6M Return vs Nifty]]-AVERAGE(Table2[6M Return vs Nifty]))/_xlfn.STDEV.P(Table2[6M Return vs Nifty])</f>
        <v>-0.38605802936605449</v>
      </c>
      <c r="M163">
        <v>-1.5774089947963099</v>
      </c>
      <c r="N163">
        <f>(Table2[[#This Row],[1W Return vs Nifty]]-AVERAGE(Table2[1W Return vs Nifty]))/_xlfn.STDEV.P(Table2[1W Return vs Nifty])</f>
        <v>-9.1916363203431869E-2</v>
      </c>
      <c r="O163">
        <v>275.76</v>
      </c>
      <c r="P163">
        <v>286.565552161894</v>
      </c>
      <c r="Q163">
        <v>253.192295659481</v>
      </c>
      <c r="R163">
        <v>37.453605367522499</v>
      </c>
      <c r="S163" s="1">
        <f>(Table2[[#This Row],[Close Price]]-Table2[[#This Row],[20D EMA]])/Table2[[#This Row],[20D EMA]]</f>
        <v>-3.7931534667827026E-2</v>
      </c>
      <c r="T163" s="1">
        <f>(Table2[[#This Row],[Close Price]]-Table2[[#This Row],[50D EMA]])/Table2[[#This Row],[50D EMA]]</f>
        <v>-7.4208333840070598E-2</v>
      </c>
      <c r="U163" s="1">
        <f>(Table2[[#This Row],[Close Price]]-Table2[[#This Row],[200D EMA]])/Table2[[#This Row],[200D EMA]]</f>
        <v>4.7820192589124795E-2</v>
      </c>
      <c r="V163">
        <v>0.70588259604444803</v>
      </c>
      <c r="W163">
        <v>262.75</v>
      </c>
      <c r="X163">
        <v>268</v>
      </c>
      <c r="Y163">
        <v>262.75</v>
      </c>
      <c r="Z163">
        <v>270.7</v>
      </c>
      <c r="AA163">
        <v>257.35000000000002</v>
      </c>
      <c r="AB163">
        <v>292</v>
      </c>
      <c r="AC163" s="1">
        <f>(Table2[[#This Row],[Close Price]]/Table2[[#This Row],[Day Low]])-1</f>
        <v>9.7050428163654168E-3</v>
      </c>
      <c r="AD163" s="1">
        <f>(Table2[[#This Row],[Day High]]/Table2[[#This Row],[Close Price]])-1</f>
        <v>1.0177157934413872E-2</v>
      </c>
      <c r="AE163" s="1">
        <f>(Table2[[#This Row],[Close Price]]/Table2[[#This Row],[Current Week Low]])-1</f>
        <v>9.7050428163654168E-3</v>
      </c>
      <c r="AF163" s="1">
        <f>(Table2[[#This Row],[Current Week High]]/Table2[[#This Row],[Close Price]])-1</f>
        <v>2.0354315868827744E-2</v>
      </c>
      <c r="AG163" s="1">
        <f>(Table2[[#This Row],[Close Price]]/Table2[[#This Row],[Current Month Low]])-1</f>
        <v>3.0891781620361325E-2</v>
      </c>
      <c r="AH163" s="1">
        <f>(Table2[[#This Row],[Current Month High]]/Table2[[#This Row],[Close Price]])-1</f>
        <v>0.10064078401809273</v>
      </c>
      <c r="AI163">
        <v>26.4040708631737</v>
      </c>
      <c r="AJ163">
        <v>133.74449339207001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-0.14000000000000001</v>
      </c>
      <c r="AM163" t="s">
        <v>3216</v>
      </c>
      <c r="AN163">
        <v>-7.5</v>
      </c>
      <c r="AO163" t="s">
        <v>3216</v>
      </c>
      <c r="AP163">
        <v>0.16689841198153599</v>
      </c>
      <c r="AQ163">
        <f>(Table2[[#This Row],[Sharpe Ratio]]-AVERAGE(Table2[Sharpe Ratio]))/_xlfn.STDEV.P(Table2[Sharpe Ratio])</f>
        <v>1.1903653582646119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101</v>
      </c>
      <c r="AT163">
        <f>_xlfn.RANK.AVG(Table2[[#This Row],[6M Return vs Nifty Z-Score]],Table2[6M Return vs Nifty Z-Score])</f>
        <v>444</v>
      </c>
      <c r="AU163">
        <f>_xlfn.RANK.AVG(Table2[[#This Row],[Sharpe Ratio Z-Score]],Table2[Sharpe Ratio Z-Score])</f>
        <v>87</v>
      </c>
      <c r="AV163">
        <f>(Table2[[#This Row],[Rank 1Y]]+Table2[[#This Row],[Rank 6M]]+Table2[[#This Row],[Rank Sharpe]])/3</f>
        <v>210.66666666666666</v>
      </c>
    </row>
    <row r="164" spans="1:48" x14ac:dyDescent="0.3">
      <c r="A164" t="s">
        <v>320</v>
      </c>
      <c r="B164" t="s">
        <v>321</v>
      </c>
      <c r="C164" t="s">
        <v>3169</v>
      </c>
      <c r="D164" t="s">
        <v>18</v>
      </c>
      <c r="E164">
        <v>86698.128455165002</v>
      </c>
      <c r="F164">
        <v>407.45</v>
      </c>
      <c r="G164">
        <v>111.671144001426</v>
      </c>
      <c r="H164">
        <f>(Table2[[#This Row],[1Y Return vs Nifty]]-AVERAGE(Table2[1Y Return vs Nifty]))/_xlfn.STDEV.P(Table2[1Y Return vs Nifty])</f>
        <v>1.4124126178951637</v>
      </c>
      <c r="I164">
        <v>2.99642889541534</v>
      </c>
      <c r="J164">
        <f>(Table2[[#This Row],[1M Return vs Nifty]]-AVERAGE(Table2[1M Return vs Nifty]))/_xlfn.STDEV.P(Table2[1M Return vs Nifty])</f>
        <v>0.16049068694735266</v>
      </c>
      <c r="K164">
        <v>17.471612441415299</v>
      </c>
      <c r="L164">
        <f>(Table2[[#This Row],[6M Return vs Nifty]]-AVERAGE(Table2[6M Return vs Nifty]))/_xlfn.STDEV.P(Table2[6M Return vs Nifty])</f>
        <v>3.4165423769389108E-2</v>
      </c>
      <c r="M164">
        <v>-7.2687665303755598</v>
      </c>
      <c r="N164">
        <f>(Table2[[#This Row],[1W Return vs Nifty]]-AVERAGE(Table2[1W Return vs Nifty]))/_xlfn.STDEV.P(Table2[1W Return vs Nifty])</f>
        <v>-1.3759051502618453</v>
      </c>
      <c r="O164">
        <v>411.85</v>
      </c>
      <c r="P164">
        <v>394.05787425239703</v>
      </c>
      <c r="Q164">
        <v>333.68809203508602</v>
      </c>
      <c r="R164">
        <v>39.056957892106503</v>
      </c>
      <c r="S164" s="1">
        <f>(Table2[[#This Row],[Close Price]]-Table2[[#This Row],[20D EMA]])/Table2[[#This Row],[20D EMA]]</f>
        <v>-1.0683501274736031E-2</v>
      </c>
      <c r="T164" s="1">
        <f>(Table2[[#This Row],[Close Price]]-Table2[[#This Row],[50D EMA]])/Table2[[#This Row],[50D EMA]]</f>
        <v>3.3985174824917225E-2</v>
      </c>
      <c r="U164" s="1">
        <f>(Table2[[#This Row],[Close Price]]-Table2[[#This Row],[200D EMA]])/Table2[[#This Row],[200D EMA]]</f>
        <v>0.22105046516660892</v>
      </c>
      <c r="V164">
        <v>0.90921226689338597</v>
      </c>
      <c r="W164">
        <v>405</v>
      </c>
      <c r="X164">
        <v>410.85</v>
      </c>
      <c r="Y164">
        <v>405</v>
      </c>
      <c r="Z164">
        <v>413.8</v>
      </c>
      <c r="AA164">
        <v>405</v>
      </c>
      <c r="AB164">
        <v>457.15</v>
      </c>
      <c r="AC164" s="1">
        <f>(Table2[[#This Row],[Close Price]]/Table2[[#This Row],[Day Low]])-1</f>
        <v>6.0493827160492675E-3</v>
      </c>
      <c r="AD164" s="1">
        <f>(Table2[[#This Row],[Day High]]/Table2[[#This Row],[Close Price]])-1</f>
        <v>8.3445821573200352E-3</v>
      </c>
      <c r="AE164" s="1">
        <f>(Table2[[#This Row],[Close Price]]/Table2[[#This Row],[Current Week Low]])-1</f>
        <v>6.0493827160492675E-3</v>
      </c>
      <c r="AF164" s="1">
        <f>(Table2[[#This Row],[Current Week High]]/Table2[[#This Row],[Close Price]])-1</f>
        <v>1.5584734323229821E-2</v>
      </c>
      <c r="AG164" s="1">
        <f>(Table2[[#This Row],[Close Price]]/Table2[[#This Row],[Current Month Low]])-1</f>
        <v>6.0493827160492675E-3</v>
      </c>
      <c r="AH164" s="1">
        <f>(Table2[[#This Row],[Current Month High]]/Table2[[#This Row],[Close Price]])-1</f>
        <v>0.12197815682905877</v>
      </c>
      <c r="AI164">
        <v>12.1978156829058</v>
      </c>
      <c r="AJ164">
        <v>155.50794314381201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0.21</v>
      </c>
      <c r="AM164" t="s">
        <v>3217</v>
      </c>
      <c r="AN164">
        <v>-4.7699999999999996</v>
      </c>
      <c r="AO164" t="s">
        <v>3216</v>
      </c>
      <c r="AP164">
        <v>8.6732220375525998E-2</v>
      </c>
      <c r="AQ164">
        <f>(Table2[[#This Row],[Sharpe Ratio]]-AVERAGE(Table2[Sharpe Ratio]))/_xlfn.STDEV.P(Table2[Sharpe Ratio])</f>
        <v>0.25930899202575086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0.49047257037581082</v>
      </c>
      <c r="AS164">
        <f>_xlfn.RANK.AVG(Table2[[#This Row],[1Y Return vs Nifty Z-Score]],Table2[1Y Return vs Nifty Z-Score])</f>
        <v>63</v>
      </c>
      <c r="AT164">
        <f>_xlfn.RANK.AVG(Table2[[#This Row],[6M Return vs Nifty Z-Score]],Table2[6M Return vs Nifty Z-Score])</f>
        <v>293</v>
      </c>
      <c r="AU164">
        <f>_xlfn.RANK.AVG(Table2[[#This Row],[Sharpe Ratio Z-Score]],Table2[Sharpe Ratio Z-Score])</f>
        <v>277</v>
      </c>
      <c r="AV164">
        <f>(Table2[[#This Row],[Rank 1Y]]+Table2[[#This Row],[Rank 6M]]+Table2[[#This Row],[Rank Sharpe]])/3</f>
        <v>211</v>
      </c>
    </row>
    <row r="165" spans="1:48" x14ac:dyDescent="0.3">
      <c r="A165" t="s">
        <v>983</v>
      </c>
      <c r="B165" t="s">
        <v>984</v>
      </c>
      <c r="C165" t="s">
        <v>3177</v>
      </c>
      <c r="D165" t="s">
        <v>262</v>
      </c>
      <c r="E165">
        <v>15266.380340850001</v>
      </c>
      <c r="F165">
        <v>6399.5</v>
      </c>
      <c r="G165">
        <v>7.8471164030059501</v>
      </c>
      <c r="H165">
        <f>(Table2[[#This Row],[1Y Return vs Nifty]]-AVERAGE(Table2[1Y Return vs Nifty]))/_xlfn.STDEV.P(Table2[1Y Return vs Nifty])</f>
        <v>-0.31326126351918865</v>
      </c>
      <c r="I165">
        <v>13.883633637440299</v>
      </c>
      <c r="J165">
        <f>(Table2[[#This Row],[1M Return vs Nifty]]-AVERAGE(Table2[1M Return vs Nifty]))/_xlfn.STDEV.P(Table2[1M Return vs Nifty])</f>
        <v>1.173457288123505</v>
      </c>
      <c r="K165">
        <v>48.512670813301199</v>
      </c>
      <c r="L165">
        <f>(Table2[[#This Row],[6M Return vs Nifty]]-AVERAGE(Table2[6M Return vs Nifty]))/_xlfn.STDEV.P(Table2[6M Return vs Nifty])</f>
        <v>0.94930840253617577</v>
      </c>
      <c r="M165">
        <v>5.2913043253636296</v>
      </c>
      <c r="N165">
        <f>(Table2[[#This Row],[1W Return vs Nifty]]-AVERAGE(Table2[1W Return vs Nifty]))/_xlfn.STDEV.P(Table2[1W Return vs Nifty])</f>
        <v>1.4576877214934754</v>
      </c>
      <c r="O165">
        <v>6069.94</v>
      </c>
      <c r="P165">
        <v>5712.8058991791904</v>
      </c>
      <c r="Q165">
        <v>4980.34856437894</v>
      </c>
      <c r="R165">
        <v>68.165485217447198</v>
      </c>
      <c r="S165" s="1">
        <f>(Table2[[#This Row],[Close Price]]-Table2[[#This Row],[20D EMA]])/Table2[[#This Row],[20D EMA]]</f>
        <v>5.4293782146116833E-2</v>
      </c>
      <c r="T165" s="1">
        <f>(Table2[[#This Row],[Close Price]]-Table2[[#This Row],[50D EMA]])/Table2[[#This Row],[50D EMA]]</f>
        <v>0.12020259622674613</v>
      </c>
      <c r="U165" s="1">
        <f>(Table2[[#This Row],[Close Price]]-Table2[[#This Row],[200D EMA]])/Table2[[#This Row],[200D EMA]]</f>
        <v>0.28495022331795994</v>
      </c>
      <c r="V165">
        <v>0.76029457356791397</v>
      </c>
      <c r="W165">
        <v>6280.8</v>
      </c>
      <c r="X165">
        <v>6500</v>
      </c>
      <c r="Y165">
        <v>6229.05</v>
      </c>
      <c r="Z165">
        <v>6677.85</v>
      </c>
      <c r="AA165">
        <v>5785</v>
      </c>
      <c r="AB165">
        <v>6677.85</v>
      </c>
      <c r="AC165" s="1">
        <f>(Table2[[#This Row],[Close Price]]/Table2[[#This Row],[Day Low]])-1</f>
        <v>1.8898866386447555E-2</v>
      </c>
      <c r="AD165" s="1">
        <f>(Table2[[#This Row],[Day High]]/Table2[[#This Row],[Close Price]])-1</f>
        <v>1.5704351902492419E-2</v>
      </c>
      <c r="AE165" s="1">
        <f>(Table2[[#This Row],[Close Price]]/Table2[[#This Row],[Current Week Low]])-1</f>
        <v>2.736372320016689E-2</v>
      </c>
      <c r="AF165" s="1">
        <f>(Table2[[#This Row],[Current Week High]]/Table2[[#This Row],[Close Price]])-1</f>
        <v>4.3495585592624453E-2</v>
      </c>
      <c r="AG165" s="1">
        <f>(Table2[[#This Row],[Close Price]]/Table2[[#This Row],[Current Month Low]])-1</f>
        <v>0.10622299049265349</v>
      </c>
      <c r="AH165" s="1">
        <f>(Table2[[#This Row],[Current Month High]]/Table2[[#This Row],[Close Price]])-1</f>
        <v>4.3495585592624453E-2</v>
      </c>
      <c r="AI165">
        <v>4.3776857566997398</v>
      </c>
      <c r="AJ165">
        <v>69.207176002432504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0.13</v>
      </c>
      <c r="AM165" t="s">
        <v>3217</v>
      </c>
      <c r="AN165">
        <v>8.92</v>
      </c>
      <c r="AO165" t="s">
        <v>3217</v>
      </c>
      <c r="AP165">
        <v>0.14369039659376101</v>
      </c>
      <c r="AQ165">
        <f>(Table2[[#This Row],[Sharpe Ratio]]-AVERAGE(Table2[Sharpe Ratio]))/_xlfn.STDEV.P(Table2[Sharpe Ratio])</f>
        <v>0.9208256677582537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4.1880178163922217</v>
      </c>
      <c r="AS165">
        <f>_xlfn.RANK.AVG(Table2[[#This Row],[1Y Return vs Nifty Z-Score]],Table2[1Y Return vs Nifty Z-Score])</f>
        <v>398</v>
      </c>
      <c r="AT165">
        <f>_xlfn.RANK.AVG(Table2[[#This Row],[6M Return vs Nifty Z-Score]],Table2[6M Return vs Nifty Z-Score])</f>
        <v>108</v>
      </c>
      <c r="AU165">
        <f>_xlfn.RANK.AVG(Table2[[#This Row],[Sharpe Ratio Z-Score]],Table2[Sharpe Ratio Z-Score])</f>
        <v>129</v>
      </c>
      <c r="AV165">
        <f>(Table2[[#This Row],[Rank 1Y]]+Table2[[#This Row],[Rank 6M]]+Table2[[#This Row],[Rank Sharpe]])/3</f>
        <v>211.66666666666666</v>
      </c>
    </row>
    <row r="166" spans="1:48" x14ac:dyDescent="0.3">
      <c r="A166" t="s">
        <v>850</v>
      </c>
      <c r="B166" t="s">
        <v>851</v>
      </c>
      <c r="C166" t="s">
        <v>3175</v>
      </c>
      <c r="D166" t="s">
        <v>54</v>
      </c>
      <c r="E166">
        <v>19011.260648709998</v>
      </c>
      <c r="F166">
        <v>1397.05</v>
      </c>
      <c r="G166">
        <v>44.563580593741598</v>
      </c>
      <c r="H166">
        <f>(Table2[[#This Row],[1Y Return vs Nifty]]-AVERAGE(Table2[1Y Return vs Nifty]))/_xlfn.STDEV.P(Table2[1Y Return vs Nifty])</f>
        <v>0.29700829293560316</v>
      </c>
      <c r="I166">
        <v>10.7039083114398</v>
      </c>
      <c r="J166">
        <f>(Table2[[#This Row],[1M Return vs Nifty]]-AVERAGE(Table2[1M Return vs Nifty]))/_xlfn.STDEV.P(Table2[1M Return vs Nifty])</f>
        <v>0.87760948949439821</v>
      </c>
      <c r="K166">
        <v>50.0942697303568</v>
      </c>
      <c r="L166">
        <f>(Table2[[#This Row],[6M Return vs Nifty]]-AVERAGE(Table2[6M Return vs Nifty]))/_xlfn.STDEV.P(Table2[6M Return vs Nifty])</f>
        <v>0.99593661755475571</v>
      </c>
      <c r="M166">
        <v>-7.0799872643198398</v>
      </c>
      <c r="N166">
        <f>(Table2[[#This Row],[1W Return vs Nifty]]-AVERAGE(Table2[1W Return vs Nifty]))/_xlfn.STDEV.P(Table2[1W Return vs Nifty])</f>
        <v>-1.3333159333080045</v>
      </c>
      <c r="O166">
        <v>1372.23</v>
      </c>
      <c r="P166">
        <v>1254.52407929424</v>
      </c>
      <c r="Q166">
        <v>1025.80748092371</v>
      </c>
      <c r="R166">
        <v>50.228761710608403</v>
      </c>
      <c r="S166" s="1">
        <f>(Table2[[#This Row],[Close Price]]-Table2[[#This Row],[20D EMA]])/Table2[[#This Row],[20D EMA]]</f>
        <v>1.8087346873337514E-2</v>
      </c>
      <c r="T166" s="1">
        <f>(Table2[[#This Row],[Close Price]]-Table2[[#This Row],[50D EMA]])/Table2[[#This Row],[50D EMA]]</f>
        <v>0.11360955366113104</v>
      </c>
      <c r="U166" s="1">
        <f>(Table2[[#This Row],[Close Price]]-Table2[[#This Row],[200D EMA]])/Table2[[#This Row],[200D EMA]]</f>
        <v>0.36190272149506719</v>
      </c>
      <c r="V166">
        <v>0.98184671651245703</v>
      </c>
      <c r="W166">
        <v>1374.8</v>
      </c>
      <c r="X166">
        <v>1422.15</v>
      </c>
      <c r="Y166">
        <v>1365.05</v>
      </c>
      <c r="Z166">
        <v>1422.15</v>
      </c>
      <c r="AA166">
        <v>1350.05</v>
      </c>
      <c r="AB166">
        <v>1522.05</v>
      </c>
      <c r="AC166" s="1">
        <f>(Table2[[#This Row],[Close Price]]/Table2[[#This Row],[Day Low]])-1</f>
        <v>1.6184172243235428E-2</v>
      </c>
      <c r="AD166" s="1">
        <f>(Table2[[#This Row],[Day High]]/Table2[[#This Row],[Close Price]])-1</f>
        <v>1.796642926165859E-2</v>
      </c>
      <c r="AE166" s="1">
        <f>(Table2[[#This Row],[Close Price]]/Table2[[#This Row],[Current Week Low]])-1</f>
        <v>2.3442364748543998E-2</v>
      </c>
      <c r="AF166" s="1">
        <f>(Table2[[#This Row],[Current Week High]]/Table2[[#This Row],[Close Price]])-1</f>
        <v>1.796642926165859E-2</v>
      </c>
      <c r="AG166" s="1">
        <f>(Table2[[#This Row],[Close Price]]/Table2[[#This Row],[Current Month Low]])-1</f>
        <v>3.4813525424984171E-2</v>
      </c>
      <c r="AH166" s="1">
        <f>(Table2[[#This Row],[Current Month High]]/Table2[[#This Row],[Close Price]])-1</f>
        <v>8.9474249311048304E-2</v>
      </c>
      <c r="AI166">
        <v>8.9474249311048304</v>
      </c>
      <c r="AJ166">
        <v>73.762437810945201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0.14000000000000001</v>
      </c>
      <c r="AM166" t="s">
        <v>3217</v>
      </c>
      <c r="AN166">
        <v>-1.67</v>
      </c>
      <c r="AO166" t="s">
        <v>3216</v>
      </c>
      <c r="AP166">
        <v>7.3693918989981996E-2</v>
      </c>
      <c r="AQ166">
        <f>(Table2[[#This Row],[Sharpe Ratio]]-AVERAGE(Table2[Sharpe Ratio]))/_xlfn.STDEV.P(Table2[Sharpe Ratio])</f>
        <v>0.10788114860750836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0.94511961528426092</v>
      </c>
      <c r="AS166">
        <f>_xlfn.RANK.AVG(Table2[[#This Row],[1Y Return vs Nifty Z-Score]],Table2[1Y Return vs Nifty Z-Score])</f>
        <v>216</v>
      </c>
      <c r="AT166">
        <f>_xlfn.RANK.AVG(Table2[[#This Row],[6M Return vs Nifty Z-Score]],Table2[6M Return vs Nifty Z-Score])</f>
        <v>102</v>
      </c>
      <c r="AU166">
        <f>_xlfn.RANK.AVG(Table2[[#This Row],[Sharpe Ratio Z-Score]],Table2[Sharpe Ratio Z-Score])</f>
        <v>318</v>
      </c>
      <c r="AV166">
        <f>(Table2[[#This Row],[Rank 1Y]]+Table2[[#This Row],[Rank 6M]]+Table2[[#This Row],[Rank Sharpe]])/3</f>
        <v>212</v>
      </c>
    </row>
    <row r="167" spans="1:48" x14ac:dyDescent="0.3">
      <c r="A167" t="s">
        <v>1510</v>
      </c>
      <c r="B167" t="s">
        <v>1511</v>
      </c>
      <c r="C167" t="s">
        <v>3185</v>
      </c>
      <c r="D167" t="s">
        <v>379</v>
      </c>
      <c r="E167">
        <v>7003.1430250200001</v>
      </c>
      <c r="F167">
        <v>1553.55</v>
      </c>
      <c r="G167">
        <v>57.154008480412003</v>
      </c>
      <c r="H167">
        <f>(Table2[[#This Row],[1Y Return vs Nifty]]-AVERAGE(Table2[1Y Return vs Nifty]))/_xlfn.STDEV.P(Table2[1Y Return vs Nifty])</f>
        <v>0.50627557973260129</v>
      </c>
      <c r="I167">
        <v>-15.5820180164964</v>
      </c>
      <c r="J167">
        <f>(Table2[[#This Row],[1M Return vs Nifty]]-AVERAGE(Table2[1M Return vs Nifty]))/_xlfn.STDEV.P(Table2[1M Return vs Nifty])</f>
        <v>-1.5680839719683137</v>
      </c>
      <c r="K167">
        <v>44.884247957223401</v>
      </c>
      <c r="L167">
        <f>(Table2[[#This Row],[6M Return vs Nifty]]-AVERAGE(Table2[6M Return vs Nifty]))/_xlfn.STDEV.P(Table2[6M Return vs Nifty])</f>
        <v>0.84233635084402236</v>
      </c>
      <c r="M167">
        <v>-5.8994141862252496</v>
      </c>
      <c r="N167">
        <f>(Table2[[#This Row],[1W Return vs Nifty]]-AVERAGE(Table2[1W Return vs Nifty]))/_xlfn.STDEV.P(Table2[1W Return vs Nifty])</f>
        <v>-1.0669748037795443</v>
      </c>
      <c r="O167">
        <v>1343.23</v>
      </c>
      <c r="P167">
        <v>1673.0318207001999</v>
      </c>
      <c r="Q167">
        <v>1391.2199680640599</v>
      </c>
      <c r="R167">
        <v>30.0419590621396</v>
      </c>
      <c r="S167" s="1">
        <f>(Table2[[#This Row],[Close Price]]-Table2[[#This Row],[20D EMA]])/Table2[[#This Row],[20D EMA]]</f>
        <v>0.15657780127007284</v>
      </c>
      <c r="T167" s="1">
        <f>(Table2[[#This Row],[Close Price]]-Table2[[#This Row],[50D EMA]])/Table2[[#This Row],[50D EMA]]</f>
        <v>-7.1416346791416202E-2</v>
      </c>
      <c r="U167" s="1">
        <f>(Table2[[#This Row],[Close Price]]-Table2[[#This Row],[200D EMA]])/Table2[[#This Row],[200D EMA]]</f>
        <v>0.11668178696560041</v>
      </c>
      <c r="V167">
        <v>0.91103539418203305</v>
      </c>
      <c r="W167">
        <v>1489.65</v>
      </c>
      <c r="X167">
        <v>1579.35</v>
      </c>
      <c r="Y167">
        <v>1549.6</v>
      </c>
      <c r="Z167">
        <v>1590</v>
      </c>
      <c r="AA167">
        <v>1549.6</v>
      </c>
      <c r="AB167">
        <v>1610</v>
      </c>
      <c r="AC167" s="1">
        <f>(Table2[[#This Row],[Close Price]]/Table2[[#This Row],[Day Low]])-1</f>
        <v>4.2895982277716183E-2</v>
      </c>
      <c r="AD167" s="1">
        <f>(Table2[[#This Row],[Day High]]/Table2[[#This Row],[Close Price]])-1</f>
        <v>1.6607125615525797E-2</v>
      </c>
      <c r="AE167" s="1">
        <f>(Table2[[#This Row],[Close Price]]/Table2[[#This Row],[Current Week Low]])-1</f>
        <v>2.5490449148166672E-3</v>
      </c>
      <c r="AF167" s="1">
        <f>(Table2[[#This Row],[Current Week High]]/Table2[[#This Row],[Close Price]])-1</f>
        <v>2.3462392584725267E-2</v>
      </c>
      <c r="AG167" s="1">
        <f>(Table2[[#This Row],[Close Price]]/Table2[[#This Row],[Current Month Low]])-1</f>
        <v>2.5490449148166672E-3</v>
      </c>
      <c r="AH167" s="1">
        <f>(Table2[[#This Row],[Current Month High]]/Table2[[#This Row],[Close Price]])-1</f>
        <v>3.6336133371954515E-2</v>
      </c>
      <c r="AI167">
        <v>23.9612500402304</v>
      </c>
      <c r="AJ167">
        <v>103.184671723777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-0.06</v>
      </c>
      <c r="AM167" t="s">
        <v>3216</v>
      </c>
      <c r="AN167">
        <v>-12.3</v>
      </c>
      <c r="AO167" t="s">
        <v>3216</v>
      </c>
      <c r="AP167">
        <v>6.5009099890699001E-2</v>
      </c>
      <c r="AQ167">
        <f>(Table2[[#This Row],[Sharpe Ratio]]-AVERAGE(Table2[Sharpe Ratio]))/_xlfn.STDEV.P(Table2[Sharpe Ratio])</f>
        <v>7.0149860765433914E-3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162</v>
      </c>
      <c r="AT167">
        <f>_xlfn.RANK.AVG(Table2[[#This Row],[6M Return vs Nifty Z-Score]],Table2[6M Return vs Nifty Z-Score])</f>
        <v>126</v>
      </c>
      <c r="AU167">
        <f>_xlfn.RANK.AVG(Table2[[#This Row],[Sharpe Ratio Z-Score]],Table2[Sharpe Ratio Z-Score])</f>
        <v>350</v>
      </c>
      <c r="AV167">
        <f>(Table2[[#This Row],[Rank 1Y]]+Table2[[#This Row],[Rank 6M]]+Table2[[#This Row],[Rank Sharpe]])/3</f>
        <v>212.66666666666666</v>
      </c>
    </row>
    <row r="168" spans="1:48" x14ac:dyDescent="0.3">
      <c r="A168" t="s">
        <v>136</v>
      </c>
      <c r="B168" t="s">
        <v>137</v>
      </c>
      <c r="C168" t="s">
        <v>3171</v>
      </c>
      <c r="D168" t="s">
        <v>138</v>
      </c>
      <c r="E168">
        <v>207214.23113599999</v>
      </c>
      <c r="F168">
        <v>158.56</v>
      </c>
      <c r="G168">
        <v>80.949746570958297</v>
      </c>
      <c r="H168">
        <f>(Table2[[#This Row],[1Y Return vs Nifty]]-AVERAGE(Table2[1Y Return vs Nifty]))/_xlfn.STDEV.P(Table2[1Y Return vs Nifty])</f>
        <v>0.90178791595849106</v>
      </c>
      <c r="I168">
        <v>-14.9086767471596</v>
      </c>
      <c r="J168">
        <f>(Table2[[#This Row],[1M Return vs Nifty]]-AVERAGE(Table2[1M Return vs Nifty]))/_xlfn.STDEV.P(Table2[1M Return vs Nifty])</f>
        <v>-1.5054349970299703</v>
      </c>
      <c r="K168">
        <v>2.4341826577868901</v>
      </c>
      <c r="L168">
        <f>(Table2[[#This Row],[6M Return vs Nifty]]-AVERAGE(Table2[6M Return vs Nifty]))/_xlfn.STDEV.P(Table2[6M Return vs Nifty])</f>
        <v>-0.40916347695037147</v>
      </c>
      <c r="M168">
        <v>-7.5880522911314401</v>
      </c>
      <c r="N168">
        <f>(Table2[[#This Row],[1W Return vs Nifty]]-AVERAGE(Table2[1W Return vs Nifty]))/_xlfn.STDEV.P(Table2[1W Return vs Nifty])</f>
        <v>-1.4479370572568151</v>
      </c>
      <c r="O168">
        <v>171.11</v>
      </c>
      <c r="P168">
        <v>176.60002642041499</v>
      </c>
      <c r="Q168">
        <v>151.66580603033299</v>
      </c>
      <c r="R168">
        <v>14.1850640210828</v>
      </c>
      <c r="S168" s="1">
        <f>(Table2[[#This Row],[Close Price]]-Table2[[#This Row],[20D EMA]])/Table2[[#This Row],[20D EMA]]</f>
        <v>-7.3344632108000768E-2</v>
      </c>
      <c r="T168" s="1">
        <f>(Table2[[#This Row],[Close Price]]-Table2[[#This Row],[50D EMA]])/Table2[[#This Row],[50D EMA]]</f>
        <v>-0.10215188970282939</v>
      </c>
      <c r="U168" s="1">
        <f>(Table2[[#This Row],[Close Price]]-Table2[[#This Row],[200D EMA]])/Table2[[#This Row],[200D EMA]]</f>
        <v>4.5456481919782125E-2</v>
      </c>
      <c r="V168">
        <v>0.30919496690961501</v>
      </c>
      <c r="W168">
        <v>158</v>
      </c>
      <c r="X168">
        <v>164.48</v>
      </c>
      <c r="Y168">
        <v>158</v>
      </c>
      <c r="Z168">
        <v>167.45</v>
      </c>
      <c r="AA168">
        <v>158</v>
      </c>
      <c r="AB168">
        <v>180.25</v>
      </c>
      <c r="AC168" s="1">
        <f>(Table2[[#This Row],[Close Price]]/Table2[[#This Row],[Day Low]])-1</f>
        <v>3.5443037974682845E-3</v>
      </c>
      <c r="AD168" s="1">
        <f>(Table2[[#This Row],[Day High]]/Table2[[#This Row],[Close Price]])-1</f>
        <v>3.7336024217961672E-2</v>
      </c>
      <c r="AE168" s="1">
        <f>(Table2[[#This Row],[Close Price]]/Table2[[#This Row],[Current Week Low]])-1</f>
        <v>3.5443037974682845E-3</v>
      </c>
      <c r="AF168" s="1">
        <f>(Table2[[#This Row],[Current Week High]]/Table2[[#This Row],[Close Price]])-1</f>
        <v>5.6067103935418583E-2</v>
      </c>
      <c r="AG168" s="1">
        <f>(Table2[[#This Row],[Close Price]]/Table2[[#This Row],[Current Month Low]])-1</f>
        <v>3.5443037974682845E-3</v>
      </c>
      <c r="AH168" s="1">
        <f>(Table2[[#This Row],[Current Month High]]/Table2[[#This Row],[Close Price]])-1</f>
        <v>0.13679364278506556</v>
      </c>
      <c r="AI168">
        <v>44.424823410696199</v>
      </c>
      <c r="AJ168">
        <v>141.155893536121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-0.1</v>
      </c>
      <c r="AM168" t="s">
        <v>3216</v>
      </c>
      <c r="AN168">
        <v>-10.69</v>
      </c>
      <c r="AO168" t="s">
        <v>3216</v>
      </c>
      <c r="AP168">
        <v>0.17021139710522201</v>
      </c>
      <c r="AQ168">
        <f>(Table2[[#This Row],[Sharpe Ratio]]-AVERAGE(Table2[Sharpe Ratio]))/_xlfn.STDEV.P(Table2[Sharpe Ratio])</f>
        <v>1.2288426244146888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108</v>
      </c>
      <c r="AT168">
        <f>_xlfn.RANK.AVG(Table2[[#This Row],[6M Return vs Nifty Z-Score]],Table2[6M Return vs Nifty Z-Score])</f>
        <v>453</v>
      </c>
      <c r="AU168">
        <f>_xlfn.RANK.AVG(Table2[[#This Row],[Sharpe Ratio Z-Score]],Table2[Sharpe Ratio Z-Score])</f>
        <v>84</v>
      </c>
      <c r="AV168">
        <f>(Table2[[#This Row],[Rank 1Y]]+Table2[[#This Row],[Rank 6M]]+Table2[[#This Row],[Rank Sharpe]])/3</f>
        <v>215</v>
      </c>
    </row>
    <row r="169" spans="1:48" x14ac:dyDescent="0.3">
      <c r="A169" t="s">
        <v>328</v>
      </c>
      <c r="B169" t="s">
        <v>329</v>
      </c>
      <c r="C169" t="s">
        <v>3171</v>
      </c>
      <c r="D169" t="s">
        <v>119</v>
      </c>
      <c r="E169">
        <v>81900.915667359994</v>
      </c>
      <c r="F169">
        <v>1805.6</v>
      </c>
      <c r="G169">
        <v>107.67185789297901</v>
      </c>
      <c r="H169">
        <f>(Table2[[#This Row],[1Y Return vs Nifty]]-AVERAGE(Table2[1Y Return vs Nifty]))/_xlfn.STDEV.P(Table2[1Y Return vs Nifty])</f>
        <v>1.3459399165244914</v>
      </c>
      <c r="I169">
        <v>5.6478939529877703</v>
      </c>
      <c r="J169">
        <f>(Table2[[#This Row],[1M Return vs Nifty]]-AVERAGE(Table2[1M Return vs Nifty]))/_xlfn.STDEV.P(Table2[1M Return vs Nifty])</f>
        <v>0.40718812776418839</v>
      </c>
      <c r="K169">
        <v>44.043541499755499</v>
      </c>
      <c r="L169">
        <f>(Table2[[#This Row],[6M Return vs Nifty]]-AVERAGE(Table2[6M Return vs Nifty]))/_xlfn.STDEV.P(Table2[6M Return vs Nifty])</f>
        <v>0.81755090047250834</v>
      </c>
      <c r="M169">
        <v>3.7258367749339101</v>
      </c>
      <c r="N169">
        <f>(Table2[[#This Row],[1W Return vs Nifty]]-AVERAGE(Table2[1W Return vs Nifty]))/_xlfn.STDEV.P(Table2[1W Return vs Nifty])</f>
        <v>1.1045131460622404</v>
      </c>
      <c r="O169">
        <v>1743.73</v>
      </c>
      <c r="P169">
        <v>1625.04335930056</v>
      </c>
      <c r="Q169">
        <v>1284.49237194697</v>
      </c>
      <c r="R169">
        <v>59.495113849250302</v>
      </c>
      <c r="S169" s="1">
        <f>(Table2[[#This Row],[Close Price]]-Table2[[#This Row],[20D EMA]])/Table2[[#This Row],[20D EMA]]</f>
        <v>3.5481410539475657E-2</v>
      </c>
      <c r="T169" s="1">
        <f>(Table2[[#This Row],[Close Price]]-Table2[[#This Row],[50D EMA]])/Table2[[#This Row],[50D EMA]]</f>
        <v>0.11110881421475044</v>
      </c>
      <c r="U169" s="1">
        <f>(Table2[[#This Row],[Close Price]]-Table2[[#This Row],[200D EMA]])/Table2[[#This Row],[200D EMA]]</f>
        <v>0.40569149294608942</v>
      </c>
      <c r="V169">
        <v>0.597576111429579</v>
      </c>
      <c r="W169">
        <v>1798.95</v>
      </c>
      <c r="X169">
        <v>1885</v>
      </c>
      <c r="Y169">
        <v>1751.85</v>
      </c>
      <c r="Z169">
        <v>1885</v>
      </c>
      <c r="AA169">
        <v>1680.55</v>
      </c>
      <c r="AB169">
        <v>1885</v>
      </c>
      <c r="AC169" s="1">
        <f>(Table2[[#This Row],[Close Price]]/Table2[[#This Row],[Day Low]])-1</f>
        <v>3.6966007949079671E-3</v>
      </c>
      <c r="AD169" s="1">
        <f>(Table2[[#This Row],[Day High]]/Table2[[#This Row],[Close Price]])-1</f>
        <v>4.3974302171023494E-2</v>
      </c>
      <c r="AE169" s="1">
        <f>(Table2[[#This Row],[Close Price]]/Table2[[#This Row],[Current Week Low]])-1</f>
        <v>3.0681850615064121E-2</v>
      </c>
      <c r="AF169" s="1">
        <f>(Table2[[#This Row],[Current Week High]]/Table2[[#This Row],[Close Price]])-1</f>
        <v>4.3974302171023494E-2</v>
      </c>
      <c r="AG169" s="1">
        <f>(Table2[[#This Row],[Close Price]]/Table2[[#This Row],[Current Month Low]])-1</f>
        <v>7.4410163339382995E-2</v>
      </c>
      <c r="AH169" s="1">
        <f>(Table2[[#This Row],[Current Month High]]/Table2[[#This Row],[Close Price]])-1</f>
        <v>4.3974302171023494E-2</v>
      </c>
      <c r="AI169">
        <v>4.3974302171023396</v>
      </c>
      <c r="AJ169">
        <v>173.03795554211399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0.04</v>
      </c>
      <c r="AM169" t="s">
        <v>3217</v>
      </c>
      <c r="AN169">
        <v>3.21</v>
      </c>
      <c r="AO169" t="s">
        <v>3217</v>
      </c>
      <c r="AP169">
        <v>2.8701745457391001E-2</v>
      </c>
      <c r="AQ169">
        <f>(Table2[[#This Row],[Sharpe Ratio]]-AVERAGE(Table2[Sharpe Ratio]))/_xlfn.STDEV.P(Table2[Sharpe Ratio])</f>
        <v>-0.41466144396466964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3.2605306468587587</v>
      </c>
      <c r="AS169">
        <f>_xlfn.RANK.AVG(Table2[[#This Row],[1Y Return vs Nifty Z-Score]],Table2[1Y Return vs Nifty Z-Score])</f>
        <v>67</v>
      </c>
      <c r="AT169">
        <f>_xlfn.RANK.AVG(Table2[[#This Row],[6M Return vs Nifty Z-Score]],Table2[6M Return vs Nifty Z-Score])</f>
        <v>128</v>
      </c>
      <c r="AU169">
        <f>_xlfn.RANK.AVG(Table2[[#This Row],[Sharpe Ratio Z-Score]],Table2[Sharpe Ratio Z-Score])</f>
        <v>451</v>
      </c>
      <c r="AV169">
        <f>(Table2[[#This Row],[Rank 1Y]]+Table2[[#This Row],[Rank 6M]]+Table2[[#This Row],[Rank Sharpe]])/3</f>
        <v>215.33333333333334</v>
      </c>
    </row>
    <row r="170" spans="1:48" x14ac:dyDescent="0.3">
      <c r="A170" t="s">
        <v>987</v>
      </c>
      <c r="B170" t="s">
        <v>988</v>
      </c>
      <c r="C170" t="s">
        <v>3170</v>
      </c>
      <c r="D170" t="s">
        <v>21</v>
      </c>
      <c r="E170">
        <v>15100.10312356</v>
      </c>
      <c r="F170">
        <v>2678.9</v>
      </c>
      <c r="G170">
        <v>205.355833754001</v>
      </c>
      <c r="H170">
        <f>(Table2[[#This Row],[1Y Return vs Nifty]]-AVERAGE(Table2[1Y Return vs Nifty]))/_xlfn.STDEV.P(Table2[1Y Return vs Nifty])</f>
        <v>2.9695591275619275</v>
      </c>
      <c r="I170">
        <v>15.071966464625101</v>
      </c>
      <c r="J170">
        <f>(Table2[[#This Row],[1M Return vs Nifty]]-AVERAGE(Table2[1M Return vs Nifty]))/_xlfn.STDEV.P(Table2[1M Return vs Nifty])</f>
        <v>1.2840220743604125</v>
      </c>
      <c r="K170">
        <v>59.266919683734201</v>
      </c>
      <c r="L170">
        <f>(Table2[[#This Row],[6M Return vs Nifty]]-AVERAGE(Table2[6M Return vs Nifty]))/_xlfn.STDEV.P(Table2[6M Return vs Nifty])</f>
        <v>1.2663618749977037</v>
      </c>
      <c r="M170">
        <v>-7.0467230982228707E-2</v>
      </c>
      <c r="N170">
        <f>(Table2[[#This Row],[1W Return vs Nifty]]-AVERAGE(Table2[1W Return vs Nifty]))/_xlfn.STDEV.P(Table2[1W Return vs Nifty])</f>
        <v>0.24805460424877901</v>
      </c>
      <c r="O170">
        <v>2654.17</v>
      </c>
      <c r="P170">
        <v>2534.8134538998602</v>
      </c>
      <c r="Q170">
        <v>1947.8265262325299</v>
      </c>
      <c r="R170">
        <v>48.753190296228802</v>
      </c>
      <c r="S170" s="1">
        <f>(Table2[[#This Row],[Close Price]]-Table2[[#This Row],[20D EMA]])/Table2[[#This Row],[20D EMA]]</f>
        <v>9.3174137300926531E-3</v>
      </c>
      <c r="T170" s="1">
        <f>(Table2[[#This Row],[Close Price]]-Table2[[#This Row],[50D EMA]])/Table2[[#This Row],[50D EMA]]</f>
        <v>5.684305717979362E-2</v>
      </c>
      <c r="U170" s="1">
        <f>(Table2[[#This Row],[Close Price]]-Table2[[#This Row],[200D EMA]])/Table2[[#This Row],[200D EMA]]</f>
        <v>0.37532781483446914</v>
      </c>
      <c r="V170">
        <v>0.78923266060275599</v>
      </c>
      <c r="W170">
        <v>2660.05</v>
      </c>
      <c r="X170">
        <v>2823.5</v>
      </c>
      <c r="Y170">
        <v>2660.05</v>
      </c>
      <c r="Z170">
        <v>2870</v>
      </c>
      <c r="AA170">
        <v>2541.9</v>
      </c>
      <c r="AB170">
        <v>2925</v>
      </c>
      <c r="AC170" s="1">
        <f>(Table2[[#This Row],[Close Price]]/Table2[[#This Row],[Day Low]])-1</f>
        <v>7.0863329636661199E-3</v>
      </c>
      <c r="AD170" s="1">
        <f>(Table2[[#This Row],[Day High]]/Table2[[#This Row],[Close Price]])-1</f>
        <v>5.3977378774870299E-2</v>
      </c>
      <c r="AE170" s="1">
        <f>(Table2[[#This Row],[Close Price]]/Table2[[#This Row],[Current Week Low]])-1</f>
        <v>7.0863329636661199E-3</v>
      </c>
      <c r="AF170" s="1">
        <f>(Table2[[#This Row],[Current Week High]]/Table2[[#This Row],[Close Price]])-1</f>
        <v>7.1335249542722634E-2</v>
      </c>
      <c r="AG170" s="1">
        <f>(Table2[[#This Row],[Close Price]]/Table2[[#This Row],[Current Month Low]])-1</f>
        <v>5.3896691451276624E-2</v>
      </c>
      <c r="AH170" s="1">
        <f>(Table2[[#This Row],[Current Month High]]/Table2[[#This Row],[Close Price]])-1</f>
        <v>9.1866064429430017E-2</v>
      </c>
      <c r="AI170">
        <v>9.1866064429430008</v>
      </c>
      <c r="AJ170">
        <v>262.69970213918202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-0.1</v>
      </c>
      <c r="AM170" t="s">
        <v>3216</v>
      </c>
      <c r="AN170">
        <v>-3.85</v>
      </c>
      <c r="AO170" t="s">
        <v>3216</v>
      </c>
      <c r="AQ170">
        <f>(Table2[[#This Row],[Sharpe Ratio]]-AVERAGE(Table2[Sharpe Ratio]))/_xlfn.STDEV.P(Table2[Sharpe Ratio])</f>
        <v>-0.74800574154095378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5.019991939627868</v>
      </c>
      <c r="AS170">
        <f>_xlfn.RANK.AVG(Table2[[#This Row],[1Y Return vs Nifty Z-Score]],Table2[1Y Return vs Nifty Z-Score])</f>
        <v>14</v>
      </c>
      <c r="AT170">
        <f>_xlfn.RANK.AVG(Table2[[#This Row],[6M Return vs Nifty Z-Score]],Table2[6M Return vs Nifty Z-Score])</f>
        <v>78</v>
      </c>
      <c r="AU170">
        <f>_xlfn.RANK.AVG(Table2[[#This Row],[Sharpe Ratio Z-Score]],Table2[Sharpe Ratio Z-Score])</f>
        <v>556.5</v>
      </c>
      <c r="AV170">
        <f>(Table2[[#This Row],[Rank 1Y]]+Table2[[#This Row],[Rank 6M]]+Table2[[#This Row],[Rank Sharpe]])/3</f>
        <v>216.16666666666666</v>
      </c>
    </row>
    <row r="171" spans="1:48" x14ac:dyDescent="0.3">
      <c r="A171" t="s">
        <v>796</v>
      </c>
      <c r="B171" t="s">
        <v>797</v>
      </c>
      <c r="C171" t="s">
        <v>3172</v>
      </c>
      <c r="D171" t="s">
        <v>685</v>
      </c>
      <c r="E171">
        <v>21094.957415684999</v>
      </c>
      <c r="F171">
        <v>1232.1500000000001</v>
      </c>
      <c r="G171">
        <v>18.630335579638899</v>
      </c>
      <c r="H171">
        <f>(Table2[[#This Row],[1Y Return vs Nifty]]-AVERAGE(Table2[1Y Return vs Nifty]))/_xlfn.STDEV.P(Table2[1Y Return vs Nifty])</f>
        <v>-0.13403184889219311</v>
      </c>
      <c r="I171">
        <v>-0.25392847024708598</v>
      </c>
      <c r="J171">
        <f>(Table2[[#This Row],[1M Return vs Nifty]]-AVERAGE(Table2[1M Return vs Nifty]))/_xlfn.STDEV.P(Table2[1M Return vs Nifty])</f>
        <v>-0.14192885335887223</v>
      </c>
      <c r="K171">
        <v>59.279104062863802</v>
      </c>
      <c r="L171">
        <f>(Table2[[#This Row],[6M Return vs Nifty]]-AVERAGE(Table2[6M Return vs Nifty]))/_xlfn.STDEV.P(Table2[6M Return vs Nifty])</f>
        <v>1.2667210911325884</v>
      </c>
      <c r="M171">
        <v>-3.9063532412010198</v>
      </c>
      <c r="N171">
        <f>(Table2[[#This Row],[1W Return vs Nifty]]-AVERAGE(Table2[1W Return vs Nifty]))/_xlfn.STDEV.P(Table2[1W Return vs Nifty])</f>
        <v>-0.61733376658635009</v>
      </c>
      <c r="O171">
        <v>1280.0999999999999</v>
      </c>
      <c r="P171">
        <v>1277.9110514812101</v>
      </c>
      <c r="Q171">
        <v>1094.9470847678101</v>
      </c>
      <c r="R171">
        <v>31.344905524981399</v>
      </c>
      <c r="S171" s="1">
        <f>(Table2[[#This Row],[Close Price]]-Table2[[#This Row],[20D EMA]])/Table2[[#This Row],[20D EMA]]</f>
        <v>-3.7458011092883228E-2</v>
      </c>
      <c r="T171" s="1">
        <f>(Table2[[#This Row],[Close Price]]-Table2[[#This Row],[50D EMA]])/Table2[[#This Row],[50D EMA]]</f>
        <v>-3.5809261863858931E-2</v>
      </c>
      <c r="U171" s="1">
        <f>(Table2[[#This Row],[Close Price]]-Table2[[#This Row],[200D EMA]])/Table2[[#This Row],[200D EMA]]</f>
        <v>0.12530552128122671</v>
      </c>
      <c r="V171">
        <v>0.40905795277092699</v>
      </c>
      <c r="W171">
        <v>1213</v>
      </c>
      <c r="X171">
        <v>1262.95</v>
      </c>
      <c r="Y171">
        <v>1213</v>
      </c>
      <c r="Z171">
        <v>1295</v>
      </c>
      <c r="AA171">
        <v>1213</v>
      </c>
      <c r="AB171">
        <v>1369</v>
      </c>
      <c r="AC171" s="1">
        <f>(Table2[[#This Row],[Close Price]]/Table2[[#This Row],[Day Low]])-1</f>
        <v>1.5787304204451846E-2</v>
      </c>
      <c r="AD171" s="1">
        <f>(Table2[[#This Row],[Day High]]/Table2[[#This Row],[Close Price]])-1</f>
        <v>2.4996956539382387E-2</v>
      </c>
      <c r="AE171" s="1">
        <f>(Table2[[#This Row],[Close Price]]/Table2[[#This Row],[Current Week Low]])-1</f>
        <v>1.5787304204451846E-2</v>
      </c>
      <c r="AF171" s="1">
        <f>(Table2[[#This Row],[Current Week High]]/Table2[[#This Row],[Close Price]])-1</f>
        <v>5.1008399951304462E-2</v>
      </c>
      <c r="AG171" s="1">
        <f>(Table2[[#This Row],[Close Price]]/Table2[[#This Row],[Current Month Low]])-1</f>
        <v>1.5787304204451846E-2</v>
      </c>
      <c r="AH171" s="1">
        <f>(Table2[[#This Row],[Current Month High]]/Table2[[#This Row],[Close Price]])-1</f>
        <v>0.1110660228056648</v>
      </c>
      <c r="AI171">
        <v>21.332629955768301</v>
      </c>
      <c r="AJ171">
        <v>89.197696737044097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-0.19</v>
      </c>
      <c r="AM171" t="s">
        <v>3216</v>
      </c>
      <c r="AN171">
        <v>-8.18</v>
      </c>
      <c r="AO171" t="s">
        <v>3216</v>
      </c>
      <c r="AP171">
        <v>0.101083755775758</v>
      </c>
      <c r="AQ171">
        <f>(Table2[[#This Row],[Sharpe Ratio]]-AVERAGE(Table2[Sharpe Ratio]))/_xlfn.STDEV.P(Table2[Sharpe Ratio])</f>
        <v>0.42598883713250829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0.79941545942768122</v>
      </c>
      <c r="AS171">
        <f>_xlfn.RANK.AVG(Table2[[#This Row],[1Y Return vs Nifty Z-Score]],Table2[1Y Return vs Nifty Z-Score])</f>
        <v>336</v>
      </c>
      <c r="AT171">
        <f>_xlfn.RANK.AVG(Table2[[#This Row],[6M Return vs Nifty Z-Score]],Table2[6M Return vs Nifty Z-Score])</f>
        <v>77</v>
      </c>
      <c r="AU171">
        <f>_xlfn.RANK.AVG(Table2[[#This Row],[Sharpe Ratio Z-Score]],Table2[Sharpe Ratio Z-Score])</f>
        <v>236</v>
      </c>
      <c r="AV171">
        <f>(Table2[[#This Row],[Rank 1Y]]+Table2[[#This Row],[Rank 6M]]+Table2[[#This Row],[Rank Sharpe]])/3</f>
        <v>216.33333333333334</v>
      </c>
    </row>
    <row r="172" spans="1:48" x14ac:dyDescent="0.3">
      <c r="A172" t="s">
        <v>316</v>
      </c>
      <c r="B172" t="s">
        <v>317</v>
      </c>
      <c r="C172" t="s">
        <v>3175</v>
      </c>
      <c r="D172" t="s">
        <v>54</v>
      </c>
      <c r="E172">
        <v>89394.081804044996</v>
      </c>
      <c r="F172">
        <v>1539.15</v>
      </c>
      <c r="G172">
        <v>46.001317966257901</v>
      </c>
      <c r="H172">
        <f>(Table2[[#This Row],[1Y Return vs Nifty]]-AVERAGE(Table2[1Y Return vs Nifty]))/_xlfn.STDEV.P(Table2[1Y Return vs Nifty])</f>
        <v>0.32090512962625023</v>
      </c>
      <c r="I172">
        <v>-0.22104789403751501</v>
      </c>
      <c r="J172">
        <f>(Table2[[#This Row],[1M Return vs Nifty]]-AVERAGE(Table2[1M Return vs Nifty]))/_xlfn.STDEV.P(Table2[1M Return vs Nifty])</f>
        <v>-0.13886958090860255</v>
      </c>
      <c r="K172">
        <v>36.191762115937003</v>
      </c>
      <c r="L172">
        <f>(Table2[[#This Row],[6M Return vs Nifty]]-AVERAGE(Table2[6M Return vs Nifty]))/_xlfn.STDEV.P(Table2[6M Return vs Nifty])</f>
        <v>0.58606714473706401</v>
      </c>
      <c r="M172">
        <v>0.17500422009914099</v>
      </c>
      <c r="N172">
        <f>(Table2[[#This Row],[1W Return vs Nifty]]-AVERAGE(Table2[1W Return vs Nifty]))/_xlfn.STDEV.P(Table2[1W Return vs Nifty])</f>
        <v>0.30343376269403355</v>
      </c>
      <c r="O172">
        <v>1533.23</v>
      </c>
      <c r="P172">
        <v>1465.1982946302301</v>
      </c>
      <c r="Q172">
        <v>1224.5536649913499</v>
      </c>
      <c r="R172">
        <v>48.392824203615397</v>
      </c>
      <c r="S172" s="1">
        <f>(Table2[[#This Row],[Close Price]]-Table2[[#This Row],[20D EMA]])/Table2[[#This Row],[20D EMA]]</f>
        <v>3.861129771789016E-3</v>
      </c>
      <c r="T172" s="1">
        <f>(Table2[[#This Row],[Close Price]]-Table2[[#This Row],[50D EMA]])/Table2[[#This Row],[50D EMA]]</f>
        <v>5.0472148132299804E-2</v>
      </c>
      <c r="U172" s="1">
        <f>(Table2[[#This Row],[Close Price]]-Table2[[#This Row],[200D EMA]])/Table2[[#This Row],[200D EMA]]</f>
        <v>0.25690694005711251</v>
      </c>
      <c r="V172">
        <v>0.81927294056991795</v>
      </c>
      <c r="W172">
        <v>1518.05</v>
      </c>
      <c r="X172">
        <v>1559.9</v>
      </c>
      <c r="Y172">
        <v>1518.05</v>
      </c>
      <c r="Z172">
        <v>1583.95</v>
      </c>
      <c r="AA172">
        <v>1502.4</v>
      </c>
      <c r="AB172">
        <v>1592</v>
      </c>
      <c r="AC172" s="1">
        <f>(Table2[[#This Row],[Close Price]]/Table2[[#This Row],[Day Low]])-1</f>
        <v>1.3899410427851588E-2</v>
      </c>
      <c r="AD172" s="1">
        <f>(Table2[[#This Row],[Day High]]/Table2[[#This Row],[Close Price]])-1</f>
        <v>1.3481467043497952E-2</v>
      </c>
      <c r="AE172" s="1">
        <f>(Table2[[#This Row],[Close Price]]/Table2[[#This Row],[Current Week Low]])-1</f>
        <v>1.3899410427851588E-2</v>
      </c>
      <c r="AF172" s="1">
        <f>(Table2[[#This Row],[Current Week High]]/Table2[[#This Row],[Close Price]])-1</f>
        <v>2.9106974628853477E-2</v>
      </c>
      <c r="AG172" s="1">
        <f>(Table2[[#This Row],[Close Price]]/Table2[[#This Row],[Current Month Low]])-1</f>
        <v>2.4460862619808399E-2</v>
      </c>
      <c r="AH172" s="1">
        <f>(Table2[[#This Row],[Current Month High]]/Table2[[#This Row],[Close Price]])-1</f>
        <v>3.4337134132475633E-2</v>
      </c>
      <c r="AI172">
        <v>3.4337134132475602</v>
      </c>
      <c r="AJ172">
        <v>84.406637512729901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0.09</v>
      </c>
      <c r="AM172" t="s">
        <v>3217</v>
      </c>
      <c r="AN172">
        <v>-0.95</v>
      </c>
      <c r="AO172" t="s">
        <v>3216</v>
      </c>
      <c r="AP172">
        <v>8.655607818305E-2</v>
      </c>
      <c r="AQ172">
        <f>(Table2[[#This Row],[Sharpe Ratio]]-AVERAGE(Table2[Sharpe Ratio]))/_xlfn.STDEV.P(Table2[Sharpe Ratio])</f>
        <v>0.25726326294242297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1.3287997190911682</v>
      </c>
      <c r="AS172">
        <f>_xlfn.RANK.AVG(Table2[[#This Row],[1Y Return vs Nifty Z-Score]],Table2[1Y Return vs Nifty Z-Score])</f>
        <v>203</v>
      </c>
      <c r="AT172">
        <f>_xlfn.RANK.AVG(Table2[[#This Row],[6M Return vs Nifty Z-Score]],Table2[6M Return vs Nifty Z-Score])</f>
        <v>167</v>
      </c>
      <c r="AU172">
        <f>_xlfn.RANK.AVG(Table2[[#This Row],[Sharpe Ratio Z-Score]],Table2[Sharpe Ratio Z-Score])</f>
        <v>280</v>
      </c>
      <c r="AV172">
        <f>(Table2[[#This Row],[Rank 1Y]]+Table2[[#This Row],[Rank 6M]]+Table2[[#This Row],[Rank Sharpe]])/3</f>
        <v>216.66666666666666</v>
      </c>
    </row>
    <row r="173" spans="1:48" x14ac:dyDescent="0.3">
      <c r="A173" t="s">
        <v>112</v>
      </c>
      <c r="B173" t="s">
        <v>113</v>
      </c>
      <c r="C173" t="s">
        <v>3176</v>
      </c>
      <c r="D173" t="s">
        <v>57</v>
      </c>
      <c r="E173">
        <v>251356.71078497</v>
      </c>
      <c r="F173">
        <v>651.70000000000005</v>
      </c>
      <c r="G173">
        <v>47.739024203682398</v>
      </c>
      <c r="H173">
        <f>(Table2[[#This Row],[1Y Return vs Nifty]]-AVERAGE(Table2[1Y Return vs Nifty]))/_xlfn.STDEV.P(Table2[1Y Return vs Nifty])</f>
        <v>0.34978779134587606</v>
      </c>
      <c r="I173">
        <v>-7.9767175124647203</v>
      </c>
      <c r="J173">
        <f>(Table2[[#This Row],[1M Return vs Nifty]]-AVERAGE(Table2[1M Return vs Nifty]))/_xlfn.STDEV.P(Table2[1M Return vs Nifty])</f>
        <v>-0.86047209315842144</v>
      </c>
      <c r="K173">
        <v>8.0404384832734799</v>
      </c>
      <c r="L173">
        <f>(Table2[[#This Row],[6M Return vs Nifty]]-AVERAGE(Table2[6M Return vs Nifty]))/_xlfn.STDEV.P(Table2[6M Return vs Nifty])</f>
        <v>-0.24388155922712787</v>
      </c>
      <c r="M173">
        <v>2.8719767956303599</v>
      </c>
      <c r="N173">
        <f>(Table2[[#This Row],[1W Return vs Nifty]]-AVERAGE(Table2[1W Return vs Nifty]))/_xlfn.STDEV.P(Table2[1W Return vs Nifty])</f>
        <v>0.91187955516763763</v>
      </c>
      <c r="O173">
        <v>655.96</v>
      </c>
      <c r="P173">
        <v>671.85838001122499</v>
      </c>
      <c r="Q173">
        <v>605.27737219572396</v>
      </c>
      <c r="R173">
        <v>49.797357503285603</v>
      </c>
      <c r="S173" s="1">
        <f>(Table2[[#This Row],[Close Price]]-Table2[[#This Row],[20D EMA]])/Table2[[#This Row],[20D EMA]]</f>
        <v>-6.494298432831256E-3</v>
      </c>
      <c r="T173" s="1">
        <f>(Table2[[#This Row],[Close Price]]-Table2[[#This Row],[50D EMA]])/Table2[[#This Row],[50D EMA]]</f>
        <v>-3.0003912447870571E-2</v>
      </c>
      <c r="U173" s="1">
        <f>(Table2[[#This Row],[Close Price]]-Table2[[#This Row],[200D EMA]])/Table2[[#This Row],[200D EMA]]</f>
        <v>7.6696453455499011E-2</v>
      </c>
      <c r="V173">
        <v>0.55458764334639099</v>
      </c>
      <c r="W173">
        <v>649</v>
      </c>
      <c r="X173">
        <v>667.7</v>
      </c>
      <c r="Y173">
        <v>649</v>
      </c>
      <c r="Z173">
        <v>681.55</v>
      </c>
      <c r="AA173">
        <v>621</v>
      </c>
      <c r="AB173">
        <v>684.45</v>
      </c>
      <c r="AC173" s="1">
        <f>(Table2[[#This Row],[Close Price]]/Table2[[#This Row],[Day Low]])-1</f>
        <v>4.1602465331278538E-3</v>
      </c>
      <c r="AD173" s="1">
        <f>(Table2[[#This Row],[Day High]]/Table2[[#This Row],[Close Price]])-1</f>
        <v>2.4551173852999764E-2</v>
      </c>
      <c r="AE173" s="1">
        <f>(Table2[[#This Row],[Close Price]]/Table2[[#This Row],[Current Week Low]])-1</f>
        <v>4.1602465331278538E-3</v>
      </c>
      <c r="AF173" s="1">
        <f>(Table2[[#This Row],[Current Week High]]/Table2[[#This Row],[Close Price]])-1</f>
        <v>4.5803283719502597E-2</v>
      </c>
      <c r="AG173" s="1">
        <f>(Table2[[#This Row],[Close Price]]/Table2[[#This Row],[Current Month Low]])-1</f>
        <v>4.9436392914653959E-2</v>
      </c>
      <c r="AH173" s="1">
        <f>(Table2[[#This Row],[Current Month High]]/Table2[[#This Row],[Close Price]])-1</f>
        <v>5.0253183980359051E-2</v>
      </c>
      <c r="AI173">
        <v>37.4635568513119</v>
      </c>
      <c r="AJ173">
        <v>125.228961465353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-0.11</v>
      </c>
      <c r="AM173" t="s">
        <v>3216</v>
      </c>
      <c r="AN173">
        <v>-2.76</v>
      </c>
      <c r="AO173" t="s">
        <v>3216</v>
      </c>
      <c r="AP173">
        <v>0.17596116395977601</v>
      </c>
      <c r="AQ173">
        <f>(Table2[[#This Row],[Sharpe Ratio]]-AVERAGE(Table2[Sharpe Ratio]))/_xlfn.STDEV.P(Table2[Sharpe Ratio])</f>
        <v>1.2956208625606602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190</v>
      </c>
      <c r="AT173">
        <f>_xlfn.RANK.AVG(Table2[[#This Row],[6M Return vs Nifty Z-Score]],Table2[6M Return vs Nifty Z-Score])</f>
        <v>393</v>
      </c>
      <c r="AU173">
        <f>_xlfn.RANK.AVG(Table2[[#This Row],[Sharpe Ratio Z-Score]],Table2[Sharpe Ratio Z-Score])</f>
        <v>74</v>
      </c>
      <c r="AV173">
        <f>(Table2[[#This Row],[Rank 1Y]]+Table2[[#This Row],[Rank 6M]]+Table2[[#This Row],[Rank Sharpe]])/3</f>
        <v>219</v>
      </c>
    </row>
    <row r="174" spans="1:48" x14ac:dyDescent="0.3">
      <c r="A174" t="s">
        <v>936</v>
      </c>
      <c r="B174" t="s">
        <v>937</v>
      </c>
      <c r="C174" t="s">
        <v>3174</v>
      </c>
      <c r="D174" t="s">
        <v>249</v>
      </c>
      <c r="E174">
        <v>16596.757276060001</v>
      </c>
      <c r="F174">
        <v>711.1</v>
      </c>
      <c r="G174">
        <v>70.823896850415494</v>
      </c>
      <c r="H174">
        <f>(Table2[[#This Row],[1Y Return vs Nifty]]-AVERAGE(Table2[1Y Return vs Nifty]))/_xlfn.STDEV.P(Table2[1Y Return vs Nifty])</f>
        <v>0.73348473225370625</v>
      </c>
      <c r="I174">
        <v>5.42301558651649</v>
      </c>
      <c r="J174">
        <f>(Table2[[#This Row],[1M Return vs Nifty]]-AVERAGE(Table2[1M Return vs Nifty]))/_xlfn.STDEV.P(Table2[1M Return vs Nifty])</f>
        <v>0.38626500929989016</v>
      </c>
      <c r="K174">
        <v>31.406373220031199</v>
      </c>
      <c r="L174">
        <f>(Table2[[#This Row],[6M Return vs Nifty]]-AVERAGE(Table2[6M Return vs Nifty]))/_xlfn.STDEV.P(Table2[6M Return vs Nifty])</f>
        <v>0.44498577449863441</v>
      </c>
      <c r="M174">
        <v>-1.24562025814417</v>
      </c>
      <c r="N174">
        <f>(Table2[[#This Row],[1W Return vs Nifty]]-AVERAGE(Table2[1W Return vs Nifty]))/_xlfn.STDEV.P(Table2[1W Return vs Nifty])</f>
        <v>-1.7063744145426031E-2</v>
      </c>
      <c r="O174">
        <v>704.22</v>
      </c>
      <c r="P174">
        <v>692.50403704987798</v>
      </c>
      <c r="Q174">
        <v>608.33084399278698</v>
      </c>
      <c r="R174">
        <v>50.286924727690597</v>
      </c>
      <c r="S174" s="1">
        <f>(Table2[[#This Row],[Close Price]]-Table2[[#This Row],[20D EMA]])/Table2[[#This Row],[20D EMA]]</f>
        <v>9.7696742495242891E-3</v>
      </c>
      <c r="T174" s="1">
        <f>(Table2[[#This Row],[Close Price]]-Table2[[#This Row],[50D EMA]])/Table2[[#This Row],[50D EMA]]</f>
        <v>2.6853219555718864E-2</v>
      </c>
      <c r="U174" s="1">
        <f>(Table2[[#This Row],[Close Price]]-Table2[[#This Row],[200D EMA]])/Table2[[#This Row],[200D EMA]]</f>
        <v>0.16893629021452605</v>
      </c>
      <c r="V174">
        <v>1.30565820817682</v>
      </c>
      <c r="W174">
        <v>708</v>
      </c>
      <c r="X174">
        <v>745.6</v>
      </c>
      <c r="Y174">
        <v>708</v>
      </c>
      <c r="Z174">
        <v>746.95</v>
      </c>
      <c r="AA174">
        <v>668.35</v>
      </c>
      <c r="AB174">
        <v>758.45</v>
      </c>
      <c r="AC174" s="1">
        <f>(Table2[[#This Row],[Close Price]]/Table2[[#This Row],[Day Low]])-1</f>
        <v>4.3785310734463234E-3</v>
      </c>
      <c r="AD174" s="1">
        <f>(Table2[[#This Row],[Day High]]/Table2[[#This Row],[Close Price]])-1</f>
        <v>4.851638306848538E-2</v>
      </c>
      <c r="AE174" s="1">
        <f>(Table2[[#This Row],[Close Price]]/Table2[[#This Row],[Current Week Low]])-1</f>
        <v>4.3785310734463234E-3</v>
      </c>
      <c r="AF174" s="1">
        <f>(Table2[[#This Row],[Current Week High]]/Table2[[#This Row],[Close Price]])-1</f>
        <v>5.0414850232034958E-2</v>
      </c>
      <c r="AG174" s="1">
        <f>(Table2[[#This Row],[Close Price]]/Table2[[#This Row],[Current Month Low]])-1</f>
        <v>6.3963492182239845E-2</v>
      </c>
      <c r="AH174" s="1">
        <f>(Table2[[#This Row],[Current Month High]]/Table2[[#This Row],[Close Price]])-1</f>
        <v>6.6586977921530011E-2</v>
      </c>
      <c r="AI174">
        <v>16.439319364365002</v>
      </c>
      <c r="AJ174">
        <v>181.067193675889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-0.02</v>
      </c>
      <c r="AM174" t="s">
        <v>3216</v>
      </c>
      <c r="AN174">
        <v>4.74</v>
      </c>
      <c r="AO174" t="s">
        <v>3217</v>
      </c>
      <c r="AP174">
        <v>6.7423472333184006E-2</v>
      </c>
      <c r="AQ174">
        <f>(Table2[[#This Row],[Sharpe Ratio]]-AVERAGE(Table2[Sharpe Ratio]))/_xlfn.STDEV.P(Table2[Sharpe Ratio])</f>
        <v>3.5055694859306721E-2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1.5827274667661118</v>
      </c>
      <c r="AS174">
        <f>_xlfn.RANK.AVG(Table2[[#This Row],[1Y Return vs Nifty Z-Score]],Table2[1Y Return vs Nifty Z-Score])</f>
        <v>125</v>
      </c>
      <c r="AT174">
        <f>_xlfn.RANK.AVG(Table2[[#This Row],[6M Return vs Nifty Z-Score]],Table2[6M Return vs Nifty Z-Score])</f>
        <v>194</v>
      </c>
      <c r="AU174">
        <f>_xlfn.RANK.AVG(Table2[[#This Row],[Sharpe Ratio Z-Score]],Table2[Sharpe Ratio Z-Score])</f>
        <v>341</v>
      </c>
      <c r="AV174">
        <f>(Table2[[#This Row],[Rank 1Y]]+Table2[[#This Row],[Rank 6M]]+Table2[[#This Row],[Rank Sharpe]])/3</f>
        <v>220</v>
      </c>
    </row>
    <row r="175" spans="1:48" x14ac:dyDescent="0.3">
      <c r="A175" t="s">
        <v>1651</v>
      </c>
      <c r="B175" t="s">
        <v>1652</v>
      </c>
      <c r="C175" t="s">
        <v>3173</v>
      </c>
      <c r="D175" t="s">
        <v>1653</v>
      </c>
      <c r="E175">
        <v>5462.2195907400001</v>
      </c>
      <c r="F175">
        <v>1068.1500000000001</v>
      </c>
      <c r="G175">
        <v>50.112990834616099</v>
      </c>
      <c r="H175">
        <f>(Table2[[#This Row],[1Y Return vs Nifty]]-AVERAGE(Table2[1Y Return vs Nifty]))/_xlfn.STDEV.P(Table2[1Y Return vs Nifty])</f>
        <v>0.38924582726601076</v>
      </c>
      <c r="I175">
        <v>-0.71641459147620101</v>
      </c>
      <c r="J175">
        <f>(Table2[[#This Row],[1M Return vs Nifty]]-AVERAGE(Table2[1M Return vs Nifty]))/_xlfn.STDEV.P(Table2[1M Return vs Nifty])</f>
        <v>-0.18495945721113921</v>
      </c>
      <c r="K175">
        <v>47.148381200907103</v>
      </c>
      <c r="L175">
        <f>(Table2[[#This Row],[6M Return vs Nifty]]-AVERAGE(Table2[6M Return vs Nifty]))/_xlfn.STDEV.P(Table2[6M Return vs Nifty])</f>
        <v>0.90908683390185008</v>
      </c>
      <c r="M175">
        <v>-10.171482879196899</v>
      </c>
      <c r="N175">
        <f>(Table2[[#This Row],[1W Return vs Nifty]]-AVERAGE(Table2[1W Return vs Nifty]))/_xlfn.STDEV.P(Table2[1W Return vs Nifty])</f>
        <v>-2.0307674077457989</v>
      </c>
      <c r="O175">
        <v>821.29</v>
      </c>
      <c r="P175">
        <v>1060.3360542698399</v>
      </c>
      <c r="Q175">
        <v>869.75410107828395</v>
      </c>
      <c r="R175">
        <v>35.834119544263302</v>
      </c>
      <c r="S175" s="1">
        <f>(Table2[[#This Row],[Close Price]]-Table2[[#This Row],[20D EMA]])/Table2[[#This Row],[20D EMA]]</f>
        <v>0.30057592324270371</v>
      </c>
      <c r="T175" s="1">
        <f>(Table2[[#This Row],[Close Price]]-Table2[[#This Row],[50D EMA]])/Table2[[#This Row],[50D EMA]]</f>
        <v>7.3693106055334147E-3</v>
      </c>
      <c r="U175" s="1">
        <f>(Table2[[#This Row],[Close Price]]-Table2[[#This Row],[200D EMA]])/Table2[[#This Row],[200D EMA]]</f>
        <v>0.22810573548978197</v>
      </c>
      <c r="V175">
        <v>0.57684879537642897</v>
      </c>
      <c r="W175">
        <v>1026.0999999999999</v>
      </c>
      <c r="X175">
        <v>1087.2</v>
      </c>
      <c r="Y175">
        <v>1061.05</v>
      </c>
      <c r="Z175">
        <v>1095.1500000000001</v>
      </c>
      <c r="AA175">
        <v>1061.05</v>
      </c>
      <c r="AB175">
        <v>1123.4000000000001</v>
      </c>
      <c r="AC175" s="1">
        <f>(Table2[[#This Row],[Close Price]]/Table2[[#This Row],[Day Low]])-1</f>
        <v>4.0980411265958638E-2</v>
      </c>
      <c r="AD175" s="1">
        <f>(Table2[[#This Row],[Day High]]/Table2[[#This Row],[Close Price]])-1</f>
        <v>1.7834573795815212E-2</v>
      </c>
      <c r="AE175" s="1">
        <f>(Table2[[#This Row],[Close Price]]/Table2[[#This Row],[Current Week Low]])-1</f>
        <v>6.6914848499128876E-3</v>
      </c>
      <c r="AF175" s="1">
        <f>(Table2[[#This Row],[Current Week High]]/Table2[[#This Row],[Close Price]])-1</f>
        <v>2.5277348686982171E-2</v>
      </c>
      <c r="AG175" s="1">
        <f>(Table2[[#This Row],[Close Price]]/Table2[[#This Row],[Current Month Low]])-1</f>
        <v>6.6914848499128876E-3</v>
      </c>
      <c r="AH175" s="1">
        <f>(Table2[[#This Row],[Current Month High]]/Table2[[#This Row],[Close Price]])-1</f>
        <v>5.1724944998361666E-2</v>
      </c>
      <c r="AI175">
        <v>12.437391752094699</v>
      </c>
      <c r="AJ175">
        <v>84.801038062283695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0.01</v>
      </c>
      <c r="AM175" t="s">
        <v>3217</v>
      </c>
      <c r="AN175">
        <v>2.96</v>
      </c>
      <c r="AO175" t="s">
        <v>3217</v>
      </c>
      <c r="AP175">
        <v>6.1838620502059002E-2</v>
      </c>
      <c r="AQ175">
        <f>(Table2[[#This Row],[Sharpe Ratio]]-AVERAGE(Table2[Sharpe Ratio]))/_xlfn.STDEV.P(Table2[Sharpe Ratio])</f>
        <v>-2.9807207415320856E-2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185</v>
      </c>
      <c r="AT175">
        <f>_xlfn.RANK.AVG(Table2[[#This Row],[6M Return vs Nifty Z-Score]],Table2[6M Return vs Nifty Z-Score])</f>
        <v>113</v>
      </c>
      <c r="AU175">
        <f>_xlfn.RANK.AVG(Table2[[#This Row],[Sharpe Ratio Z-Score]],Table2[Sharpe Ratio Z-Score])</f>
        <v>362</v>
      </c>
      <c r="AV175">
        <f>(Table2[[#This Row],[Rank 1Y]]+Table2[[#This Row],[Rank 6M]]+Table2[[#This Row],[Rank Sharpe]])/3</f>
        <v>220</v>
      </c>
    </row>
    <row r="176" spans="1:48" x14ac:dyDescent="0.3">
      <c r="A176" t="s">
        <v>156</v>
      </c>
      <c r="B176" t="s">
        <v>157</v>
      </c>
      <c r="C176" t="s">
        <v>3179</v>
      </c>
      <c r="D176" t="s">
        <v>158</v>
      </c>
      <c r="E176">
        <v>175007.53134747999</v>
      </c>
      <c r="F176">
        <v>448.3</v>
      </c>
      <c r="G176">
        <v>63.508382906994598</v>
      </c>
      <c r="H176">
        <f>(Table2[[#This Row],[1Y Return vs Nifty]]-AVERAGE(Table2[1Y Return vs Nifty]))/_xlfn.STDEV.P(Table2[1Y Return vs Nifty])</f>
        <v>0.61189253791009113</v>
      </c>
      <c r="I176">
        <v>1.0992816995855801</v>
      </c>
      <c r="J176">
        <f>(Table2[[#This Row],[1M Return vs Nifty]]-AVERAGE(Table2[1M Return vs Nifty]))/_xlfn.STDEV.P(Table2[1M Return vs Nifty])</f>
        <v>-1.6023560045039815E-2</v>
      </c>
      <c r="K176">
        <v>50.332652777863103</v>
      </c>
      <c r="L176">
        <f>(Table2[[#This Row],[6M Return vs Nifty]]-AVERAGE(Table2[6M Return vs Nifty]))/_xlfn.STDEV.P(Table2[6M Return vs Nifty])</f>
        <v>1.0029645535732006</v>
      </c>
      <c r="M176">
        <v>0.38486278604444801</v>
      </c>
      <c r="N176">
        <f>(Table2[[#This Row],[1W Return vs Nifty]]-AVERAGE(Table2[1W Return vs Nifty]))/_xlfn.STDEV.P(Table2[1W Return vs Nifty])</f>
        <v>0.35077853832224548</v>
      </c>
      <c r="O176">
        <v>450.15</v>
      </c>
      <c r="P176">
        <v>445.897073747766</v>
      </c>
      <c r="Q176">
        <v>382.41558114138599</v>
      </c>
      <c r="R176">
        <v>48.218998099295398</v>
      </c>
      <c r="S176" s="1">
        <f>(Table2[[#This Row],[Close Price]]-Table2[[#This Row],[20D EMA]])/Table2[[#This Row],[20D EMA]]</f>
        <v>-4.1097411973785762E-3</v>
      </c>
      <c r="T176" s="1">
        <f>(Table2[[#This Row],[Close Price]]-Table2[[#This Row],[50D EMA]])/Table2[[#This Row],[50D EMA]]</f>
        <v>5.3889706699292942E-3</v>
      </c>
      <c r="U176" s="1">
        <f>(Table2[[#This Row],[Close Price]]-Table2[[#This Row],[200D EMA]])/Table2[[#This Row],[200D EMA]]</f>
        <v>0.17228487045943705</v>
      </c>
      <c r="V176">
        <v>0.87838678385662805</v>
      </c>
      <c r="W176">
        <v>445.65</v>
      </c>
      <c r="X176">
        <v>451</v>
      </c>
      <c r="Y176">
        <v>444.4</v>
      </c>
      <c r="Z176">
        <v>471</v>
      </c>
      <c r="AA176">
        <v>424.55</v>
      </c>
      <c r="AB176">
        <v>473.65</v>
      </c>
      <c r="AC176" s="1">
        <f>(Table2[[#This Row],[Close Price]]/Table2[[#This Row],[Day Low]])-1</f>
        <v>5.9463704700999376E-3</v>
      </c>
      <c r="AD176" s="1">
        <f>(Table2[[#This Row],[Day High]]/Table2[[#This Row],[Close Price]])-1</f>
        <v>6.0227526210125948E-3</v>
      </c>
      <c r="AE176" s="1">
        <f>(Table2[[#This Row],[Close Price]]/Table2[[#This Row],[Current Week Low]])-1</f>
        <v>8.7758775877588846E-3</v>
      </c>
      <c r="AF176" s="1">
        <f>(Table2[[#This Row],[Current Week High]]/Table2[[#This Row],[Close Price]])-1</f>
        <v>5.0635734998884629E-2</v>
      </c>
      <c r="AG176" s="1">
        <f>(Table2[[#This Row],[Close Price]]/Table2[[#This Row],[Current Month Low]])-1</f>
        <v>5.5941585207867073E-2</v>
      </c>
      <c r="AH176" s="1">
        <f>(Table2[[#This Row],[Current Month High]]/Table2[[#This Row],[Close Price]])-1</f>
        <v>5.6546955163952584E-2</v>
      </c>
      <c r="AI176">
        <v>13.038144099933</v>
      </c>
      <c r="AJ176">
        <v>115.528846153846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0.02</v>
      </c>
      <c r="AM176" t="s">
        <v>3217</v>
      </c>
      <c r="AN176">
        <v>-3.23</v>
      </c>
      <c r="AO176" t="s">
        <v>3216</v>
      </c>
      <c r="AP176">
        <v>3.7682681083684E-2</v>
      </c>
      <c r="AQ176">
        <f>(Table2[[#This Row],[Sharpe Ratio]]-AVERAGE(Table2[Sharpe Ratio]))/_xlfn.STDEV.P(Table2[Sharpe Ratio])</f>
        <v>-0.31035616112503156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1.6392559086354659</v>
      </c>
      <c r="AS176">
        <f>_xlfn.RANK.AVG(Table2[[#This Row],[1Y Return vs Nifty Z-Score]],Table2[1Y Return vs Nifty Z-Score])</f>
        <v>145</v>
      </c>
      <c r="AT176">
        <f>_xlfn.RANK.AVG(Table2[[#This Row],[6M Return vs Nifty Z-Score]],Table2[6M Return vs Nifty Z-Score])</f>
        <v>100</v>
      </c>
      <c r="AU176">
        <f>_xlfn.RANK.AVG(Table2[[#This Row],[Sharpe Ratio Z-Score]],Table2[Sharpe Ratio Z-Score])</f>
        <v>419</v>
      </c>
      <c r="AV176">
        <f>(Table2[[#This Row],[Rank 1Y]]+Table2[[#This Row],[Rank 6M]]+Table2[[#This Row],[Rank Sharpe]])/3</f>
        <v>221.33333333333334</v>
      </c>
    </row>
    <row r="177" spans="1:48" x14ac:dyDescent="0.3">
      <c r="A177" t="s">
        <v>681</v>
      </c>
      <c r="B177" t="s">
        <v>682</v>
      </c>
      <c r="C177" t="s">
        <v>3175</v>
      </c>
      <c r="D177" t="s">
        <v>54</v>
      </c>
      <c r="E177">
        <v>27637.54849035</v>
      </c>
      <c r="F177">
        <v>1543.05</v>
      </c>
      <c r="G177">
        <v>51.651442007563297</v>
      </c>
      <c r="H177">
        <f>(Table2[[#This Row],[1Y Return vs Nifty]]-AVERAGE(Table2[1Y Return vs Nifty]))/_xlfn.STDEV.P(Table2[1Y Return vs Nifty])</f>
        <v>0.41481664231139681</v>
      </c>
      <c r="I177">
        <v>2.8805556643519501</v>
      </c>
      <c r="J177">
        <f>(Table2[[#This Row],[1M Return vs Nifty]]-AVERAGE(Table2[1M Return vs Nifty]))/_xlfn.STDEV.P(Table2[1M Return vs Nifty])</f>
        <v>0.1497096172587753</v>
      </c>
      <c r="K177">
        <v>47.544852255535098</v>
      </c>
      <c r="L177">
        <f>(Table2[[#This Row],[6M Return vs Nifty]]-AVERAGE(Table2[6M Return vs Nifty]))/_xlfn.STDEV.P(Table2[6M Return vs Nifty])</f>
        <v>0.92077547214286082</v>
      </c>
      <c r="M177">
        <v>-1.3695434697128399</v>
      </c>
      <c r="N177">
        <f>(Table2[[#This Row],[1W Return vs Nifty]]-AVERAGE(Table2[1W Return vs Nifty]))/_xlfn.STDEV.P(Table2[1W Return vs Nifty])</f>
        <v>-4.5021224081580713E-2</v>
      </c>
      <c r="O177">
        <v>1537.8</v>
      </c>
      <c r="P177">
        <v>1437.2728904017899</v>
      </c>
      <c r="Q177">
        <v>1143.44411105262</v>
      </c>
      <c r="R177">
        <v>44.551526529974801</v>
      </c>
      <c r="S177" s="1">
        <f>(Table2[[#This Row],[Close Price]]-Table2[[#This Row],[20D EMA]])/Table2[[#This Row],[20D EMA]]</f>
        <v>3.4139680062426846E-3</v>
      </c>
      <c r="T177" s="1">
        <f>(Table2[[#This Row],[Close Price]]-Table2[[#This Row],[50D EMA]])/Table2[[#This Row],[50D EMA]]</f>
        <v>7.3595703574872273E-2</v>
      </c>
      <c r="U177" s="1">
        <f>(Table2[[#This Row],[Close Price]]-Table2[[#This Row],[200D EMA]])/Table2[[#This Row],[200D EMA]]</f>
        <v>0.34947566311703238</v>
      </c>
      <c r="V177">
        <v>0.80267583350053295</v>
      </c>
      <c r="W177">
        <v>1520.55</v>
      </c>
      <c r="X177">
        <v>1561.7</v>
      </c>
      <c r="Y177">
        <v>1520.55</v>
      </c>
      <c r="Z177">
        <v>1594</v>
      </c>
      <c r="AA177">
        <v>1503.05</v>
      </c>
      <c r="AB177">
        <v>1639</v>
      </c>
      <c r="AC177" s="1">
        <f>(Table2[[#This Row],[Close Price]]/Table2[[#This Row],[Day Low]])-1</f>
        <v>1.4797277300976575E-2</v>
      </c>
      <c r="AD177" s="1">
        <f>(Table2[[#This Row],[Day High]]/Table2[[#This Row],[Close Price]])-1</f>
        <v>1.2086452156443439E-2</v>
      </c>
      <c r="AE177" s="1">
        <f>(Table2[[#This Row],[Close Price]]/Table2[[#This Row],[Current Week Low]])-1</f>
        <v>1.4797277300976575E-2</v>
      </c>
      <c r="AF177" s="1">
        <f>(Table2[[#This Row],[Current Week High]]/Table2[[#This Row],[Close Price]])-1</f>
        <v>3.3019020770551855E-2</v>
      </c>
      <c r="AG177" s="1">
        <f>(Table2[[#This Row],[Close Price]]/Table2[[#This Row],[Current Month Low]])-1</f>
        <v>2.6612554472572381E-2</v>
      </c>
      <c r="AH177" s="1">
        <f>(Table2[[#This Row],[Current Month High]]/Table2[[#This Row],[Close Price]])-1</f>
        <v>6.2182042059557352E-2</v>
      </c>
      <c r="AI177">
        <v>6.2182042059557299</v>
      </c>
      <c r="AJ177">
        <v>113.069594034796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</v>
      </c>
      <c r="AM177" t="s">
        <v>3217</v>
      </c>
      <c r="AN177">
        <v>0.36</v>
      </c>
      <c r="AO177" t="s">
        <v>3217</v>
      </c>
      <c r="AP177">
        <v>5.3565850523378998E-2</v>
      </c>
      <c r="AQ177">
        <f>(Table2[[#This Row],[Sharpe Ratio]]-AVERAGE(Table2[Sharpe Ratio]))/_xlfn.STDEV.P(Table2[Sharpe Ratio])</f>
        <v>-0.12588779950499548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1.3143927081264568</v>
      </c>
      <c r="AS177">
        <f>_xlfn.RANK.AVG(Table2[[#This Row],[1Y Return vs Nifty Z-Score]],Table2[1Y Return vs Nifty Z-Score])</f>
        <v>178</v>
      </c>
      <c r="AT177">
        <f>_xlfn.RANK.AVG(Table2[[#This Row],[6M Return vs Nifty Z-Score]],Table2[6M Return vs Nifty Z-Score])</f>
        <v>111</v>
      </c>
      <c r="AU177">
        <f>_xlfn.RANK.AVG(Table2[[#This Row],[Sharpe Ratio Z-Score]],Table2[Sharpe Ratio Z-Score])</f>
        <v>376</v>
      </c>
      <c r="AV177">
        <f>(Table2[[#This Row],[Rank 1Y]]+Table2[[#This Row],[Rank 6M]]+Table2[[#This Row],[Rank Sharpe]])/3</f>
        <v>221.66666666666666</v>
      </c>
    </row>
    <row r="178" spans="1:48" x14ac:dyDescent="0.3">
      <c r="A178" t="s">
        <v>640</v>
      </c>
      <c r="B178" t="s">
        <v>641</v>
      </c>
      <c r="C178" t="s">
        <v>3175</v>
      </c>
      <c r="D178" t="s">
        <v>54</v>
      </c>
      <c r="E178">
        <v>30267.6442100479</v>
      </c>
      <c r="F178">
        <v>229.39</v>
      </c>
      <c r="G178">
        <v>100.958789996194</v>
      </c>
      <c r="H178">
        <f>(Table2[[#This Row],[1Y Return vs Nifty]]-AVERAGE(Table2[1Y Return vs Nifty]))/_xlfn.STDEV.P(Table2[1Y Return vs Nifty])</f>
        <v>1.2343610633282842</v>
      </c>
      <c r="I178">
        <v>23.225833683452201</v>
      </c>
      <c r="J178">
        <f>(Table2[[#This Row],[1M Return vs Nifty]]-AVERAGE(Table2[1M Return vs Nifty]))/_xlfn.STDEV.P(Table2[1M Return vs Nifty])</f>
        <v>2.0426736620553361</v>
      </c>
      <c r="K178">
        <v>81.250324486255295</v>
      </c>
      <c r="L178">
        <f>(Table2[[#This Row],[6M Return vs Nifty]]-AVERAGE(Table2[6M Return vs Nifty]))/_xlfn.STDEV.P(Table2[6M Return vs Nifty])</f>
        <v>1.9144698845054018</v>
      </c>
      <c r="M178">
        <v>-5.5731043224133199</v>
      </c>
      <c r="N178">
        <f>(Table2[[#This Row],[1W Return vs Nifty]]-AVERAGE(Table2[1W Return vs Nifty]))/_xlfn.STDEV.P(Table2[1W Return vs Nifty])</f>
        <v>-0.99335823626962194</v>
      </c>
      <c r="O178">
        <v>213.34</v>
      </c>
      <c r="P178">
        <v>192.315045038059</v>
      </c>
      <c r="Q178">
        <v>155.62355231861099</v>
      </c>
      <c r="R178">
        <v>65.523113716531</v>
      </c>
      <c r="S178" s="1">
        <f>(Table2[[#This Row],[Close Price]]-Table2[[#This Row],[20D EMA]])/Table2[[#This Row],[20D EMA]]</f>
        <v>7.5232023999249942E-2</v>
      </c>
      <c r="T178" s="1">
        <f>(Table2[[#This Row],[Close Price]]-Table2[[#This Row],[50D EMA]])/Table2[[#This Row],[50D EMA]]</f>
        <v>0.19278239492185276</v>
      </c>
      <c r="U178" s="1">
        <f>(Table2[[#This Row],[Close Price]]-Table2[[#This Row],[200D EMA]])/Table2[[#This Row],[200D EMA]]</f>
        <v>0.47400567961824686</v>
      </c>
      <c r="V178">
        <v>2.97973042433867</v>
      </c>
      <c r="W178">
        <v>228</v>
      </c>
      <c r="X178">
        <v>233.3</v>
      </c>
      <c r="Y178">
        <v>225.4</v>
      </c>
      <c r="Z178">
        <v>233.7</v>
      </c>
      <c r="AA178">
        <v>186.53</v>
      </c>
      <c r="AB178">
        <v>243.99</v>
      </c>
      <c r="AC178" s="1">
        <f>(Table2[[#This Row],[Close Price]]/Table2[[#This Row],[Day Low]])-1</f>
        <v>6.0964912280701E-3</v>
      </c>
      <c r="AD178" s="1">
        <f>(Table2[[#This Row],[Day High]]/Table2[[#This Row],[Close Price]])-1</f>
        <v>1.704520685295785E-2</v>
      </c>
      <c r="AE178" s="1">
        <f>(Table2[[#This Row],[Close Price]]/Table2[[#This Row],[Current Week Low]])-1</f>
        <v>1.7701863354037117E-2</v>
      </c>
      <c r="AF178" s="1">
        <f>(Table2[[#This Row],[Current Week High]]/Table2[[#This Row],[Close Price]])-1</f>
        <v>1.8788962029731016E-2</v>
      </c>
      <c r="AG178" s="1">
        <f>(Table2[[#This Row],[Close Price]]/Table2[[#This Row],[Current Month Low]])-1</f>
        <v>0.22977537125395364</v>
      </c>
      <c r="AH178" s="1">
        <f>(Table2[[#This Row],[Current Month High]]/Table2[[#This Row],[Close Price]])-1</f>
        <v>6.3647063952221306E-2</v>
      </c>
      <c r="AI178">
        <v>6.3647063952221297</v>
      </c>
      <c r="AJ178">
        <v>162.16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0.24</v>
      </c>
      <c r="AM178" t="s">
        <v>3217</v>
      </c>
      <c r="AN178">
        <v>17.649999999999999</v>
      </c>
      <c r="AO178" t="s">
        <v>3217</v>
      </c>
      <c r="AQ178">
        <f>(Table2[[#This Row],[Sharpe Ratio]]-AVERAGE(Table2[Sharpe Ratio]))/_xlfn.STDEV.P(Table2[Sharpe Ratio])</f>
        <v>-0.74800574154095378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3.4501406320784462</v>
      </c>
      <c r="AS178">
        <f>_xlfn.RANK.AVG(Table2[[#This Row],[1Y Return vs Nifty Z-Score]],Table2[1Y Return vs Nifty Z-Score])</f>
        <v>76</v>
      </c>
      <c r="AT178">
        <f>_xlfn.RANK.AVG(Table2[[#This Row],[6M Return vs Nifty Z-Score]],Table2[6M Return vs Nifty Z-Score])</f>
        <v>34</v>
      </c>
      <c r="AU178">
        <f>_xlfn.RANK.AVG(Table2[[#This Row],[Sharpe Ratio Z-Score]],Table2[Sharpe Ratio Z-Score])</f>
        <v>556.5</v>
      </c>
      <c r="AV178">
        <f>(Table2[[#This Row],[Rank 1Y]]+Table2[[#This Row],[Rank 6M]]+Table2[[#This Row],[Rank Sharpe]])/3</f>
        <v>222.16666666666666</v>
      </c>
    </row>
    <row r="179" spans="1:48" x14ac:dyDescent="0.3">
      <c r="A179" t="s">
        <v>1551</v>
      </c>
      <c r="B179" t="s">
        <v>1552</v>
      </c>
      <c r="C179" t="s">
        <v>3185</v>
      </c>
      <c r="D179" t="s">
        <v>379</v>
      </c>
      <c r="E179">
        <v>6579.6375008000005</v>
      </c>
      <c r="F179">
        <v>134.12</v>
      </c>
      <c r="G179">
        <v>47.570480514362004</v>
      </c>
      <c r="H179">
        <f>(Table2[[#This Row],[1Y Return vs Nifty]]-AVERAGE(Table2[1Y Return vs Nifty]))/_xlfn.STDEV.P(Table2[1Y Return vs Nifty])</f>
        <v>0.34698640279194326</v>
      </c>
      <c r="I179">
        <v>-8.2568644885820994</v>
      </c>
      <c r="J179">
        <f>(Table2[[#This Row],[1M Return vs Nifty]]-AVERAGE(Table2[1M Return vs Nifty]))/_xlfn.STDEV.P(Table2[1M Return vs Nifty])</f>
        <v>-0.88653751003553771</v>
      </c>
      <c r="K179">
        <v>35.045137449847502</v>
      </c>
      <c r="L179">
        <f>(Table2[[#This Row],[6M Return vs Nifty]]-AVERAGE(Table2[6M Return vs Nifty]))/_xlfn.STDEV.P(Table2[6M Return vs Nifty])</f>
        <v>0.55226270740502392</v>
      </c>
      <c r="M179">
        <v>-3.9033142783553099</v>
      </c>
      <c r="N179">
        <f>(Table2[[#This Row],[1W Return vs Nifty]]-AVERAGE(Table2[1W Return vs Nifty]))/_xlfn.STDEV.P(Table2[1W Return vs Nifty])</f>
        <v>-0.61664816667564593</v>
      </c>
      <c r="O179">
        <v>112.19</v>
      </c>
      <c r="P179">
        <v>133.69615331138701</v>
      </c>
      <c r="Q179">
        <v>114.297060622929</v>
      </c>
      <c r="R179">
        <v>57.987234014987799</v>
      </c>
      <c r="S179" s="1">
        <f>(Table2[[#This Row],[Close Price]]-Table2[[#This Row],[20D EMA]])/Table2[[#This Row],[20D EMA]]</f>
        <v>0.1954719671985026</v>
      </c>
      <c r="T179" s="1">
        <f>(Table2[[#This Row],[Close Price]]-Table2[[#This Row],[50D EMA]])/Table2[[#This Row],[50D EMA]]</f>
        <v>3.1702235114112118E-3</v>
      </c>
      <c r="U179" s="1">
        <f>(Table2[[#This Row],[Close Price]]-Table2[[#This Row],[200D EMA]])/Table2[[#This Row],[200D EMA]]</f>
        <v>0.17343350099323859</v>
      </c>
      <c r="V179">
        <v>0.166818643380788</v>
      </c>
      <c r="W179">
        <v>128.79</v>
      </c>
      <c r="X179">
        <v>137.30000000000001</v>
      </c>
      <c r="Y179">
        <v>125.15</v>
      </c>
      <c r="Z179">
        <v>138.80000000000001</v>
      </c>
      <c r="AA179">
        <v>125.15</v>
      </c>
      <c r="AB179">
        <v>138.80000000000001</v>
      </c>
      <c r="AC179" s="1">
        <f>(Table2[[#This Row],[Close Price]]/Table2[[#This Row],[Day Low]])-1</f>
        <v>4.1385200714341375E-2</v>
      </c>
      <c r="AD179" s="1">
        <f>(Table2[[#This Row],[Day High]]/Table2[[#This Row],[Close Price]])-1</f>
        <v>2.3710110348941216E-2</v>
      </c>
      <c r="AE179" s="1">
        <f>(Table2[[#This Row],[Close Price]]/Table2[[#This Row],[Current Week Low]])-1</f>
        <v>7.1673991210547294E-2</v>
      </c>
      <c r="AF179" s="1">
        <f>(Table2[[#This Row],[Current Week High]]/Table2[[#This Row],[Close Price]])-1</f>
        <v>3.4894124664479609E-2</v>
      </c>
      <c r="AG179" s="1">
        <f>(Table2[[#This Row],[Close Price]]/Table2[[#This Row],[Current Month Low]])-1</f>
        <v>7.1673991210547294E-2</v>
      </c>
      <c r="AH179" s="1">
        <f>(Table2[[#This Row],[Current Month High]]/Table2[[#This Row],[Close Price]])-1</f>
        <v>3.4894124664479609E-2</v>
      </c>
      <c r="AI179">
        <v>26.714882195049199</v>
      </c>
      <c r="AJ179">
        <v>106.17986164488801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0</v>
      </c>
      <c r="AM179" t="s">
        <v>3218</v>
      </c>
      <c r="AN179">
        <v>-3.06</v>
      </c>
      <c r="AO179" t="s">
        <v>3216</v>
      </c>
      <c r="AP179">
        <v>8.0076107617045006E-2</v>
      </c>
      <c r="AQ179">
        <f>(Table2[[#This Row],[Sharpe Ratio]]-AVERAGE(Table2[Sharpe Ratio]))/_xlfn.STDEV.P(Table2[Sharpe Ratio])</f>
        <v>0.18200438226401142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191</v>
      </c>
      <c r="AT179">
        <f>_xlfn.RANK.AVG(Table2[[#This Row],[6M Return vs Nifty Z-Score]],Table2[6M Return vs Nifty Z-Score])</f>
        <v>175</v>
      </c>
      <c r="AU179">
        <f>_xlfn.RANK.AVG(Table2[[#This Row],[Sharpe Ratio Z-Score]],Table2[Sharpe Ratio Z-Score])</f>
        <v>302</v>
      </c>
      <c r="AV179">
        <f>(Table2[[#This Row],[Rank 1Y]]+Table2[[#This Row],[Rank 6M]]+Table2[[#This Row],[Rank Sharpe]])/3</f>
        <v>222.66666666666666</v>
      </c>
    </row>
    <row r="180" spans="1:48" x14ac:dyDescent="0.3">
      <c r="A180" t="s">
        <v>278</v>
      </c>
      <c r="B180" t="s">
        <v>279</v>
      </c>
      <c r="C180" t="s">
        <v>3173</v>
      </c>
      <c r="D180" t="s">
        <v>180</v>
      </c>
      <c r="E180">
        <v>98861.338246319996</v>
      </c>
      <c r="F180">
        <v>3634.8</v>
      </c>
      <c r="G180">
        <v>56.079377454340097</v>
      </c>
      <c r="H180">
        <f>(Table2[[#This Row],[1Y Return vs Nifty]]-AVERAGE(Table2[1Y Return vs Nifty]))/_xlfn.STDEV.P(Table2[1Y Return vs Nifty])</f>
        <v>0.48841398510228462</v>
      </c>
      <c r="I180">
        <v>-0.46328490339738299</v>
      </c>
      <c r="J180">
        <f>(Table2[[#This Row],[1M Return vs Nifty]]-AVERAGE(Table2[1M Return vs Nifty]))/_xlfn.STDEV.P(Table2[1M Return vs Nifty])</f>
        <v>-0.16140778110457885</v>
      </c>
      <c r="K180">
        <v>17.889306879336502</v>
      </c>
      <c r="L180">
        <f>(Table2[[#This Row],[6M Return vs Nifty]]-AVERAGE(Table2[6M Return vs Nifty]))/_xlfn.STDEV.P(Table2[6M Return vs Nifty])</f>
        <v>4.6479763298473413E-2</v>
      </c>
      <c r="M180">
        <v>-2.67928686869441</v>
      </c>
      <c r="N180">
        <f>(Table2[[#This Row],[1W Return vs Nifty]]-AVERAGE(Table2[1W Return vs Nifty]))/_xlfn.STDEV.P(Table2[1W Return vs Nifty])</f>
        <v>-0.34050359848928019</v>
      </c>
      <c r="O180">
        <v>3608.47</v>
      </c>
      <c r="P180">
        <v>3435.45073335188</v>
      </c>
      <c r="Q180">
        <v>2884.8828861564998</v>
      </c>
      <c r="R180">
        <v>50.596896631636497</v>
      </c>
      <c r="S180" s="1">
        <f>(Table2[[#This Row],[Close Price]]-Table2[[#This Row],[20D EMA]])/Table2[[#This Row],[20D EMA]]</f>
        <v>7.2967213251046523E-3</v>
      </c>
      <c r="T180" s="1">
        <f>(Table2[[#This Row],[Close Price]]-Table2[[#This Row],[50D EMA]])/Table2[[#This Row],[50D EMA]]</f>
        <v>5.802710681099487E-2</v>
      </c>
      <c r="U180" s="1">
        <f>(Table2[[#This Row],[Close Price]]-Table2[[#This Row],[200D EMA]])/Table2[[#This Row],[200D EMA]]</f>
        <v>0.25994716022687747</v>
      </c>
      <c r="V180">
        <v>0.81493810336118899</v>
      </c>
      <c r="W180">
        <v>3597.25</v>
      </c>
      <c r="X180">
        <v>3667.65</v>
      </c>
      <c r="Y180">
        <v>3597.25</v>
      </c>
      <c r="Z180">
        <v>3709.95</v>
      </c>
      <c r="AA180">
        <v>3582.05</v>
      </c>
      <c r="AB180">
        <v>3709.95</v>
      </c>
      <c r="AC180" s="1">
        <f>(Table2[[#This Row],[Close Price]]/Table2[[#This Row],[Day Low]])-1</f>
        <v>1.0438529432205135E-2</v>
      </c>
      <c r="AD180" s="1">
        <f>(Table2[[#This Row],[Day High]]/Table2[[#This Row],[Close Price]])-1</f>
        <v>9.0376361835589059E-3</v>
      </c>
      <c r="AE180" s="1">
        <f>(Table2[[#This Row],[Close Price]]/Table2[[#This Row],[Current Week Low]])-1</f>
        <v>1.0438529432205135E-2</v>
      </c>
      <c r="AF180" s="1">
        <f>(Table2[[#This Row],[Current Week High]]/Table2[[#This Row],[Close Price]])-1</f>
        <v>2.0675140310333351E-2</v>
      </c>
      <c r="AG180" s="1">
        <f>(Table2[[#This Row],[Close Price]]/Table2[[#This Row],[Current Month Low]])-1</f>
        <v>1.4726204268505461E-2</v>
      </c>
      <c r="AH180" s="1">
        <f>(Table2[[#This Row],[Current Month High]]/Table2[[#This Row],[Close Price]])-1</f>
        <v>2.0675140310333351E-2</v>
      </c>
      <c r="AI180">
        <v>2.0675140310333302</v>
      </c>
      <c r="AJ180">
        <v>84.685737513337699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0.12</v>
      </c>
      <c r="AM180" t="s">
        <v>3217</v>
      </c>
      <c r="AN180">
        <v>0.14000000000000001</v>
      </c>
      <c r="AO180" t="s">
        <v>3217</v>
      </c>
      <c r="AP180">
        <v>0.10835451308573001</v>
      </c>
      <c r="AQ180">
        <f>(Table2[[#This Row],[Sharpe Ratio]]-AVERAGE(Table2[Sharpe Ratio]))/_xlfn.STDEV.P(Table2[Sharpe Ratio])</f>
        <v>0.5104319763812446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0.54341434518814347</v>
      </c>
      <c r="AS180">
        <f>_xlfn.RANK.AVG(Table2[[#This Row],[1Y Return vs Nifty Z-Score]],Table2[1Y Return vs Nifty Z-Score])</f>
        <v>165</v>
      </c>
      <c r="AT180">
        <f>_xlfn.RANK.AVG(Table2[[#This Row],[6M Return vs Nifty Z-Score]],Table2[6M Return vs Nifty Z-Score])</f>
        <v>291</v>
      </c>
      <c r="AU180">
        <f>_xlfn.RANK.AVG(Table2[[#This Row],[Sharpe Ratio Z-Score]],Table2[Sharpe Ratio Z-Score])</f>
        <v>216</v>
      </c>
      <c r="AV180">
        <f>(Table2[[#This Row],[Rank 1Y]]+Table2[[#This Row],[Rank 6M]]+Table2[[#This Row],[Rank Sharpe]])/3</f>
        <v>224</v>
      </c>
    </row>
    <row r="181" spans="1:48" x14ac:dyDescent="0.3">
      <c r="A181" t="s">
        <v>1322</v>
      </c>
      <c r="B181" t="s">
        <v>1323</v>
      </c>
      <c r="C181" t="s">
        <v>3183</v>
      </c>
      <c r="D181" t="s">
        <v>762</v>
      </c>
      <c r="E181">
        <v>8711.1834547140006</v>
      </c>
      <c r="F181">
        <v>218.07</v>
      </c>
      <c r="G181">
        <v>33.243811152793697</v>
      </c>
      <c r="H181">
        <f>(Table2[[#This Row],[1Y Return vs Nifty]]-AVERAGE(Table2[1Y Return vs Nifty]))/_xlfn.STDEV.P(Table2[1Y Return vs Nifty])</f>
        <v>0.10886080030092708</v>
      </c>
      <c r="I181">
        <v>-15.750424538027699</v>
      </c>
      <c r="J181">
        <f>(Table2[[#This Row],[1M Return vs Nifty]]-AVERAGE(Table2[1M Return vs Nifty]))/_xlfn.STDEV.P(Table2[1M Return vs Nifty])</f>
        <v>-1.5837528406792121</v>
      </c>
      <c r="K181">
        <v>15.4805679686079</v>
      </c>
      <c r="L181">
        <f>(Table2[[#This Row],[6M Return vs Nifty]]-AVERAGE(Table2[6M Return vs Nifty]))/_xlfn.STDEV.P(Table2[6M Return vs Nifty])</f>
        <v>-2.4533939759799995E-2</v>
      </c>
      <c r="M181">
        <v>-4.17105668991017</v>
      </c>
      <c r="N181">
        <f>(Table2[[#This Row],[1W Return vs Nifty]]-AVERAGE(Table2[1W Return vs Nifty]))/_xlfn.STDEV.P(Table2[1W Return vs Nifty])</f>
        <v>-0.67705172630220356</v>
      </c>
      <c r="O181">
        <v>232.68</v>
      </c>
      <c r="P181">
        <v>237.892845948732</v>
      </c>
      <c r="Q181">
        <v>202.34249464426901</v>
      </c>
      <c r="R181">
        <v>24.205747119637401</v>
      </c>
      <c r="S181" s="1">
        <f>(Table2[[#This Row],[Close Price]]-Table2[[#This Row],[20D EMA]])/Table2[[#This Row],[20D EMA]]</f>
        <v>-6.2790097988654009E-2</v>
      </c>
      <c r="T181" s="1">
        <f>(Table2[[#This Row],[Close Price]]-Table2[[#This Row],[50D EMA]])/Table2[[#This Row],[50D EMA]]</f>
        <v>-8.3326784669279244E-2</v>
      </c>
      <c r="U181" s="1">
        <f>(Table2[[#This Row],[Close Price]]-Table2[[#This Row],[200D EMA]])/Table2[[#This Row],[200D EMA]]</f>
        <v>7.7727149620157338E-2</v>
      </c>
      <c r="V181">
        <v>0.28244733999570598</v>
      </c>
      <c r="W181">
        <v>217.41</v>
      </c>
      <c r="X181">
        <v>225.5</v>
      </c>
      <c r="Y181">
        <v>217.41</v>
      </c>
      <c r="Z181">
        <v>228.96</v>
      </c>
      <c r="AA181">
        <v>217.41</v>
      </c>
      <c r="AB181">
        <v>243.98</v>
      </c>
      <c r="AC181" s="1">
        <f>(Table2[[#This Row],[Close Price]]/Table2[[#This Row],[Day Low]])-1</f>
        <v>3.0357389264523693E-3</v>
      </c>
      <c r="AD181" s="1">
        <f>(Table2[[#This Row],[Day High]]/Table2[[#This Row],[Close Price]])-1</f>
        <v>3.4071628376209473E-2</v>
      </c>
      <c r="AE181" s="1">
        <f>(Table2[[#This Row],[Close Price]]/Table2[[#This Row],[Current Week Low]])-1</f>
        <v>3.0357389264523693E-3</v>
      </c>
      <c r="AF181" s="1">
        <f>(Table2[[#This Row],[Current Week High]]/Table2[[#This Row],[Close Price]])-1</f>
        <v>4.9938093272802409E-2</v>
      </c>
      <c r="AG181" s="1">
        <f>(Table2[[#This Row],[Close Price]]/Table2[[#This Row],[Current Month Low]])-1</f>
        <v>3.0357389264523693E-3</v>
      </c>
      <c r="AH181" s="1">
        <f>(Table2[[#This Row],[Current Month High]]/Table2[[#This Row],[Close Price]])-1</f>
        <v>0.11881505938460135</v>
      </c>
      <c r="AI181">
        <v>35.960929976613002</v>
      </c>
      <c r="AJ181">
        <v>96.991869918699095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-0.15</v>
      </c>
      <c r="AM181" t="s">
        <v>3216</v>
      </c>
      <c r="AN181">
        <v>-6.8</v>
      </c>
      <c r="AO181" t="s">
        <v>3216</v>
      </c>
      <c r="AP181">
        <v>0.17448129602689899</v>
      </c>
      <c r="AQ181">
        <f>(Table2[[#This Row],[Sharpe Ratio]]-AVERAGE(Table2[Sharpe Ratio]))/_xlfn.STDEV.P(Table2[Sharpe Ratio])</f>
        <v>1.2784335616237574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269</v>
      </c>
      <c r="AT181">
        <f>_xlfn.RANK.AVG(Table2[[#This Row],[6M Return vs Nifty Z-Score]],Table2[6M Return vs Nifty Z-Score])</f>
        <v>326</v>
      </c>
      <c r="AU181">
        <f>_xlfn.RANK.AVG(Table2[[#This Row],[Sharpe Ratio Z-Score]],Table2[Sharpe Ratio Z-Score])</f>
        <v>77</v>
      </c>
      <c r="AV181">
        <f>(Table2[[#This Row],[Rank 1Y]]+Table2[[#This Row],[Rank 6M]]+Table2[[#This Row],[Rank Sharpe]])/3</f>
        <v>224</v>
      </c>
    </row>
    <row r="182" spans="1:48" x14ac:dyDescent="0.3">
      <c r="A182" t="s">
        <v>1341</v>
      </c>
      <c r="B182" t="s">
        <v>1342</v>
      </c>
      <c r="C182" t="s">
        <v>3177</v>
      </c>
      <c r="D182" t="s">
        <v>197</v>
      </c>
      <c r="E182">
        <v>8561.9742534399993</v>
      </c>
      <c r="F182">
        <v>1585.6</v>
      </c>
      <c r="G182">
        <v>39.662761466576299</v>
      </c>
      <c r="H182">
        <f>(Table2[[#This Row],[1Y Return vs Nifty]]-AVERAGE(Table2[1Y Return vs Nifty]))/_xlfn.STDEV.P(Table2[1Y Return vs Nifty])</f>
        <v>0.21555108345422352</v>
      </c>
      <c r="I182">
        <v>3.4862987174586202</v>
      </c>
      <c r="J182">
        <f>(Table2[[#This Row],[1M Return vs Nifty]]-AVERAGE(Table2[1M Return vs Nifty]))/_xlfn.STDEV.P(Table2[1M Return vs Nifty])</f>
        <v>0.20606912332400279</v>
      </c>
      <c r="K182">
        <v>49.4286734352726</v>
      </c>
      <c r="L182">
        <f>(Table2[[#This Row],[6M Return vs Nifty]]-AVERAGE(Table2[6M Return vs Nifty]))/_xlfn.STDEV.P(Table2[6M Return vs Nifty])</f>
        <v>0.9763137113753978</v>
      </c>
      <c r="M182">
        <v>7.8957299490266299</v>
      </c>
      <c r="N182">
        <f>(Table2[[#This Row],[1W Return vs Nifty]]-AVERAGE(Table2[1W Return vs Nifty]))/_xlfn.STDEV.P(Table2[1W Return vs Nifty])</f>
        <v>2.0452546203582398</v>
      </c>
      <c r="O182">
        <v>1487.27</v>
      </c>
      <c r="P182">
        <v>1422.86169924315</v>
      </c>
      <c r="Q182">
        <v>1190.09249153824</v>
      </c>
      <c r="R182">
        <v>79.3814154230719</v>
      </c>
      <c r="S182" s="1">
        <f>(Table2[[#This Row],[Close Price]]-Table2[[#This Row],[20D EMA]])/Table2[[#This Row],[20D EMA]]</f>
        <v>6.611442441520364E-2</v>
      </c>
      <c r="T182" s="1">
        <f>(Table2[[#This Row],[Close Price]]-Table2[[#This Row],[50D EMA]])/Table2[[#This Row],[50D EMA]]</f>
        <v>0.11437394150353038</v>
      </c>
      <c r="U182" s="1">
        <f>(Table2[[#This Row],[Close Price]]-Table2[[#This Row],[200D EMA]])/Table2[[#This Row],[200D EMA]]</f>
        <v>0.33233342053150117</v>
      </c>
      <c r="V182">
        <v>0.83821678267846</v>
      </c>
      <c r="W182">
        <v>1568</v>
      </c>
      <c r="X182">
        <v>1600</v>
      </c>
      <c r="Y182">
        <v>1521.95</v>
      </c>
      <c r="Z182">
        <v>1607.3</v>
      </c>
      <c r="AA182">
        <v>1370</v>
      </c>
      <c r="AB182">
        <v>1607.3</v>
      </c>
      <c r="AC182" s="1">
        <f>(Table2[[#This Row],[Close Price]]/Table2[[#This Row],[Day Low]])-1</f>
        <v>1.1224489795918391E-2</v>
      </c>
      <c r="AD182" s="1">
        <f>(Table2[[#This Row],[Day High]]/Table2[[#This Row],[Close Price]])-1</f>
        <v>9.0817356205852295E-3</v>
      </c>
      <c r="AE182" s="1">
        <f>(Table2[[#This Row],[Close Price]]/Table2[[#This Row],[Current Week Low]])-1</f>
        <v>4.1821347613259174E-2</v>
      </c>
      <c r="AF182" s="1">
        <f>(Table2[[#This Row],[Current Week High]]/Table2[[#This Row],[Close Price]])-1</f>
        <v>1.3685671039354252E-2</v>
      </c>
      <c r="AG182" s="1">
        <f>(Table2[[#This Row],[Close Price]]/Table2[[#This Row],[Current Month Low]])-1</f>
        <v>0.15737226277372263</v>
      </c>
      <c r="AH182" s="1">
        <f>(Table2[[#This Row],[Current Month High]]/Table2[[#This Row],[Close Price]])-1</f>
        <v>1.3685671039354252E-2</v>
      </c>
      <c r="AI182">
        <v>1.3685671039354199</v>
      </c>
      <c r="AJ182">
        <v>93.248019500304594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0.19</v>
      </c>
      <c r="AM182" t="s">
        <v>3217</v>
      </c>
      <c r="AN182">
        <v>9.0399999999999991</v>
      </c>
      <c r="AO182" t="s">
        <v>3217</v>
      </c>
      <c r="AP182">
        <v>7.1975783222860995E-2</v>
      </c>
      <c r="AQ182">
        <f>(Table2[[#This Row],[Sharpe Ratio]]-AVERAGE(Table2[Sharpe Ratio]))/_xlfn.STDEV.P(Table2[Sharpe Ratio])</f>
        <v>8.7926586565911138E-2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3.531115125077775</v>
      </c>
      <c r="AS182">
        <f>_xlfn.RANK.AVG(Table2[[#This Row],[1Y Return vs Nifty Z-Score]],Table2[1Y Return vs Nifty Z-Score])</f>
        <v>246</v>
      </c>
      <c r="AT182">
        <f>_xlfn.RANK.AVG(Table2[[#This Row],[6M Return vs Nifty Z-Score]],Table2[6M Return vs Nifty Z-Score])</f>
        <v>103</v>
      </c>
      <c r="AU182">
        <f>_xlfn.RANK.AVG(Table2[[#This Row],[Sharpe Ratio Z-Score]],Table2[Sharpe Ratio Z-Score])</f>
        <v>326</v>
      </c>
      <c r="AV182">
        <f>(Table2[[#This Row],[Rank 1Y]]+Table2[[#This Row],[Rank 6M]]+Table2[[#This Row],[Rank Sharpe]])/3</f>
        <v>225</v>
      </c>
    </row>
    <row r="183" spans="1:48" x14ac:dyDescent="0.3">
      <c r="A183" t="s">
        <v>286</v>
      </c>
      <c r="B183" t="s">
        <v>287</v>
      </c>
      <c r="C183" t="s">
        <v>3178</v>
      </c>
      <c r="D183" t="s">
        <v>288</v>
      </c>
      <c r="E183">
        <v>96992.671947780007</v>
      </c>
      <c r="F183">
        <v>681.4</v>
      </c>
      <c r="G183">
        <v>37.848929996426399</v>
      </c>
      <c r="H183">
        <f>(Table2[[#This Row],[1Y Return vs Nifty]]-AVERAGE(Table2[1Y Return vs Nifty]))/_xlfn.STDEV.P(Table2[1Y Return vs Nifty])</f>
        <v>0.18540313344951084</v>
      </c>
      <c r="I183">
        <v>6.7788742125701003</v>
      </c>
      <c r="J183">
        <f>(Table2[[#This Row],[1M Return vs Nifty]]-AVERAGE(Table2[1M Return vs Nifty]))/_xlfn.STDEV.P(Table2[1M Return vs Nifty])</f>
        <v>0.51241672010655592</v>
      </c>
      <c r="K183">
        <v>8.1799064245055497</v>
      </c>
      <c r="L183">
        <f>(Table2[[#This Row],[6M Return vs Nifty]]-AVERAGE(Table2[6M Return vs Nifty]))/_xlfn.STDEV.P(Table2[6M Return vs Nifty])</f>
        <v>-0.23976980808602677</v>
      </c>
      <c r="M183">
        <v>-2.0010599736794199</v>
      </c>
      <c r="N183">
        <f>(Table2[[#This Row],[1W Return vs Nifty]]-AVERAGE(Table2[1W Return vs Nifty]))/_xlfn.STDEV.P(Table2[1W Return vs Nifty])</f>
        <v>-0.18749340314718421</v>
      </c>
      <c r="O183">
        <v>668.72</v>
      </c>
      <c r="P183">
        <v>644.32813707703394</v>
      </c>
      <c r="Q183">
        <v>568.68844303150297</v>
      </c>
      <c r="R183">
        <v>54.4162032677105</v>
      </c>
      <c r="S183" s="1">
        <f>(Table2[[#This Row],[Close Price]]-Table2[[#This Row],[20D EMA]])/Table2[[#This Row],[20D EMA]]</f>
        <v>1.8961598277305824E-2</v>
      </c>
      <c r="T183" s="1">
        <f>(Table2[[#This Row],[Close Price]]-Table2[[#This Row],[50D EMA]])/Table2[[#This Row],[50D EMA]]</f>
        <v>5.7535688401162952E-2</v>
      </c>
      <c r="U183" s="1">
        <f>(Table2[[#This Row],[Close Price]]-Table2[[#This Row],[200D EMA]])/Table2[[#This Row],[200D EMA]]</f>
        <v>0.19819561721294424</v>
      </c>
      <c r="V183">
        <v>0.77816221456433998</v>
      </c>
      <c r="W183">
        <v>677.35</v>
      </c>
      <c r="X183">
        <v>695.2</v>
      </c>
      <c r="Y183">
        <v>677.35</v>
      </c>
      <c r="Z183">
        <v>698.8</v>
      </c>
      <c r="AA183">
        <v>647.1</v>
      </c>
      <c r="AB183">
        <v>703.75</v>
      </c>
      <c r="AC183" s="1">
        <f>(Table2[[#This Row],[Close Price]]/Table2[[#This Row],[Day Low]])-1</f>
        <v>5.979183583081138E-3</v>
      </c>
      <c r="AD183" s="1">
        <f>(Table2[[#This Row],[Day High]]/Table2[[#This Row],[Close Price]])-1</f>
        <v>2.0252421485177585E-2</v>
      </c>
      <c r="AE183" s="1">
        <f>(Table2[[#This Row],[Close Price]]/Table2[[#This Row],[Current Week Low]])-1</f>
        <v>5.979183583081138E-3</v>
      </c>
      <c r="AF183" s="1">
        <f>(Table2[[#This Row],[Current Week High]]/Table2[[#This Row],[Close Price]])-1</f>
        <v>2.5535661872615245E-2</v>
      </c>
      <c r="AG183" s="1">
        <f>(Table2[[#This Row],[Close Price]]/Table2[[#This Row],[Current Month Low]])-1</f>
        <v>5.3005717817957043E-2</v>
      </c>
      <c r="AH183" s="1">
        <f>(Table2[[#This Row],[Current Month High]]/Table2[[#This Row],[Close Price]])-1</f>
        <v>3.2800117405342055E-2</v>
      </c>
      <c r="AI183">
        <v>3.2800117405342002</v>
      </c>
      <c r="AJ183">
        <v>83.369214208826605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0.04</v>
      </c>
      <c r="AM183" t="s">
        <v>3217</v>
      </c>
      <c r="AN183">
        <v>3.89</v>
      </c>
      <c r="AO183" t="s">
        <v>3217</v>
      </c>
      <c r="AP183">
        <v>0.19578757376688499</v>
      </c>
      <c r="AQ183">
        <f>(Table2[[#This Row],[Sharpe Ratio]]-AVERAGE(Table2[Sharpe Ratio]))/_xlfn.STDEV.P(Table2[Sharpe Ratio])</f>
        <v>1.5258863236080267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1.796442965930882</v>
      </c>
      <c r="AS183">
        <f>_xlfn.RANK.AVG(Table2[[#This Row],[1Y Return vs Nifty Z-Score]],Table2[1Y Return vs Nifty Z-Score])</f>
        <v>249</v>
      </c>
      <c r="AT183">
        <f>_xlfn.RANK.AVG(Table2[[#This Row],[6M Return vs Nifty Z-Score]],Table2[6M Return vs Nifty Z-Score])</f>
        <v>390</v>
      </c>
      <c r="AU183">
        <f>_xlfn.RANK.AVG(Table2[[#This Row],[Sharpe Ratio Z-Score]],Table2[Sharpe Ratio Z-Score])</f>
        <v>46</v>
      </c>
      <c r="AV183">
        <f>(Table2[[#This Row],[Rank 1Y]]+Table2[[#This Row],[Rank 6M]]+Table2[[#This Row],[Rank Sharpe]])/3</f>
        <v>228.33333333333334</v>
      </c>
    </row>
    <row r="184" spans="1:48" x14ac:dyDescent="0.3">
      <c r="A184" t="s">
        <v>1138</v>
      </c>
      <c r="B184" t="s">
        <v>1139</v>
      </c>
      <c r="C184" t="s">
        <v>3180</v>
      </c>
      <c r="D184" t="s">
        <v>80</v>
      </c>
      <c r="E184">
        <v>11439.855174914999</v>
      </c>
      <c r="F184">
        <v>369.15</v>
      </c>
      <c r="G184">
        <v>25.088488550321799</v>
      </c>
      <c r="H184">
        <f>(Table2[[#This Row],[1Y Return vs Nifty]]-AVERAGE(Table2[1Y Return vs Nifty]))/_xlfn.STDEV.P(Table2[1Y Return vs Nifty])</f>
        <v>-2.6689972820959033E-2</v>
      </c>
      <c r="I184">
        <v>-2.3669147188268802</v>
      </c>
      <c r="J184">
        <f>(Table2[[#This Row],[1M Return vs Nifty]]-AVERAGE(Table2[1M Return vs Nifty]))/_xlfn.STDEV.P(Table2[1M Return vs Nifty])</f>
        <v>-0.33852518357151812</v>
      </c>
      <c r="K184">
        <v>65.6289755298953</v>
      </c>
      <c r="L184">
        <f>(Table2[[#This Row],[6M Return vs Nifty]]-AVERAGE(Table2[6M Return vs Nifty]))/_xlfn.STDEV.P(Table2[6M Return vs Nifty])</f>
        <v>1.4539260575195767</v>
      </c>
      <c r="M184">
        <v>-0.55137848950461898</v>
      </c>
      <c r="N184">
        <f>(Table2[[#This Row],[1W Return vs Nifty]]-AVERAGE(Table2[1W Return vs Nifty]))/_xlfn.STDEV.P(Table2[1W Return vs Nifty])</f>
        <v>0.13955945881946394</v>
      </c>
      <c r="O184">
        <v>365.31</v>
      </c>
      <c r="P184">
        <v>345.952932515746</v>
      </c>
      <c r="Q184">
        <v>280.235546182907</v>
      </c>
      <c r="R184">
        <v>59.032785224176401</v>
      </c>
      <c r="S184" s="1">
        <f>(Table2[[#This Row],[Close Price]]-Table2[[#This Row],[20D EMA]])/Table2[[#This Row],[20D EMA]]</f>
        <v>1.051162026771776E-2</v>
      </c>
      <c r="T184" s="1">
        <f>(Table2[[#This Row],[Close Price]]-Table2[[#This Row],[50D EMA]])/Table2[[#This Row],[50D EMA]]</f>
        <v>6.7052669030918444E-2</v>
      </c>
      <c r="U184" s="1">
        <f>(Table2[[#This Row],[Close Price]]-Table2[[#This Row],[200D EMA]])/Table2[[#This Row],[200D EMA]]</f>
        <v>0.31728470933897651</v>
      </c>
      <c r="V184">
        <v>0.124539795046164</v>
      </c>
      <c r="W184">
        <v>367.5</v>
      </c>
      <c r="X184">
        <v>374.75</v>
      </c>
      <c r="Y184">
        <v>366.15</v>
      </c>
      <c r="Z184">
        <v>381.65</v>
      </c>
      <c r="AA184">
        <v>361.25</v>
      </c>
      <c r="AB184">
        <v>381.65</v>
      </c>
      <c r="AC184" s="1">
        <f>(Table2[[#This Row],[Close Price]]/Table2[[#This Row],[Day Low]])-1</f>
        <v>4.4897959183671787E-3</v>
      </c>
      <c r="AD184" s="1">
        <f>(Table2[[#This Row],[Day High]]/Table2[[#This Row],[Close Price]])-1</f>
        <v>1.5169985100907502E-2</v>
      </c>
      <c r="AE184" s="1">
        <f>(Table2[[#This Row],[Close Price]]/Table2[[#This Row],[Current Week Low]])-1</f>
        <v>8.1933633756656743E-3</v>
      </c>
      <c r="AF184" s="1">
        <f>(Table2[[#This Row],[Current Week High]]/Table2[[#This Row],[Close Price]])-1</f>
        <v>3.3861573885954233E-2</v>
      </c>
      <c r="AG184" s="1">
        <f>(Table2[[#This Row],[Close Price]]/Table2[[#This Row],[Current Month Low]])-1</f>
        <v>2.186851211072649E-2</v>
      </c>
      <c r="AH184" s="1">
        <f>(Table2[[#This Row],[Current Month High]]/Table2[[#This Row],[Close Price]])-1</f>
        <v>3.3861573885954233E-2</v>
      </c>
      <c r="AI184">
        <v>4.2936475687389999</v>
      </c>
      <c r="AJ184">
        <v>113.937988988698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0.28000000000000003</v>
      </c>
      <c r="AM184" t="s">
        <v>3217</v>
      </c>
      <c r="AN184">
        <v>1.1499999999999999</v>
      </c>
      <c r="AO184" t="s">
        <v>3217</v>
      </c>
      <c r="AP184">
        <v>7.0839570602745996E-2</v>
      </c>
      <c r="AQ184">
        <f>(Table2[[#This Row],[Sharpe Ratio]]-AVERAGE(Table2[Sharpe Ratio]))/_xlfn.STDEV.P(Table2[Sharpe Ratio])</f>
        <v>7.4730525082061156E-2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1.3030008850286245</v>
      </c>
      <c r="AS184">
        <f>_xlfn.RANK.AVG(Table2[[#This Row],[1Y Return vs Nifty Z-Score]],Table2[1Y Return vs Nifty Z-Score])</f>
        <v>300</v>
      </c>
      <c r="AT184">
        <f>_xlfn.RANK.AVG(Table2[[#This Row],[6M Return vs Nifty Z-Score]],Table2[6M Return vs Nifty Z-Score])</f>
        <v>60</v>
      </c>
      <c r="AU184">
        <f>_xlfn.RANK.AVG(Table2[[#This Row],[Sharpe Ratio Z-Score]],Table2[Sharpe Ratio Z-Score])</f>
        <v>331</v>
      </c>
      <c r="AV184">
        <f>(Table2[[#This Row],[Rank 1Y]]+Table2[[#This Row],[Rank 6M]]+Table2[[#This Row],[Rank Sharpe]])/3</f>
        <v>230.33333333333334</v>
      </c>
    </row>
    <row r="185" spans="1:48" x14ac:dyDescent="0.3">
      <c r="A185" t="s">
        <v>1237</v>
      </c>
      <c r="B185" t="s">
        <v>1238</v>
      </c>
      <c r="C185" t="s">
        <v>3181</v>
      </c>
      <c r="D185" t="s">
        <v>83</v>
      </c>
      <c r="E185">
        <v>9799.6348560799997</v>
      </c>
      <c r="F185">
        <v>1260.8499999999999</v>
      </c>
      <c r="G185">
        <v>140.31973896724699</v>
      </c>
      <c r="H185">
        <f>(Table2[[#This Row],[1Y Return vs Nifty]]-AVERAGE(Table2[1Y Return vs Nifty]))/_xlfn.STDEV.P(Table2[1Y Return vs Nifty])</f>
        <v>1.8885849762143503</v>
      </c>
      <c r="I185">
        <v>9.02439775337354</v>
      </c>
      <c r="J185">
        <f>(Table2[[#This Row],[1M Return vs Nifty]]-AVERAGE(Table2[1M Return vs Nifty]))/_xlfn.STDEV.P(Table2[1M Return vs Nifty])</f>
        <v>0.72134457651110351</v>
      </c>
      <c r="K185">
        <v>52.627336412624302</v>
      </c>
      <c r="L185">
        <f>(Table2[[#This Row],[6M Return vs Nifty]]-AVERAGE(Table2[6M Return vs Nifty]))/_xlfn.STDEV.P(Table2[6M Return vs Nifty])</f>
        <v>1.0706157139068544</v>
      </c>
      <c r="M185">
        <v>1.02746241969328</v>
      </c>
      <c r="N185">
        <f>(Table2[[#This Row],[1W Return vs Nifty]]-AVERAGE(Table2[1W Return vs Nifty]))/_xlfn.STDEV.P(Table2[1W Return vs Nifty])</f>
        <v>0.49575110752299051</v>
      </c>
      <c r="O185">
        <v>1190.99</v>
      </c>
      <c r="P185">
        <v>1109.03969516252</v>
      </c>
      <c r="Q185">
        <v>899.28472838717801</v>
      </c>
      <c r="R185">
        <v>67.700088980649497</v>
      </c>
      <c r="S185" s="1">
        <f>(Table2[[#This Row],[Close Price]]-Table2[[#This Row],[20D EMA]])/Table2[[#This Row],[20D EMA]]</f>
        <v>5.8657083602716986E-2</v>
      </c>
      <c r="T185" s="1">
        <f>(Table2[[#This Row],[Close Price]]-Table2[[#This Row],[50D EMA]])/Table2[[#This Row],[50D EMA]]</f>
        <v>0.13688446455041756</v>
      </c>
      <c r="U185" s="1">
        <f>(Table2[[#This Row],[Close Price]]-Table2[[#This Row],[200D EMA]])/Table2[[#This Row],[200D EMA]]</f>
        <v>0.40205872533971643</v>
      </c>
      <c r="V185">
        <v>1.1322788807241</v>
      </c>
      <c r="W185">
        <v>1252.75</v>
      </c>
      <c r="X185">
        <v>1296.25</v>
      </c>
      <c r="Y185">
        <v>1248.55</v>
      </c>
      <c r="Z185">
        <v>1317.4</v>
      </c>
      <c r="AA185">
        <v>1088.0999999999999</v>
      </c>
      <c r="AB185">
        <v>1329</v>
      </c>
      <c r="AC185" s="1">
        <f>(Table2[[#This Row],[Close Price]]/Table2[[#This Row],[Day Low]])-1</f>
        <v>6.4657752943524383E-3</v>
      </c>
      <c r="AD185" s="1">
        <f>(Table2[[#This Row],[Day High]]/Table2[[#This Row],[Close Price]])-1</f>
        <v>2.8076297735654565E-2</v>
      </c>
      <c r="AE185" s="1">
        <f>(Table2[[#This Row],[Close Price]]/Table2[[#This Row],[Current Week Low]])-1</f>
        <v>9.8514276560810465E-3</v>
      </c>
      <c r="AF185" s="1">
        <f>(Table2[[#This Row],[Current Week High]]/Table2[[#This Row],[Close Price]])-1</f>
        <v>4.4850695959075315E-2</v>
      </c>
      <c r="AG185" s="1">
        <f>(Table2[[#This Row],[Close Price]]/Table2[[#This Row],[Current Month Low]])-1</f>
        <v>0.15876298134362643</v>
      </c>
      <c r="AH185" s="1">
        <f>(Table2[[#This Row],[Current Month High]]/Table2[[#This Row],[Close Price]])-1</f>
        <v>5.4050838719911232E-2</v>
      </c>
      <c r="AI185">
        <v>5.4050838719911196</v>
      </c>
      <c r="AJ185">
        <v>173.41429036105299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</v>
      </c>
      <c r="AM185" t="s">
        <v>3218</v>
      </c>
      <c r="AN185">
        <v>8.8699999999999992</v>
      </c>
      <c r="AO185" t="s">
        <v>3217</v>
      </c>
      <c r="AQ185">
        <f>(Table2[[#This Row],[Sharpe Ratio]]-AVERAGE(Table2[Sharpe Ratio]))/_xlfn.STDEV.P(Table2[Sharpe Ratio])</f>
        <v>-0.74800574154095378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3.428290632614345</v>
      </c>
      <c r="AS185">
        <f>_xlfn.RANK.AVG(Table2[[#This Row],[1Y Return vs Nifty Z-Score]],Table2[1Y Return vs Nifty Z-Score])</f>
        <v>43</v>
      </c>
      <c r="AT185">
        <f>_xlfn.RANK.AVG(Table2[[#This Row],[6M Return vs Nifty Z-Score]],Table2[6M Return vs Nifty Z-Score])</f>
        <v>92</v>
      </c>
      <c r="AU185">
        <f>_xlfn.RANK.AVG(Table2[[#This Row],[Sharpe Ratio Z-Score]],Table2[Sharpe Ratio Z-Score])</f>
        <v>556.5</v>
      </c>
      <c r="AV185">
        <f>(Table2[[#This Row],[Rank 1Y]]+Table2[[#This Row],[Rank 6M]]+Table2[[#This Row],[Rank Sharpe]])/3</f>
        <v>230.5</v>
      </c>
    </row>
    <row r="186" spans="1:48" x14ac:dyDescent="0.3">
      <c r="A186" t="s">
        <v>1040</v>
      </c>
      <c r="B186" t="s">
        <v>1041</v>
      </c>
      <c r="C186" t="s">
        <v>3176</v>
      </c>
      <c r="D186" t="s">
        <v>57</v>
      </c>
      <c r="E186">
        <v>13243.953274902</v>
      </c>
      <c r="F186">
        <v>32.97</v>
      </c>
      <c r="G186">
        <v>46.570158584136102</v>
      </c>
      <c r="H186">
        <f>(Table2[[#This Row],[1Y Return vs Nifty]]-AVERAGE(Table2[1Y Return vs Nifty]))/_xlfn.STDEV.P(Table2[1Y Return vs Nifty])</f>
        <v>0.33035991017817473</v>
      </c>
      <c r="I186">
        <v>-5.4056563657509598</v>
      </c>
      <c r="J186">
        <f>(Table2[[#This Row],[1M Return vs Nifty]]-AVERAGE(Table2[1M Return vs Nifty]))/_xlfn.STDEV.P(Table2[1M Return vs Nifty])</f>
        <v>-0.62125558782811985</v>
      </c>
      <c r="K186">
        <v>27.0508829682467</v>
      </c>
      <c r="L186">
        <f>(Table2[[#This Row],[6M Return vs Nifty]]-AVERAGE(Table2[6M Return vs Nifty]))/_xlfn.STDEV.P(Table2[6M Return vs Nifty])</f>
        <v>0.31657854445979583</v>
      </c>
      <c r="M186">
        <v>2.3035270405295898</v>
      </c>
      <c r="N186">
        <f>(Table2[[#This Row],[1W Return vs Nifty]]-AVERAGE(Table2[1W Return vs Nifty]))/_xlfn.STDEV.P(Table2[1W Return vs Nifty])</f>
        <v>0.78363543994685581</v>
      </c>
      <c r="O186">
        <v>31</v>
      </c>
      <c r="P186">
        <v>30.590769639941001</v>
      </c>
      <c r="Q186">
        <v>27.094848593066601</v>
      </c>
      <c r="R186">
        <v>71.343908876049298</v>
      </c>
      <c r="S186" s="1">
        <f>(Table2[[#This Row],[Close Price]]-Table2[[#This Row],[20D EMA]])/Table2[[#This Row],[20D EMA]]</f>
        <v>6.3548387096774156E-2</v>
      </c>
      <c r="T186" s="1">
        <f>(Table2[[#This Row],[Close Price]]-Table2[[#This Row],[50D EMA]])/Table2[[#This Row],[50D EMA]]</f>
        <v>7.7776086972082673E-2</v>
      </c>
      <c r="U186" s="1">
        <f>(Table2[[#This Row],[Close Price]]-Table2[[#This Row],[200D EMA]])/Table2[[#This Row],[200D EMA]]</f>
        <v>0.21683647305697851</v>
      </c>
      <c r="V186">
        <v>0.62551864293194603</v>
      </c>
      <c r="W186">
        <v>32.97</v>
      </c>
      <c r="X186">
        <v>32.97</v>
      </c>
      <c r="Y186">
        <v>29.92</v>
      </c>
      <c r="Z186">
        <v>32.97</v>
      </c>
      <c r="AA186">
        <v>29.21</v>
      </c>
      <c r="AB186">
        <v>32.97</v>
      </c>
      <c r="AC186" s="1">
        <f>(Table2[[#This Row],[Close Price]]/Table2[[#This Row],[Day Low]])-1</f>
        <v>0</v>
      </c>
      <c r="AD186" s="1">
        <f>(Table2[[#This Row],[Day High]]/Table2[[#This Row],[Close Price]])-1</f>
        <v>0</v>
      </c>
      <c r="AE186" s="1">
        <f>(Table2[[#This Row],[Close Price]]/Table2[[#This Row],[Current Week Low]])-1</f>
        <v>0.10193850267379667</v>
      </c>
      <c r="AF186" s="1">
        <f>(Table2[[#This Row],[Current Week High]]/Table2[[#This Row],[Close Price]])-1</f>
        <v>0</v>
      </c>
      <c r="AG186" s="1">
        <f>(Table2[[#This Row],[Close Price]]/Table2[[#This Row],[Current Month Low]])-1</f>
        <v>0.12872304005477564</v>
      </c>
      <c r="AH186" s="1">
        <f>(Table2[[#This Row],[Current Month High]]/Table2[[#This Row],[Close Price]])-1</f>
        <v>0</v>
      </c>
      <c r="AI186">
        <v>15.5899302396117</v>
      </c>
      <c r="AJ186">
        <v>112.02572347266801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0.12</v>
      </c>
      <c r="AM186" t="s">
        <v>3217</v>
      </c>
      <c r="AN186">
        <v>9.57</v>
      </c>
      <c r="AO186" t="s">
        <v>3217</v>
      </c>
      <c r="AP186">
        <v>8.7416538353553994E-2</v>
      </c>
      <c r="AQ186">
        <f>(Table2[[#This Row],[Sharpe Ratio]]-AVERAGE(Table2[Sharpe Ratio]))/_xlfn.STDEV.P(Table2[Sharpe Ratio])</f>
        <v>0.26725671409175583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1.0765750208484623</v>
      </c>
      <c r="AS186">
        <f>_xlfn.RANK.AVG(Table2[[#This Row],[1Y Return vs Nifty Z-Score]],Table2[1Y Return vs Nifty Z-Score])</f>
        <v>197</v>
      </c>
      <c r="AT186">
        <f>_xlfn.RANK.AVG(Table2[[#This Row],[6M Return vs Nifty Z-Score]],Table2[6M Return vs Nifty Z-Score])</f>
        <v>222</v>
      </c>
      <c r="AU186">
        <f>_xlfn.RANK.AVG(Table2[[#This Row],[Sharpe Ratio Z-Score]],Table2[Sharpe Ratio Z-Score])</f>
        <v>275</v>
      </c>
      <c r="AV186">
        <f>(Table2[[#This Row],[Rank 1Y]]+Table2[[#This Row],[Rank 6M]]+Table2[[#This Row],[Rank Sharpe]])/3</f>
        <v>231.33333333333334</v>
      </c>
    </row>
    <row r="187" spans="1:48" x14ac:dyDescent="0.3">
      <c r="A187" t="s">
        <v>882</v>
      </c>
      <c r="B187" t="s">
        <v>883</v>
      </c>
      <c r="C187" t="s">
        <v>3171</v>
      </c>
      <c r="D187" t="s">
        <v>513</v>
      </c>
      <c r="E187">
        <v>17941.255554849999</v>
      </c>
      <c r="F187">
        <v>1046.9000000000001</v>
      </c>
      <c r="G187">
        <v>104.877691164455</v>
      </c>
      <c r="H187">
        <f>(Table2[[#This Row],[1Y Return vs Nifty]]-AVERAGE(Table2[1Y Return vs Nifty]))/_xlfn.STDEV.P(Table2[1Y Return vs Nifty])</f>
        <v>1.2994976752122864</v>
      </c>
      <c r="I187">
        <v>-3.7307969677653499</v>
      </c>
      <c r="J187">
        <f>(Table2[[#This Row],[1M Return vs Nifty]]-AVERAGE(Table2[1M Return vs Nifty]))/_xlfn.STDEV.P(Table2[1M Return vs Nifty])</f>
        <v>-0.46542342778096102</v>
      </c>
      <c r="K187">
        <v>61.125283205018199</v>
      </c>
      <c r="L187">
        <f>(Table2[[#This Row],[6M Return vs Nifty]]-AVERAGE(Table2[6M Return vs Nifty]))/_xlfn.STDEV.P(Table2[6M Return vs Nifty])</f>
        <v>1.3211495793383417</v>
      </c>
      <c r="M187">
        <v>0.127984137587487</v>
      </c>
      <c r="N187">
        <f>(Table2[[#This Row],[1W Return vs Nifty]]-AVERAGE(Table2[1W Return vs Nifty]))/_xlfn.STDEV.P(Table2[1W Return vs Nifty])</f>
        <v>0.29282587901529705</v>
      </c>
      <c r="O187">
        <v>1005.63</v>
      </c>
      <c r="P187">
        <v>937.18072162099895</v>
      </c>
      <c r="Q187">
        <v>734.78962287227898</v>
      </c>
      <c r="R187">
        <v>65.881596022725205</v>
      </c>
      <c r="S187" s="1">
        <f>(Table2[[#This Row],[Close Price]]-Table2[[#This Row],[20D EMA]])/Table2[[#This Row],[20D EMA]]</f>
        <v>4.1038950707516779E-2</v>
      </c>
      <c r="T187" s="1">
        <f>(Table2[[#This Row],[Close Price]]-Table2[[#This Row],[50D EMA]])/Table2[[#This Row],[50D EMA]]</f>
        <v>0.11707376800199719</v>
      </c>
      <c r="U187" s="1">
        <f>(Table2[[#This Row],[Close Price]]-Table2[[#This Row],[200D EMA]])/Table2[[#This Row],[200D EMA]]</f>
        <v>0.4247615472680295</v>
      </c>
      <c r="V187">
        <v>0.51631620702303804</v>
      </c>
      <c r="W187">
        <v>1019.6</v>
      </c>
      <c r="X187">
        <v>1060</v>
      </c>
      <c r="Y187">
        <v>1011.6</v>
      </c>
      <c r="Z187">
        <v>1074</v>
      </c>
      <c r="AA187">
        <v>974.1</v>
      </c>
      <c r="AB187">
        <v>1074</v>
      </c>
      <c r="AC187" s="1">
        <f>(Table2[[#This Row],[Close Price]]/Table2[[#This Row],[Day Low]])-1</f>
        <v>2.6775205963122772E-2</v>
      </c>
      <c r="AD187" s="1">
        <f>(Table2[[#This Row],[Day High]]/Table2[[#This Row],[Close Price]])-1</f>
        <v>1.2513134014709992E-2</v>
      </c>
      <c r="AE187" s="1">
        <f>(Table2[[#This Row],[Close Price]]/Table2[[#This Row],[Current Week Low]])-1</f>
        <v>3.4895215500197807E-2</v>
      </c>
      <c r="AF187" s="1">
        <f>(Table2[[#This Row],[Current Week High]]/Table2[[#This Row],[Close Price]])-1</f>
        <v>2.5885948992262708E-2</v>
      </c>
      <c r="AG187" s="1">
        <f>(Table2[[#This Row],[Close Price]]/Table2[[#This Row],[Current Month Low]])-1</f>
        <v>7.4735653423673165E-2</v>
      </c>
      <c r="AH187" s="1">
        <f>(Table2[[#This Row],[Current Month High]]/Table2[[#This Row],[Close Price]])-1</f>
        <v>2.5885948992262708E-2</v>
      </c>
      <c r="AI187">
        <v>13.573407202216</v>
      </c>
      <c r="AJ187">
        <v>146.01104453060699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0.38</v>
      </c>
      <c r="AM187" t="s">
        <v>3217</v>
      </c>
      <c r="AN187">
        <v>2.27</v>
      </c>
      <c r="AO187" t="s">
        <v>3217</v>
      </c>
      <c r="AQ187">
        <f>(Table2[[#This Row],[Sharpe Ratio]]-AVERAGE(Table2[Sharpe Ratio]))/_xlfn.STDEV.P(Table2[Sharpe Ratio])</f>
        <v>-0.74800574154095378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1.7000439642440104</v>
      </c>
      <c r="AS187">
        <f>_xlfn.RANK.AVG(Table2[[#This Row],[1Y Return vs Nifty Z-Score]],Table2[1Y Return vs Nifty Z-Score])</f>
        <v>71</v>
      </c>
      <c r="AT187">
        <f>_xlfn.RANK.AVG(Table2[[#This Row],[6M Return vs Nifty Z-Score]],Table2[6M Return vs Nifty Z-Score])</f>
        <v>72</v>
      </c>
      <c r="AU187">
        <f>_xlfn.RANK.AVG(Table2[[#This Row],[Sharpe Ratio Z-Score]],Table2[Sharpe Ratio Z-Score])</f>
        <v>556.5</v>
      </c>
      <c r="AV187">
        <f>(Table2[[#This Row],[Rank 1Y]]+Table2[[#This Row],[Rank 6M]]+Table2[[#This Row],[Rank Sharpe]])/3</f>
        <v>233.16666666666666</v>
      </c>
    </row>
    <row r="188" spans="1:48" x14ac:dyDescent="0.3">
      <c r="A188" t="s">
        <v>223</v>
      </c>
      <c r="B188" t="s">
        <v>224</v>
      </c>
      <c r="C188" t="s">
        <v>3177</v>
      </c>
      <c r="D188" t="s">
        <v>86</v>
      </c>
      <c r="E188">
        <v>119283.14088404999</v>
      </c>
      <c r="F188">
        <v>5964.75</v>
      </c>
      <c r="G188">
        <v>65.458626299155995</v>
      </c>
      <c r="H188">
        <f>(Table2[[#This Row],[1Y Return vs Nifty]]-AVERAGE(Table2[1Y Return vs Nifty]))/_xlfn.STDEV.P(Table2[1Y Return vs Nifty])</f>
        <v>0.6443078098091084</v>
      </c>
      <c r="I188">
        <v>12.5087378523501</v>
      </c>
      <c r="J188">
        <f>(Table2[[#This Row],[1M Return vs Nifty]]-AVERAGE(Table2[1M Return vs Nifty]))/_xlfn.STDEV.P(Table2[1M Return vs Nifty])</f>
        <v>1.0455343231940148</v>
      </c>
      <c r="K188">
        <v>15.911322895619501</v>
      </c>
      <c r="L188">
        <f>(Table2[[#This Row],[6M Return vs Nifty]]-AVERAGE(Table2[6M Return vs Nifty]))/_xlfn.STDEV.P(Table2[6M Return vs Nifty])</f>
        <v>-1.1834554890213934E-2</v>
      </c>
      <c r="M188">
        <v>3.72628001317026</v>
      </c>
      <c r="N188">
        <f>(Table2[[#This Row],[1W Return vs Nifty]]-AVERAGE(Table2[1W Return vs Nifty]))/_xlfn.STDEV.P(Table2[1W Return vs Nifty])</f>
        <v>1.1046131420512308</v>
      </c>
      <c r="O188">
        <v>5660.92</v>
      </c>
      <c r="P188">
        <v>5502.41190236491</v>
      </c>
      <c r="Q188">
        <v>4847.01778001606</v>
      </c>
      <c r="R188">
        <v>81.7125120929513</v>
      </c>
      <c r="S188" s="1">
        <f>(Table2[[#This Row],[Close Price]]-Table2[[#This Row],[20D EMA]])/Table2[[#This Row],[20D EMA]]</f>
        <v>5.3671488026681161E-2</v>
      </c>
      <c r="T188" s="1">
        <f>(Table2[[#This Row],[Close Price]]-Table2[[#This Row],[50D EMA]])/Table2[[#This Row],[50D EMA]]</f>
        <v>8.4024625171441505E-2</v>
      </c>
      <c r="U188" s="1">
        <f>(Table2[[#This Row],[Close Price]]-Table2[[#This Row],[200D EMA]])/Table2[[#This Row],[200D EMA]]</f>
        <v>0.23060204660116526</v>
      </c>
      <c r="V188">
        <v>1.10036530496243</v>
      </c>
      <c r="W188">
        <v>5928.1</v>
      </c>
      <c r="X188">
        <v>6145.95</v>
      </c>
      <c r="Y188">
        <v>5727</v>
      </c>
      <c r="Z188">
        <v>6145.95</v>
      </c>
      <c r="AA188">
        <v>5517</v>
      </c>
      <c r="AB188">
        <v>6145.95</v>
      </c>
      <c r="AC188" s="1">
        <f>(Table2[[#This Row],[Close Price]]/Table2[[#This Row],[Day Low]])-1</f>
        <v>6.1824193249100379E-3</v>
      </c>
      <c r="AD188" s="1">
        <f>(Table2[[#This Row],[Day High]]/Table2[[#This Row],[Close Price]])-1</f>
        <v>3.0378473532000516E-2</v>
      </c>
      <c r="AE188" s="1">
        <f>(Table2[[#This Row],[Close Price]]/Table2[[#This Row],[Current Week Low]])-1</f>
        <v>4.1513881613410186E-2</v>
      </c>
      <c r="AF188" s="1">
        <f>(Table2[[#This Row],[Current Week High]]/Table2[[#This Row],[Close Price]])-1</f>
        <v>3.0378473532000516E-2</v>
      </c>
      <c r="AG188" s="1">
        <f>(Table2[[#This Row],[Close Price]]/Table2[[#This Row],[Current Month Low]])-1</f>
        <v>8.1158238172920116E-2</v>
      </c>
      <c r="AH188" s="1">
        <f>(Table2[[#This Row],[Current Month High]]/Table2[[#This Row],[Close Price]])-1</f>
        <v>3.0378473532000516E-2</v>
      </c>
      <c r="AI188">
        <v>3.0378473532000498</v>
      </c>
      <c r="AJ188">
        <v>103.996306366387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0.04</v>
      </c>
      <c r="AM188" t="s">
        <v>3217</v>
      </c>
      <c r="AN188">
        <v>6.93</v>
      </c>
      <c r="AO188" t="s">
        <v>3217</v>
      </c>
      <c r="AP188">
        <v>9.5144896880943006E-2</v>
      </c>
      <c r="AQ188">
        <f>(Table2[[#This Row],[Sharpe Ratio]]-AVERAGE(Table2[Sharpe Ratio]))/_xlfn.STDEV.P(Table2[Sharpe Ratio])</f>
        <v>0.3570144693667674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3.1396351895309076</v>
      </c>
      <c r="AS188">
        <f>_xlfn.RANK.AVG(Table2[[#This Row],[1Y Return vs Nifty Z-Score]],Table2[1Y Return vs Nifty Z-Score])</f>
        <v>137</v>
      </c>
      <c r="AT188">
        <f>_xlfn.RANK.AVG(Table2[[#This Row],[6M Return vs Nifty Z-Score]],Table2[6M Return vs Nifty Z-Score])</f>
        <v>316</v>
      </c>
      <c r="AU188">
        <f>_xlfn.RANK.AVG(Table2[[#This Row],[Sharpe Ratio Z-Score]],Table2[Sharpe Ratio Z-Score])</f>
        <v>249</v>
      </c>
      <c r="AV188">
        <f>(Table2[[#This Row],[Rank 1Y]]+Table2[[#This Row],[Rank 6M]]+Table2[[#This Row],[Rank Sharpe]])/3</f>
        <v>234</v>
      </c>
    </row>
    <row r="189" spans="1:48" x14ac:dyDescent="0.3">
      <c r="A189" t="s">
        <v>679</v>
      </c>
      <c r="B189" t="s">
        <v>680</v>
      </c>
      <c r="C189" t="s">
        <v>3171</v>
      </c>
      <c r="D189" t="s">
        <v>565</v>
      </c>
      <c r="E189">
        <v>27926.895541609902</v>
      </c>
      <c r="F189">
        <v>1075.0999999999999</v>
      </c>
      <c r="G189">
        <v>29.786536403518099</v>
      </c>
      <c r="H189">
        <f>(Table2[[#This Row],[1Y Return vs Nifty]]-AVERAGE(Table2[1Y Return vs Nifty]))/_xlfn.STDEV.P(Table2[1Y Return vs Nifty])</f>
        <v>5.1396946569740844E-2</v>
      </c>
      <c r="I189">
        <v>23.259719840158802</v>
      </c>
      <c r="J189">
        <f>(Table2[[#This Row],[1M Return vs Nifty]]-AVERAGE(Table2[1M Return vs Nifty]))/_xlfn.STDEV.P(Table2[1M Return vs Nifty])</f>
        <v>2.0458264956613315</v>
      </c>
      <c r="K189">
        <v>57.037421334248499</v>
      </c>
      <c r="L189">
        <f>(Table2[[#This Row],[6M Return vs Nifty]]-AVERAGE(Table2[6M Return vs Nifty]))/_xlfn.STDEV.P(Table2[6M Return vs Nifty])</f>
        <v>1.2006324872861072</v>
      </c>
      <c r="M189">
        <v>-1.55107361493159</v>
      </c>
      <c r="N189">
        <f>(Table2[[#This Row],[1W Return vs Nifty]]-AVERAGE(Table2[1W Return vs Nifty]))/_xlfn.STDEV.P(Table2[1W Return vs Nifty])</f>
        <v>-8.5975015776594679E-2</v>
      </c>
      <c r="O189">
        <v>1011.99</v>
      </c>
      <c r="P189">
        <v>921.23456061986496</v>
      </c>
      <c r="Q189">
        <v>795.70388108080999</v>
      </c>
      <c r="R189">
        <v>58.878923894138097</v>
      </c>
      <c r="S189" s="1">
        <f>(Table2[[#This Row],[Close Price]]-Table2[[#This Row],[20D EMA]])/Table2[[#This Row],[20D EMA]]</f>
        <v>6.2362276307078031E-2</v>
      </c>
      <c r="T189" s="1">
        <f>(Table2[[#This Row],[Close Price]]-Table2[[#This Row],[50D EMA]])/Table2[[#This Row],[50D EMA]]</f>
        <v>0.16702091514739148</v>
      </c>
      <c r="U189" s="1">
        <f>(Table2[[#This Row],[Close Price]]-Table2[[#This Row],[200D EMA]])/Table2[[#This Row],[200D EMA]]</f>
        <v>0.35113077309574547</v>
      </c>
      <c r="V189">
        <v>1.6243615718643201</v>
      </c>
      <c r="W189">
        <v>1050</v>
      </c>
      <c r="X189">
        <v>1095.4000000000001</v>
      </c>
      <c r="Y189">
        <v>1015.55</v>
      </c>
      <c r="Z189">
        <v>1191.95</v>
      </c>
      <c r="AA189">
        <v>951</v>
      </c>
      <c r="AB189">
        <v>1202.2</v>
      </c>
      <c r="AC189" s="1">
        <f>(Table2[[#This Row],[Close Price]]/Table2[[#This Row],[Day Low]])-1</f>
        <v>2.3904761904761873E-2</v>
      </c>
      <c r="AD189" s="1">
        <f>(Table2[[#This Row],[Day High]]/Table2[[#This Row],[Close Price]])-1</f>
        <v>1.8881964468421719E-2</v>
      </c>
      <c r="AE189" s="1">
        <f>(Table2[[#This Row],[Close Price]]/Table2[[#This Row],[Current Week Low]])-1</f>
        <v>5.8638176357638683E-2</v>
      </c>
      <c r="AF189" s="1">
        <f>(Table2[[#This Row],[Current Week High]]/Table2[[#This Row],[Close Price]])-1</f>
        <v>0.10868756394753998</v>
      </c>
      <c r="AG189" s="1">
        <f>(Table2[[#This Row],[Close Price]]/Table2[[#This Row],[Current Month Low]])-1</f>
        <v>0.13049421661409033</v>
      </c>
      <c r="AH189" s="1">
        <f>(Table2[[#This Row],[Current Month High]]/Table2[[#This Row],[Close Price]])-1</f>
        <v>0.11822156078504342</v>
      </c>
      <c r="AI189">
        <v>11.8221560785043</v>
      </c>
      <c r="AJ189">
        <v>77.996688741721798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0.31</v>
      </c>
      <c r="AM189" t="s">
        <v>3217</v>
      </c>
      <c r="AN189">
        <v>10.3</v>
      </c>
      <c r="AO189" t="s">
        <v>3217</v>
      </c>
      <c r="AP189">
        <v>6.9687774257671004E-2</v>
      </c>
      <c r="AQ189">
        <f>(Table2[[#This Row],[Sharpe Ratio]]-AVERAGE(Table2[Sharpe Ratio]))/_xlfn.STDEV.P(Table2[Sharpe Ratio])</f>
        <v>6.1353473008000446E-2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3.2732343867485851</v>
      </c>
      <c r="AS189">
        <f>_xlfn.RANK.AVG(Table2[[#This Row],[1Y Return vs Nifty Z-Score]],Table2[1Y Return vs Nifty Z-Score])</f>
        <v>282</v>
      </c>
      <c r="AT189">
        <f>_xlfn.RANK.AVG(Table2[[#This Row],[6M Return vs Nifty Z-Score]],Table2[6M Return vs Nifty Z-Score])</f>
        <v>84</v>
      </c>
      <c r="AU189">
        <f>_xlfn.RANK.AVG(Table2[[#This Row],[Sharpe Ratio Z-Score]],Table2[Sharpe Ratio Z-Score])</f>
        <v>337</v>
      </c>
      <c r="AV189">
        <f>(Table2[[#This Row],[Rank 1Y]]+Table2[[#This Row],[Rank 6M]]+Table2[[#This Row],[Rank Sharpe]])/3</f>
        <v>234.33333333333334</v>
      </c>
    </row>
    <row r="190" spans="1:48" x14ac:dyDescent="0.3">
      <c r="A190" t="s">
        <v>1469</v>
      </c>
      <c r="B190" t="s">
        <v>1470</v>
      </c>
      <c r="C190" t="s">
        <v>3173</v>
      </c>
      <c r="D190" t="s">
        <v>116</v>
      </c>
      <c r="E190">
        <v>7283.0747415249998</v>
      </c>
      <c r="F190">
        <v>1207.25</v>
      </c>
      <c r="G190">
        <v>50.955509798580202</v>
      </c>
      <c r="H190">
        <f>(Table2[[#This Row],[1Y Return vs Nifty]]-AVERAGE(Table2[1Y Return vs Nifty]))/_xlfn.STDEV.P(Table2[1Y Return vs Nifty])</f>
        <v>0.40324945440647103</v>
      </c>
      <c r="I190">
        <v>-2.5393399365736098</v>
      </c>
      <c r="J190">
        <f>(Table2[[#This Row],[1M Return vs Nifty]]-AVERAGE(Table2[1M Return vs Nifty]))/_xlfn.STDEV.P(Table2[1M Return vs Nifty])</f>
        <v>-0.35456795955641029</v>
      </c>
      <c r="K190">
        <v>28.241087134666</v>
      </c>
      <c r="L190">
        <f>(Table2[[#This Row],[6M Return vs Nifty]]-AVERAGE(Table2[6M Return vs Nifty]))/_xlfn.STDEV.P(Table2[6M Return vs Nifty])</f>
        <v>0.35166777927738507</v>
      </c>
      <c r="M190">
        <v>-7.9841723933355597</v>
      </c>
      <c r="N190">
        <f>(Table2[[#This Row],[1W Return vs Nifty]]-AVERAGE(Table2[1W Return vs Nifty]))/_xlfn.STDEV.P(Table2[1W Return vs Nifty])</f>
        <v>-1.5373030418007394</v>
      </c>
      <c r="O190">
        <v>1222.67</v>
      </c>
      <c r="P190">
        <v>1185.06887740089</v>
      </c>
      <c r="Q190">
        <v>1007.37620123</v>
      </c>
      <c r="R190">
        <v>44.343374989518402</v>
      </c>
      <c r="S190" s="1">
        <f>(Table2[[#This Row],[Close Price]]-Table2[[#This Row],[20D EMA]])/Table2[[#This Row],[20D EMA]]</f>
        <v>-1.2611743152281541E-2</v>
      </c>
      <c r="T190" s="1">
        <f>(Table2[[#This Row],[Close Price]]-Table2[[#This Row],[50D EMA]])/Table2[[#This Row],[50D EMA]]</f>
        <v>1.8717158995650948E-2</v>
      </c>
      <c r="U190" s="1">
        <f>(Table2[[#This Row],[Close Price]]-Table2[[#This Row],[200D EMA]])/Table2[[#This Row],[200D EMA]]</f>
        <v>0.19841028458480095</v>
      </c>
      <c r="V190">
        <v>0.41631402410399199</v>
      </c>
      <c r="W190">
        <v>1201.25</v>
      </c>
      <c r="X190">
        <v>1219</v>
      </c>
      <c r="Y190">
        <v>1200</v>
      </c>
      <c r="Z190">
        <v>1250.05</v>
      </c>
      <c r="AA190">
        <v>1184.05</v>
      </c>
      <c r="AB190">
        <v>1310</v>
      </c>
      <c r="AC190" s="1">
        <f>(Table2[[#This Row],[Close Price]]/Table2[[#This Row],[Day Low]])-1</f>
        <v>4.9947970863684077E-3</v>
      </c>
      <c r="AD190" s="1">
        <f>(Table2[[#This Row],[Day High]]/Table2[[#This Row],[Close Price]])-1</f>
        <v>9.7328639469869138E-3</v>
      </c>
      <c r="AE190" s="1">
        <f>(Table2[[#This Row],[Close Price]]/Table2[[#This Row],[Current Week Low]])-1</f>
        <v>6.0416666666667229E-3</v>
      </c>
      <c r="AF190" s="1">
        <f>(Table2[[#This Row],[Current Week High]]/Table2[[#This Row],[Close Price]])-1</f>
        <v>3.5452474632428954E-2</v>
      </c>
      <c r="AG190" s="1">
        <f>(Table2[[#This Row],[Close Price]]/Table2[[#This Row],[Current Month Low]])-1</f>
        <v>1.9593767155103192E-2</v>
      </c>
      <c r="AH190" s="1">
        <f>(Table2[[#This Row],[Current Month High]]/Table2[[#This Row],[Close Price]])-1</f>
        <v>8.5110788983226326E-2</v>
      </c>
      <c r="AI190">
        <v>11.501346034375601</v>
      </c>
      <c r="AJ190">
        <v>85.374280230326207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0.02</v>
      </c>
      <c r="AM190" t="s">
        <v>3217</v>
      </c>
      <c r="AN190">
        <v>-1.79</v>
      </c>
      <c r="AO190" t="s">
        <v>3216</v>
      </c>
      <c r="AP190">
        <v>7.6793009696479994E-2</v>
      </c>
      <c r="AQ190">
        <f>(Table2[[#This Row],[Sharpe Ratio]]-AVERAGE(Table2[Sharpe Ratio]))/_xlfn.STDEV.P(Table2[Sharpe Ratio])</f>
        <v>0.14387422840874883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-0.99307953926454484</v>
      </c>
      <c r="AS190">
        <f>_xlfn.RANK.AVG(Table2[[#This Row],[1Y Return vs Nifty Z-Score]],Table2[1Y Return vs Nifty Z-Score])</f>
        <v>183</v>
      </c>
      <c r="AT190">
        <f>_xlfn.RANK.AVG(Table2[[#This Row],[6M Return vs Nifty Z-Score]],Table2[6M Return vs Nifty Z-Score])</f>
        <v>214</v>
      </c>
      <c r="AU190">
        <f>_xlfn.RANK.AVG(Table2[[#This Row],[Sharpe Ratio Z-Score]],Table2[Sharpe Ratio Z-Score])</f>
        <v>310</v>
      </c>
      <c r="AV190">
        <f>(Table2[[#This Row],[Rank 1Y]]+Table2[[#This Row],[Rank 6M]]+Table2[[#This Row],[Rank Sharpe]])/3</f>
        <v>235.66666666666666</v>
      </c>
    </row>
    <row r="191" spans="1:48" x14ac:dyDescent="0.3">
      <c r="A191" t="s">
        <v>336</v>
      </c>
      <c r="B191" t="s">
        <v>337</v>
      </c>
      <c r="C191" t="s">
        <v>3170</v>
      </c>
      <c r="D191" t="s">
        <v>282</v>
      </c>
      <c r="E191">
        <v>79246.618659669999</v>
      </c>
      <c r="F191">
        <v>5179.7</v>
      </c>
      <c r="G191">
        <v>51.372762065265903</v>
      </c>
      <c r="H191">
        <f>(Table2[[#This Row],[1Y Return vs Nifty]]-AVERAGE(Table2[1Y Return vs Nifty]))/_xlfn.STDEV.P(Table2[1Y Return vs Nifty])</f>
        <v>0.41018466348317428</v>
      </c>
      <c r="I191">
        <v>6.4270718724946896</v>
      </c>
      <c r="J191">
        <f>(Table2[[#This Row],[1M Return vs Nifty]]-AVERAGE(Table2[1M Return vs Nifty]))/_xlfn.STDEV.P(Table2[1M Return vs Nifty])</f>
        <v>0.47968434947918737</v>
      </c>
      <c r="K191">
        <v>11.5917550641327</v>
      </c>
      <c r="L191">
        <f>(Table2[[#This Row],[6M Return vs Nifty]]-AVERAGE(Table2[6M Return vs Nifty]))/_xlfn.STDEV.P(Table2[6M Return vs Nifty])</f>
        <v>-0.13918273113256457</v>
      </c>
      <c r="M191">
        <v>-0.67412826917827295</v>
      </c>
      <c r="N191">
        <f>(Table2[[#This Row],[1W Return vs Nifty]]-AVERAGE(Table2[1W Return vs Nifty]))/_xlfn.STDEV.P(Table2[1W Return vs Nifty])</f>
        <v>0.11186670893868852</v>
      </c>
      <c r="O191">
        <v>5164.43</v>
      </c>
      <c r="P191">
        <v>4887.4449590027098</v>
      </c>
      <c r="Q191">
        <v>4123.5736669040998</v>
      </c>
      <c r="R191">
        <v>45.498467799280498</v>
      </c>
      <c r="S191" s="1">
        <f>(Table2[[#This Row],[Close Price]]-Table2[[#This Row],[20D EMA]])/Table2[[#This Row],[20D EMA]]</f>
        <v>2.9567638635821427E-3</v>
      </c>
      <c r="T191" s="1">
        <f>(Table2[[#This Row],[Close Price]]-Table2[[#This Row],[50D EMA]])/Table2[[#This Row],[50D EMA]]</f>
        <v>5.9797101235678184E-2</v>
      </c>
      <c r="U191" s="1">
        <f>(Table2[[#This Row],[Close Price]]-Table2[[#This Row],[200D EMA]])/Table2[[#This Row],[200D EMA]]</f>
        <v>0.25611918651348342</v>
      </c>
      <c r="V191">
        <v>0.60786080342402504</v>
      </c>
      <c r="W191">
        <v>5115</v>
      </c>
      <c r="X191">
        <v>5356.75</v>
      </c>
      <c r="Y191">
        <v>5115</v>
      </c>
      <c r="Z191">
        <v>5405.25</v>
      </c>
      <c r="AA191">
        <v>5115</v>
      </c>
      <c r="AB191">
        <v>5405.25</v>
      </c>
      <c r="AC191" s="1">
        <f>(Table2[[#This Row],[Close Price]]/Table2[[#This Row],[Day Low]])-1</f>
        <v>1.264907135874882E-2</v>
      </c>
      <c r="AD191" s="1">
        <f>(Table2[[#This Row],[Day High]]/Table2[[#This Row],[Close Price]])-1</f>
        <v>3.4181516304033099E-2</v>
      </c>
      <c r="AE191" s="1">
        <f>(Table2[[#This Row],[Close Price]]/Table2[[#This Row],[Current Week Low]])-1</f>
        <v>1.264907135874882E-2</v>
      </c>
      <c r="AF191" s="1">
        <f>(Table2[[#This Row],[Current Week High]]/Table2[[#This Row],[Close Price]])-1</f>
        <v>4.3544992953259865E-2</v>
      </c>
      <c r="AG191" s="1">
        <f>(Table2[[#This Row],[Close Price]]/Table2[[#This Row],[Current Month Low]])-1</f>
        <v>1.264907135874882E-2</v>
      </c>
      <c r="AH191" s="1">
        <f>(Table2[[#This Row],[Current Month High]]/Table2[[#This Row],[Close Price]])-1</f>
        <v>4.3544992953259865E-2</v>
      </c>
      <c r="AI191">
        <v>4.3544992953259802</v>
      </c>
      <c r="AJ191">
        <v>85.758858126524103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0.01</v>
      </c>
      <c r="AM191" t="s">
        <v>3217</v>
      </c>
      <c r="AN191">
        <v>-0.52</v>
      </c>
      <c r="AO191" t="s">
        <v>3216</v>
      </c>
      <c r="AP191">
        <v>0.12621596918457201</v>
      </c>
      <c r="AQ191">
        <f>(Table2[[#This Row],[Sharpe Ratio]]-AVERAGE(Table2[Sharpe Ratio]))/_xlfn.STDEV.P(Table2[Sharpe Ratio])</f>
        <v>0.71787631267769447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1.5804293034461798</v>
      </c>
      <c r="AS191">
        <f>_xlfn.RANK.AVG(Table2[[#This Row],[1Y Return vs Nifty Z-Score]],Table2[1Y Return vs Nifty Z-Score])</f>
        <v>180</v>
      </c>
      <c r="AT191">
        <f>_xlfn.RANK.AVG(Table2[[#This Row],[6M Return vs Nifty Z-Score]],Table2[6M Return vs Nifty Z-Score])</f>
        <v>360</v>
      </c>
      <c r="AU191">
        <f>_xlfn.RANK.AVG(Table2[[#This Row],[Sharpe Ratio Z-Score]],Table2[Sharpe Ratio Z-Score])</f>
        <v>171</v>
      </c>
      <c r="AV191">
        <f>(Table2[[#This Row],[Rank 1Y]]+Table2[[#This Row],[Rank 6M]]+Table2[[#This Row],[Rank Sharpe]])/3</f>
        <v>237</v>
      </c>
    </row>
    <row r="192" spans="1:48" x14ac:dyDescent="0.3">
      <c r="A192" t="s">
        <v>133</v>
      </c>
      <c r="B192" t="s">
        <v>134</v>
      </c>
      <c r="C192" t="s">
        <v>3173</v>
      </c>
      <c r="D192" t="s">
        <v>135</v>
      </c>
      <c r="E192">
        <v>210091.96778134999</v>
      </c>
      <c r="F192">
        <v>646.70000000000005</v>
      </c>
      <c r="G192">
        <v>51.208140894103799</v>
      </c>
      <c r="H192">
        <f>(Table2[[#This Row],[1Y Return vs Nifty]]-AVERAGE(Table2[1Y Return vs Nifty]))/_xlfn.STDEV.P(Table2[1Y Return vs Nifty])</f>
        <v>0.4074484716596295</v>
      </c>
      <c r="I192">
        <v>10.525554226410399</v>
      </c>
      <c r="J192">
        <f>(Table2[[#This Row],[1M Return vs Nifty]]-AVERAGE(Table2[1M Return vs Nifty]))/_xlfn.STDEV.P(Table2[1M Return vs Nifty])</f>
        <v>0.8610150802223161</v>
      </c>
      <c r="K192">
        <v>-2.50940904715045</v>
      </c>
      <c r="L192">
        <f>(Table2[[#This Row],[6M Return vs Nifty]]-AVERAGE(Table2[6M Return vs Nifty]))/_xlfn.STDEV.P(Table2[6M Return vs Nifty])</f>
        <v>-0.55490893396612306</v>
      </c>
      <c r="M192">
        <v>5.8296266538393304</v>
      </c>
      <c r="N192">
        <f>(Table2[[#This Row],[1W Return vs Nifty]]-AVERAGE(Table2[1W Return vs Nifty]))/_xlfn.STDEV.P(Table2[1W Return vs Nifty])</f>
        <v>1.5791349911940649</v>
      </c>
      <c r="O192">
        <v>623.28</v>
      </c>
      <c r="P192">
        <v>618.95662493618102</v>
      </c>
      <c r="Q192">
        <v>560.19758608064296</v>
      </c>
      <c r="R192">
        <v>62.2861771782839</v>
      </c>
      <c r="S192" s="1">
        <f>(Table2[[#This Row],[Close Price]]-Table2[[#This Row],[20D EMA]])/Table2[[#This Row],[20D EMA]]</f>
        <v>3.7575407521499286E-2</v>
      </c>
      <c r="T192" s="1">
        <f>(Table2[[#This Row],[Close Price]]-Table2[[#This Row],[50D EMA]])/Table2[[#This Row],[50D EMA]]</f>
        <v>4.4822809783608954E-2</v>
      </c>
      <c r="U192" s="1">
        <f>(Table2[[#This Row],[Close Price]]-Table2[[#This Row],[200D EMA]])/Table2[[#This Row],[200D EMA]]</f>
        <v>0.15441411399959989</v>
      </c>
      <c r="V192">
        <v>1.0517125569810699</v>
      </c>
      <c r="W192">
        <v>639</v>
      </c>
      <c r="X192">
        <v>651.9</v>
      </c>
      <c r="Y192">
        <v>616.25</v>
      </c>
      <c r="Z192">
        <v>652.95000000000005</v>
      </c>
      <c r="AA192">
        <v>549.22</v>
      </c>
      <c r="AB192">
        <v>668</v>
      </c>
      <c r="AC192" s="1">
        <f>(Table2[[#This Row],[Close Price]]/Table2[[#This Row],[Day Low]])-1</f>
        <v>1.2050078247261453E-2</v>
      </c>
      <c r="AD192" s="1">
        <f>(Table2[[#This Row],[Day High]]/Table2[[#This Row],[Close Price]])-1</f>
        <v>8.0408226380082048E-3</v>
      </c>
      <c r="AE192" s="1">
        <f>(Table2[[#This Row],[Close Price]]/Table2[[#This Row],[Current Week Low]])-1</f>
        <v>4.9411764705882488E-2</v>
      </c>
      <c r="AF192" s="1">
        <f>(Table2[[#This Row],[Current Week High]]/Table2[[#This Row],[Close Price]])-1</f>
        <v>9.6644502860676607E-3</v>
      </c>
      <c r="AG192" s="1">
        <f>(Table2[[#This Row],[Close Price]]/Table2[[#This Row],[Current Month Low]])-1</f>
        <v>0.17748807399584865</v>
      </c>
      <c r="AH192" s="1">
        <f>(Table2[[#This Row],[Current Month High]]/Table2[[#This Row],[Close Price]])-1</f>
        <v>3.2936446574918676E-2</v>
      </c>
      <c r="AI192">
        <v>5.3224060615432096</v>
      </c>
      <c r="AJ192">
        <v>95.2242951156191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-0.11</v>
      </c>
      <c r="AM192" t="s">
        <v>3216</v>
      </c>
      <c r="AN192">
        <v>6.26</v>
      </c>
      <c r="AO192" t="s">
        <v>3217</v>
      </c>
      <c r="AP192">
        <v>0.21080006629422199</v>
      </c>
      <c r="AQ192">
        <f>(Table2[[#This Row],[Sharpe Ratio]]-AVERAGE(Table2[Sharpe Ratio]))/_xlfn.STDEV.P(Table2[Sharpe Ratio])</f>
        <v>1.7002425760465243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3.9929321851564112</v>
      </c>
      <c r="AS192">
        <f>_xlfn.RANK.AVG(Table2[[#This Row],[1Y Return vs Nifty Z-Score]],Table2[1Y Return vs Nifty Z-Score])</f>
        <v>182</v>
      </c>
      <c r="AT192">
        <f>_xlfn.RANK.AVG(Table2[[#This Row],[6M Return vs Nifty Z-Score]],Table2[6M Return vs Nifty Z-Score])</f>
        <v>502</v>
      </c>
      <c r="AU192">
        <f>_xlfn.RANK.AVG(Table2[[#This Row],[Sharpe Ratio Z-Score]],Table2[Sharpe Ratio Z-Score])</f>
        <v>28</v>
      </c>
      <c r="AV192">
        <f>(Table2[[#This Row],[Rank 1Y]]+Table2[[#This Row],[Rank 6M]]+Table2[[#This Row],[Rank Sharpe]])/3</f>
        <v>237.33333333333334</v>
      </c>
    </row>
    <row r="193" spans="1:48" x14ac:dyDescent="0.3">
      <c r="A193" t="s">
        <v>200</v>
      </c>
      <c r="B193" t="s">
        <v>201</v>
      </c>
      <c r="C193" t="s">
        <v>3171</v>
      </c>
      <c r="D193" t="s">
        <v>51</v>
      </c>
      <c r="E193">
        <v>133640.062908825</v>
      </c>
      <c r="F193">
        <v>1590.15</v>
      </c>
      <c r="G193">
        <v>7.1809612821458702</v>
      </c>
      <c r="H193">
        <f>(Table2[[#This Row],[1Y Return vs Nifty]]-AVERAGE(Table2[1Y Return vs Nifty]))/_xlfn.STDEV.P(Table2[1Y Return vs Nifty])</f>
        <v>-0.32433352222104778</v>
      </c>
      <c r="I193">
        <v>10.8946789993563</v>
      </c>
      <c r="J193">
        <f>(Table2[[#This Row],[1M Return vs Nifty]]-AVERAGE(Table2[1M Return vs Nifty]))/_xlfn.STDEV.P(Table2[1M Return vs Nifty])</f>
        <v>0.89535916353119493</v>
      </c>
      <c r="K193">
        <v>35.464183181070901</v>
      </c>
      <c r="L193">
        <f>(Table2[[#This Row],[6M Return vs Nifty]]-AVERAGE(Table2[6M Return vs Nifty]))/_xlfn.STDEV.P(Table2[6M Return vs Nifty])</f>
        <v>0.56461688534950449</v>
      </c>
      <c r="M193">
        <v>2.3271522547411401</v>
      </c>
      <c r="N193">
        <f>(Table2[[#This Row],[1W Return vs Nifty]]-AVERAGE(Table2[1W Return vs Nifty]))/_xlfn.STDEV.P(Table2[1W Return vs Nifty])</f>
        <v>0.78896536517995686</v>
      </c>
      <c r="O193">
        <v>1506.97</v>
      </c>
      <c r="P193">
        <v>1444.6637399998999</v>
      </c>
      <c r="Q193">
        <v>1294.3411405019201</v>
      </c>
      <c r="R193">
        <v>73.878088482186499</v>
      </c>
      <c r="S193" s="1">
        <f>(Table2[[#This Row],[Close Price]]-Table2[[#This Row],[20D EMA]])/Table2[[#This Row],[20D EMA]]</f>
        <v>5.519685196122024E-2</v>
      </c>
      <c r="T193" s="1">
        <f>(Table2[[#This Row],[Close Price]]-Table2[[#This Row],[50D EMA]])/Table2[[#This Row],[50D EMA]]</f>
        <v>0.1007059677431305</v>
      </c>
      <c r="U193" s="1">
        <f>(Table2[[#This Row],[Close Price]]-Table2[[#This Row],[200D EMA]])/Table2[[#This Row],[200D EMA]]</f>
        <v>0.2285401044915957</v>
      </c>
      <c r="V193">
        <v>1.2583090898915901</v>
      </c>
      <c r="W193">
        <v>1573.05</v>
      </c>
      <c r="X193">
        <v>1602.85</v>
      </c>
      <c r="Y193">
        <v>1557.4</v>
      </c>
      <c r="Z193">
        <v>1602.85</v>
      </c>
      <c r="AA193">
        <v>1452.55</v>
      </c>
      <c r="AB193">
        <v>1602.85</v>
      </c>
      <c r="AC193" s="1">
        <f>(Table2[[#This Row],[Close Price]]/Table2[[#This Row],[Day Low]])-1</f>
        <v>1.0870601697339666E-2</v>
      </c>
      <c r="AD193" s="1">
        <f>(Table2[[#This Row],[Day High]]/Table2[[#This Row],[Close Price]])-1</f>
        <v>7.9866679244096073E-3</v>
      </c>
      <c r="AE193" s="1">
        <f>(Table2[[#This Row],[Close Price]]/Table2[[#This Row],[Current Week Low]])-1</f>
        <v>2.1028637472710887E-2</v>
      </c>
      <c r="AF193" s="1">
        <f>(Table2[[#This Row],[Current Week High]]/Table2[[#This Row],[Close Price]])-1</f>
        <v>7.9866679244096073E-3</v>
      </c>
      <c r="AG193" s="1">
        <f>(Table2[[#This Row],[Close Price]]/Table2[[#This Row],[Current Month Low]])-1</f>
        <v>9.472995766066572E-2</v>
      </c>
      <c r="AH193" s="1">
        <f>(Table2[[#This Row],[Current Month High]]/Table2[[#This Row],[Close Price]])-1</f>
        <v>7.9866679244096073E-3</v>
      </c>
      <c r="AI193">
        <v>0.79866679244095995</v>
      </c>
      <c r="AJ193">
        <v>57.253757911392398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0.08</v>
      </c>
      <c r="AM193" t="s">
        <v>3217</v>
      </c>
      <c r="AN193">
        <v>6.99</v>
      </c>
      <c r="AO193" t="s">
        <v>3217</v>
      </c>
      <c r="AP193">
        <v>0.13543097389904801</v>
      </c>
      <c r="AQ193">
        <f>(Table2[[#This Row],[Sharpe Ratio]]-AVERAGE(Table2[Sharpe Ratio]))/_xlfn.STDEV.P(Table2[Sharpe Ratio])</f>
        <v>0.82490009205966019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2.7495079838992682</v>
      </c>
      <c r="AS193">
        <f>_xlfn.RANK.AVG(Table2[[#This Row],[1Y Return vs Nifty Z-Score]],Table2[1Y Return vs Nifty Z-Score])</f>
        <v>402</v>
      </c>
      <c r="AT193">
        <f>_xlfn.RANK.AVG(Table2[[#This Row],[6M Return vs Nifty Z-Score]],Table2[6M Return vs Nifty Z-Score])</f>
        <v>170</v>
      </c>
      <c r="AU193">
        <f>_xlfn.RANK.AVG(Table2[[#This Row],[Sharpe Ratio Z-Score]],Table2[Sharpe Ratio Z-Score])</f>
        <v>141</v>
      </c>
      <c r="AV193">
        <f>(Table2[[#This Row],[Rank 1Y]]+Table2[[#This Row],[Rank 6M]]+Table2[[#This Row],[Rank Sharpe]])/3</f>
        <v>237.66666666666666</v>
      </c>
    </row>
    <row r="194" spans="1:48" x14ac:dyDescent="0.3">
      <c r="A194" t="s">
        <v>516</v>
      </c>
      <c r="B194" t="s">
        <v>517</v>
      </c>
      <c r="C194" t="s">
        <v>3171</v>
      </c>
      <c r="D194" t="s">
        <v>220</v>
      </c>
      <c r="E194">
        <v>42343.420463820003</v>
      </c>
      <c r="F194">
        <v>668.7</v>
      </c>
      <c r="G194">
        <v>76.773103669863801</v>
      </c>
      <c r="H194">
        <f>(Table2[[#This Row],[1Y Return vs Nifty]]-AVERAGE(Table2[1Y Return vs Nifty]))/_xlfn.STDEV.P(Table2[1Y Return vs Nifty])</f>
        <v>0.83236734219408892</v>
      </c>
      <c r="I194">
        <v>-8.8244308109191198</v>
      </c>
      <c r="J194">
        <f>(Table2[[#This Row],[1M Return vs Nifty]]-AVERAGE(Table2[1M Return vs Nifty]))/_xlfn.STDEV.P(Table2[1M Return vs Nifty])</f>
        <v>-0.93934497917961934</v>
      </c>
      <c r="K194">
        <v>34.938814002729401</v>
      </c>
      <c r="L194">
        <f>(Table2[[#This Row],[6M Return vs Nifty]]-AVERAGE(Table2[6M Return vs Nifty]))/_xlfn.STDEV.P(Table2[6M Return vs Nifty])</f>
        <v>0.5491281120912076</v>
      </c>
      <c r="M194">
        <v>-4.6976556251592196</v>
      </c>
      <c r="N194">
        <f>(Table2[[#This Row],[1W Return vs Nifty]]-AVERAGE(Table2[1W Return vs Nifty]))/_xlfn.STDEV.P(Table2[1W Return vs Nifty])</f>
        <v>-0.79585416032779022</v>
      </c>
      <c r="O194">
        <v>675.96</v>
      </c>
      <c r="P194">
        <v>664.81689764156101</v>
      </c>
      <c r="Q194">
        <v>568.50196918864299</v>
      </c>
      <c r="R194">
        <v>44.002383411485603</v>
      </c>
      <c r="S194" s="1">
        <f>(Table2[[#This Row],[Close Price]]-Table2[[#This Row],[20D EMA]])/Table2[[#This Row],[20D EMA]]</f>
        <v>-1.0740280489969807E-2</v>
      </c>
      <c r="T194" s="1">
        <f>(Table2[[#This Row],[Close Price]]-Table2[[#This Row],[50D EMA]])/Table2[[#This Row],[50D EMA]]</f>
        <v>5.8408599002437271E-3</v>
      </c>
      <c r="U194" s="1">
        <f>(Table2[[#This Row],[Close Price]]-Table2[[#This Row],[200D EMA]])/Table2[[#This Row],[200D EMA]]</f>
        <v>0.17624922382302052</v>
      </c>
      <c r="V194">
        <v>0.56828791500740194</v>
      </c>
      <c r="W194">
        <v>657.55</v>
      </c>
      <c r="X194">
        <v>671.65</v>
      </c>
      <c r="Y194">
        <v>654.75</v>
      </c>
      <c r="Z194">
        <v>678.65</v>
      </c>
      <c r="AA194">
        <v>654.75</v>
      </c>
      <c r="AB194">
        <v>714</v>
      </c>
      <c r="AC194" s="1">
        <f>(Table2[[#This Row],[Close Price]]/Table2[[#This Row],[Day Low]])-1</f>
        <v>1.6956885407953814E-2</v>
      </c>
      <c r="AD194" s="1">
        <f>(Table2[[#This Row],[Day High]]/Table2[[#This Row],[Close Price]])-1</f>
        <v>4.4115447883952275E-3</v>
      </c>
      <c r="AE194" s="1">
        <f>(Table2[[#This Row],[Close Price]]/Table2[[#This Row],[Current Week Low]])-1</f>
        <v>2.1305841924398772E-2</v>
      </c>
      <c r="AF194" s="1">
        <f>(Table2[[#This Row],[Current Week High]]/Table2[[#This Row],[Close Price]])-1</f>
        <v>1.4879617167638637E-2</v>
      </c>
      <c r="AG194" s="1">
        <f>(Table2[[#This Row],[Close Price]]/Table2[[#This Row],[Current Month Low]])-1</f>
        <v>2.1305841924398772E-2</v>
      </c>
      <c r="AH194" s="1">
        <f>(Table2[[#This Row],[Current Month High]]/Table2[[#This Row],[Close Price]])-1</f>
        <v>6.7743382682817321E-2</v>
      </c>
      <c r="AI194">
        <v>10.580230297592299</v>
      </c>
      <c r="AJ194">
        <v>110.283018867924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-0.02</v>
      </c>
      <c r="AM194" t="s">
        <v>3216</v>
      </c>
      <c r="AN194">
        <v>-2.2400000000000002</v>
      </c>
      <c r="AO194" t="s">
        <v>3216</v>
      </c>
      <c r="AP194">
        <v>3.5631574480745998E-2</v>
      </c>
      <c r="AQ194">
        <f>(Table2[[#This Row],[Sharpe Ratio]]-AVERAGE(Table2[Sharpe Ratio]))/_xlfn.STDEV.P(Table2[Sharpe Ratio])</f>
        <v>-0.33417787227585571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-0.68788155749796875</v>
      </c>
      <c r="AS194">
        <f>_xlfn.RANK.AVG(Table2[[#This Row],[1Y Return vs Nifty Z-Score]],Table2[1Y Return vs Nifty Z-Score])</f>
        <v>117</v>
      </c>
      <c r="AT194">
        <f>_xlfn.RANK.AVG(Table2[[#This Row],[6M Return vs Nifty Z-Score]],Table2[6M Return vs Nifty Z-Score])</f>
        <v>176</v>
      </c>
      <c r="AU194">
        <f>_xlfn.RANK.AVG(Table2[[#This Row],[Sharpe Ratio Z-Score]],Table2[Sharpe Ratio Z-Score])</f>
        <v>425</v>
      </c>
      <c r="AV194">
        <f>(Table2[[#This Row],[Rank 1Y]]+Table2[[#This Row],[Rank 6M]]+Table2[[#This Row],[Rank Sharpe]])/3</f>
        <v>239.33333333333334</v>
      </c>
    </row>
    <row r="195" spans="1:48" x14ac:dyDescent="0.3">
      <c r="A195" t="s">
        <v>592</v>
      </c>
      <c r="B195" t="s">
        <v>593</v>
      </c>
      <c r="C195" t="s">
        <v>3179</v>
      </c>
      <c r="D195" t="s">
        <v>171</v>
      </c>
      <c r="E195">
        <v>34007.074168091996</v>
      </c>
      <c r="F195">
        <v>185.16</v>
      </c>
      <c r="G195">
        <v>66.927865614139193</v>
      </c>
      <c r="H195">
        <f>(Table2[[#This Row],[1Y Return vs Nifty]]-AVERAGE(Table2[1Y Return vs Nifty]))/_xlfn.STDEV.P(Table2[1Y Return vs Nifty])</f>
        <v>0.66872824475139725</v>
      </c>
      <c r="I195">
        <v>8.4971792897994298</v>
      </c>
      <c r="J195">
        <f>(Table2[[#This Row],[1M Return vs Nifty]]-AVERAGE(Table2[1M Return vs Nifty]))/_xlfn.STDEV.P(Table2[1M Return vs Nifty])</f>
        <v>0.67229115023883812</v>
      </c>
      <c r="K195">
        <v>18.051682442700699</v>
      </c>
      <c r="L195">
        <f>(Table2[[#This Row],[6M Return vs Nifty]]-AVERAGE(Table2[6M Return vs Nifty]))/_xlfn.STDEV.P(Table2[6M Return vs Nifty])</f>
        <v>5.1266869941416736E-2</v>
      </c>
      <c r="M195">
        <v>4.64598734481996</v>
      </c>
      <c r="N195">
        <f>(Table2[[#This Row],[1W Return vs Nifty]]-AVERAGE(Table2[1W Return vs Nifty]))/_xlfn.STDEV.P(Table2[1W Return vs Nifty])</f>
        <v>1.3121021099874968</v>
      </c>
      <c r="O195">
        <v>179.9</v>
      </c>
      <c r="P195">
        <v>180.87609938566601</v>
      </c>
      <c r="Q195">
        <v>163.47035780506499</v>
      </c>
      <c r="R195">
        <v>60.087748126490602</v>
      </c>
      <c r="S195" s="1">
        <f>(Table2[[#This Row],[Close Price]]-Table2[[#This Row],[20D EMA]])/Table2[[#This Row],[20D EMA]]</f>
        <v>2.9238465814341249E-2</v>
      </c>
      <c r="T195" s="1">
        <f>(Table2[[#This Row],[Close Price]]-Table2[[#This Row],[50D EMA]])/Table2[[#This Row],[50D EMA]]</f>
        <v>2.3684171810891427E-2</v>
      </c>
      <c r="U195" s="1">
        <f>(Table2[[#This Row],[Close Price]]-Table2[[#This Row],[200D EMA]])/Table2[[#This Row],[200D EMA]]</f>
        <v>0.13268241708260928</v>
      </c>
      <c r="V195">
        <v>0.69943111553623305</v>
      </c>
      <c r="W195">
        <v>182.35</v>
      </c>
      <c r="X195">
        <v>186.5</v>
      </c>
      <c r="Y195">
        <v>182.35</v>
      </c>
      <c r="Z195">
        <v>191.49</v>
      </c>
      <c r="AA195">
        <v>168.02</v>
      </c>
      <c r="AB195">
        <v>191.49</v>
      </c>
      <c r="AC195" s="1">
        <f>(Table2[[#This Row],[Close Price]]/Table2[[#This Row],[Day Low]])-1</f>
        <v>1.5409925966547888E-2</v>
      </c>
      <c r="AD195" s="1">
        <f>(Table2[[#This Row],[Day High]]/Table2[[#This Row],[Close Price]])-1</f>
        <v>7.2369842298551923E-3</v>
      </c>
      <c r="AE195" s="1">
        <f>(Table2[[#This Row],[Close Price]]/Table2[[#This Row],[Current Week Low]])-1</f>
        <v>1.5409925966547888E-2</v>
      </c>
      <c r="AF195" s="1">
        <f>(Table2[[#This Row],[Current Week High]]/Table2[[#This Row],[Close Price]])-1</f>
        <v>3.418664938431637E-2</v>
      </c>
      <c r="AG195" s="1">
        <f>(Table2[[#This Row],[Close Price]]/Table2[[#This Row],[Current Month Low]])-1</f>
        <v>0.10201166527794303</v>
      </c>
      <c r="AH195" s="1">
        <f>(Table2[[#This Row],[Current Month High]]/Table2[[#This Row],[Close Price]])-1</f>
        <v>3.418664938431637E-2</v>
      </c>
      <c r="AI195">
        <v>12.8753510477424</v>
      </c>
      <c r="AJ195">
        <v>108.984198645598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0.03</v>
      </c>
      <c r="AM195" t="s">
        <v>3217</v>
      </c>
      <c r="AN195">
        <v>3.67</v>
      </c>
      <c r="AO195" t="s">
        <v>3217</v>
      </c>
      <c r="AP195">
        <v>8.2065412831416995E-2</v>
      </c>
      <c r="AQ195">
        <f>(Table2[[#This Row],[Sharpe Ratio]]-AVERAGE(Table2[Sharpe Ratio]))/_xlfn.STDEV.P(Table2[Sharpe Ratio])</f>
        <v>0.20510832729530248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135</v>
      </c>
      <c r="AT195">
        <f>_xlfn.RANK.AVG(Table2[[#This Row],[6M Return vs Nifty Z-Score]],Table2[6M Return vs Nifty Z-Score])</f>
        <v>288</v>
      </c>
      <c r="AU195">
        <f>_xlfn.RANK.AVG(Table2[[#This Row],[Sharpe Ratio Z-Score]],Table2[Sharpe Ratio Z-Score])</f>
        <v>296</v>
      </c>
      <c r="AV195">
        <f>(Table2[[#This Row],[Rank 1Y]]+Table2[[#This Row],[Rank 6M]]+Table2[[#This Row],[Rank Sharpe]])/3</f>
        <v>239.66666666666666</v>
      </c>
    </row>
    <row r="196" spans="1:48" x14ac:dyDescent="0.3">
      <c r="A196" t="s">
        <v>802</v>
      </c>
      <c r="B196" t="s">
        <v>803</v>
      </c>
      <c r="C196" t="s">
        <v>3182</v>
      </c>
      <c r="D196" t="s">
        <v>804</v>
      </c>
      <c r="E196">
        <v>20838.552528420001</v>
      </c>
      <c r="F196">
        <v>301.95</v>
      </c>
      <c r="G196">
        <v>55.086130782366702</v>
      </c>
      <c r="H196">
        <f>(Table2[[#This Row],[1Y Return vs Nifty]]-AVERAGE(Table2[1Y Return vs Nifty]))/_xlfn.STDEV.P(Table2[1Y Return vs Nifty])</f>
        <v>0.47190509135896097</v>
      </c>
      <c r="I196">
        <v>-3.6017016317491199</v>
      </c>
      <c r="J196">
        <f>(Table2[[#This Row],[1M Return vs Nifty]]-AVERAGE(Table2[1M Return vs Nifty]))/_xlfn.STDEV.P(Table2[1M Return vs Nifty])</f>
        <v>-0.45341214785643824</v>
      </c>
      <c r="K196">
        <v>43.692757220395002</v>
      </c>
      <c r="L196">
        <f>(Table2[[#This Row],[6M Return vs Nifty]]-AVERAGE(Table2[6M Return vs Nifty]))/_xlfn.STDEV.P(Table2[6M Return vs Nifty])</f>
        <v>0.80720918575155431</v>
      </c>
      <c r="M196">
        <v>-7.0071608990826899</v>
      </c>
      <c r="N196">
        <f>(Table2[[#This Row],[1W Return vs Nifty]]-AVERAGE(Table2[1W Return vs Nifty]))/_xlfn.STDEV.P(Table2[1W Return vs Nifty])</f>
        <v>-1.3168860682394055</v>
      </c>
      <c r="O196">
        <v>309.38</v>
      </c>
      <c r="P196">
        <v>288.71669603269402</v>
      </c>
      <c r="Q196">
        <v>228.94360183283999</v>
      </c>
      <c r="R196">
        <v>38.220107388499002</v>
      </c>
      <c r="S196" s="1">
        <f>(Table2[[#This Row],[Close Price]]-Table2[[#This Row],[20D EMA]])/Table2[[#This Row],[20D EMA]]</f>
        <v>-2.401577348244879E-2</v>
      </c>
      <c r="T196" s="1">
        <f>(Table2[[#This Row],[Close Price]]-Table2[[#This Row],[50D EMA]])/Table2[[#This Row],[50D EMA]]</f>
        <v>4.5834910655140788E-2</v>
      </c>
      <c r="U196" s="1">
        <f>(Table2[[#This Row],[Close Price]]-Table2[[#This Row],[200D EMA]])/Table2[[#This Row],[200D EMA]]</f>
        <v>0.31888376693079468</v>
      </c>
      <c r="V196">
        <v>0.59146592919295804</v>
      </c>
      <c r="W196">
        <v>294.5</v>
      </c>
      <c r="X196">
        <v>310.5</v>
      </c>
      <c r="Y196">
        <v>294.5</v>
      </c>
      <c r="Z196">
        <v>318.5</v>
      </c>
      <c r="AA196">
        <v>294.5</v>
      </c>
      <c r="AB196">
        <v>333.1</v>
      </c>
      <c r="AC196" s="1">
        <f>(Table2[[#This Row],[Close Price]]/Table2[[#This Row],[Day Low]])-1</f>
        <v>2.5297113752122291E-2</v>
      </c>
      <c r="AD196" s="1">
        <f>(Table2[[#This Row],[Day High]]/Table2[[#This Row],[Close Price]])-1</f>
        <v>2.8315946348733245E-2</v>
      </c>
      <c r="AE196" s="1">
        <f>(Table2[[#This Row],[Close Price]]/Table2[[#This Row],[Current Week Low]])-1</f>
        <v>2.5297113752122291E-2</v>
      </c>
      <c r="AF196" s="1">
        <f>(Table2[[#This Row],[Current Week High]]/Table2[[#This Row],[Close Price]])-1</f>
        <v>5.4810399072694249E-2</v>
      </c>
      <c r="AG196" s="1">
        <f>(Table2[[#This Row],[Close Price]]/Table2[[#This Row],[Current Month Low]])-1</f>
        <v>2.5297113752122291E-2</v>
      </c>
      <c r="AH196" s="1">
        <f>(Table2[[#This Row],[Current Month High]]/Table2[[#This Row],[Close Price]])-1</f>
        <v>0.10316277529392304</v>
      </c>
      <c r="AI196">
        <v>13.893028647127</v>
      </c>
      <c r="AJ196">
        <v>103.60755225893401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0.24</v>
      </c>
      <c r="AM196" t="s">
        <v>3217</v>
      </c>
      <c r="AN196">
        <v>-4.16</v>
      </c>
      <c r="AO196" t="s">
        <v>3216</v>
      </c>
      <c r="AP196">
        <v>3.7328017254215001E-2</v>
      </c>
      <c r="AQ196">
        <f>(Table2[[#This Row],[Sharpe Ratio]]-AVERAGE(Table2[Sharpe Ratio]))/_xlfn.STDEV.P(Table2[Sharpe Ratio])</f>
        <v>-0.31447525434483486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-0.80565919333016334</v>
      </c>
      <c r="AS196">
        <f>_xlfn.RANK.AVG(Table2[[#This Row],[1Y Return vs Nifty Z-Score]],Table2[1Y Return vs Nifty Z-Score])</f>
        <v>168</v>
      </c>
      <c r="AT196">
        <f>_xlfn.RANK.AVG(Table2[[#This Row],[6M Return vs Nifty Z-Score]],Table2[6M Return vs Nifty Z-Score])</f>
        <v>131</v>
      </c>
      <c r="AU196">
        <f>_xlfn.RANK.AVG(Table2[[#This Row],[Sharpe Ratio Z-Score]],Table2[Sharpe Ratio Z-Score])</f>
        <v>422</v>
      </c>
      <c r="AV196">
        <f>(Table2[[#This Row],[Rank 1Y]]+Table2[[#This Row],[Rank 6M]]+Table2[[#This Row],[Rank Sharpe]])/3</f>
        <v>240.33333333333334</v>
      </c>
    </row>
    <row r="197" spans="1:48" x14ac:dyDescent="0.3">
      <c r="A197" t="s">
        <v>1423</v>
      </c>
      <c r="B197" t="s">
        <v>1424</v>
      </c>
      <c r="C197" t="s">
        <v>3181</v>
      </c>
      <c r="D197" t="s">
        <v>197</v>
      </c>
      <c r="E197">
        <v>7876.2461604600003</v>
      </c>
      <c r="F197">
        <v>1943.85</v>
      </c>
      <c r="G197">
        <v>81.761850801929199</v>
      </c>
      <c r="H197">
        <f>(Table2[[#This Row],[1Y Return vs Nifty]]-AVERAGE(Table2[1Y Return vs Nifty]))/_xlfn.STDEV.P(Table2[1Y Return vs Nifty])</f>
        <v>0.91528601551010103</v>
      </c>
      <c r="I197">
        <v>-7.9239499479490503</v>
      </c>
      <c r="J197">
        <f>(Table2[[#This Row],[1M Return vs Nifty]]-AVERAGE(Table2[1M Return vs Nifty]))/_xlfn.STDEV.P(Table2[1M Return vs Nifty])</f>
        <v>-0.85556249682526386</v>
      </c>
      <c r="K197">
        <v>29.532855732933601</v>
      </c>
      <c r="L197">
        <f>(Table2[[#This Row],[6M Return vs Nifty]]-AVERAGE(Table2[6M Return vs Nifty]))/_xlfn.STDEV.P(Table2[6M Return vs Nifty])</f>
        <v>0.38975130557772197</v>
      </c>
      <c r="M197">
        <v>0.53779099507175598</v>
      </c>
      <c r="N197">
        <f>(Table2[[#This Row],[1W Return vs Nifty]]-AVERAGE(Table2[1W Return vs Nifty]))/_xlfn.STDEV.P(Table2[1W Return vs Nifty])</f>
        <v>0.38527964010481058</v>
      </c>
      <c r="O197">
        <v>1940.36</v>
      </c>
      <c r="P197">
        <v>1871.79685183275</v>
      </c>
      <c r="Q197">
        <v>1524.7540124500399</v>
      </c>
      <c r="R197">
        <v>52.181169274570102</v>
      </c>
      <c r="S197" s="1">
        <f>(Table2[[#This Row],[Close Price]]-Table2[[#This Row],[20D EMA]])/Table2[[#This Row],[20D EMA]]</f>
        <v>1.7986353047888069E-3</v>
      </c>
      <c r="T197" s="1">
        <f>(Table2[[#This Row],[Close Price]]-Table2[[#This Row],[50D EMA]])/Table2[[#This Row],[50D EMA]]</f>
        <v>3.849410693083484E-2</v>
      </c>
      <c r="U197" s="1">
        <f>(Table2[[#This Row],[Close Price]]-Table2[[#This Row],[200D EMA]])/Table2[[#This Row],[200D EMA]]</f>
        <v>0.27486137706667757</v>
      </c>
      <c r="V197">
        <v>0.45724832214182598</v>
      </c>
      <c r="W197">
        <v>1911.5</v>
      </c>
      <c r="X197">
        <v>1965.8</v>
      </c>
      <c r="Y197">
        <v>1911.5</v>
      </c>
      <c r="Z197">
        <v>2015</v>
      </c>
      <c r="AA197">
        <v>1870</v>
      </c>
      <c r="AB197">
        <v>2015</v>
      </c>
      <c r="AC197" s="1">
        <f>(Table2[[#This Row],[Close Price]]/Table2[[#This Row],[Day Low]])-1</f>
        <v>1.6923881768244886E-2</v>
      </c>
      <c r="AD197" s="1">
        <f>(Table2[[#This Row],[Day High]]/Table2[[#This Row],[Close Price]])-1</f>
        <v>1.129202356148884E-2</v>
      </c>
      <c r="AE197" s="1">
        <f>(Table2[[#This Row],[Close Price]]/Table2[[#This Row],[Current Week Low]])-1</f>
        <v>1.6923881768244886E-2</v>
      </c>
      <c r="AF197" s="1">
        <f>(Table2[[#This Row],[Current Week High]]/Table2[[#This Row],[Close Price]])-1</f>
        <v>3.6602618514803176E-2</v>
      </c>
      <c r="AG197" s="1">
        <f>(Table2[[#This Row],[Close Price]]/Table2[[#This Row],[Current Month Low]])-1</f>
        <v>3.9491978609625722E-2</v>
      </c>
      <c r="AH197" s="1">
        <f>(Table2[[#This Row],[Current Month High]]/Table2[[#This Row],[Close Price]])-1</f>
        <v>3.6602618514803176E-2</v>
      </c>
      <c r="AI197">
        <v>11.737016745119201</v>
      </c>
      <c r="AJ197">
        <v>128.68823529411699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0.02</v>
      </c>
      <c r="AM197" t="s">
        <v>3217</v>
      </c>
      <c r="AN197">
        <v>0.82</v>
      </c>
      <c r="AO197" t="s">
        <v>3217</v>
      </c>
      <c r="AP197">
        <v>4.0628642670221003E-2</v>
      </c>
      <c r="AQ197">
        <f>(Table2[[#This Row],[Sharpe Ratio]]-AVERAGE(Table2[Sharpe Ratio]))/_xlfn.STDEV.P(Table2[Sharpe Ratio])</f>
        <v>-0.27614153479825493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0.55861292956911468</v>
      </c>
      <c r="AS197">
        <f>_xlfn.RANK.AVG(Table2[[#This Row],[1Y Return vs Nifty Z-Score]],Table2[1Y Return vs Nifty Z-Score])</f>
        <v>105</v>
      </c>
      <c r="AT197">
        <f>_xlfn.RANK.AVG(Table2[[#This Row],[6M Return vs Nifty Z-Score]],Table2[6M Return vs Nifty Z-Score])</f>
        <v>208</v>
      </c>
      <c r="AU197">
        <f>_xlfn.RANK.AVG(Table2[[#This Row],[Sharpe Ratio Z-Score]],Table2[Sharpe Ratio Z-Score])</f>
        <v>408</v>
      </c>
      <c r="AV197">
        <f>(Table2[[#This Row],[Rank 1Y]]+Table2[[#This Row],[Rank 6M]]+Table2[[#This Row],[Rank Sharpe]])/3</f>
        <v>240.33333333333334</v>
      </c>
    </row>
    <row r="198" spans="1:48" x14ac:dyDescent="0.3">
      <c r="A198" t="s">
        <v>730</v>
      </c>
      <c r="B198" t="s">
        <v>731</v>
      </c>
      <c r="C198" t="s">
        <v>3171</v>
      </c>
      <c r="D198" t="s">
        <v>398</v>
      </c>
      <c r="E198">
        <v>23787.0046134</v>
      </c>
      <c r="F198">
        <v>6678</v>
      </c>
      <c r="G198">
        <v>129.56958241739801</v>
      </c>
      <c r="H198">
        <f>(Table2[[#This Row],[1Y Return vs Nifty]]-AVERAGE(Table2[1Y Return vs Nifty]))/_xlfn.STDEV.P(Table2[1Y Return vs Nifty])</f>
        <v>1.7099051001942824</v>
      </c>
      <c r="I198">
        <v>3.5403439539232302</v>
      </c>
      <c r="J198">
        <f>(Table2[[#This Row],[1M Return vs Nifty]]-AVERAGE(Table2[1M Return vs Nifty]))/_xlfn.STDEV.P(Table2[1M Return vs Nifty])</f>
        <v>0.21109759672819955</v>
      </c>
      <c r="K198">
        <v>46.371840328061197</v>
      </c>
      <c r="L198">
        <f>(Table2[[#This Row],[6M Return vs Nifty]]-AVERAGE(Table2[6M Return vs Nifty]))/_xlfn.STDEV.P(Table2[6M Return vs Nifty])</f>
        <v>0.88619309364993903</v>
      </c>
      <c r="M198">
        <v>-3.1641036672623799</v>
      </c>
      <c r="N198">
        <f>(Table2[[#This Row],[1W Return vs Nifty]]-AVERAGE(Table2[1W Return vs Nifty]))/_xlfn.STDEV.P(Table2[1W Return vs Nifty])</f>
        <v>-0.44987984646655205</v>
      </c>
      <c r="O198">
        <v>6585.66</v>
      </c>
      <c r="P198">
        <v>6164.9193811586001</v>
      </c>
      <c r="Q198">
        <v>4795.2048122202496</v>
      </c>
      <c r="R198">
        <v>51.230562159090397</v>
      </c>
      <c r="S198" s="1">
        <f>(Table2[[#This Row],[Close Price]]-Table2[[#This Row],[20D EMA]])/Table2[[#This Row],[20D EMA]]</f>
        <v>1.4021373711974221E-2</v>
      </c>
      <c r="T198" s="1">
        <f>(Table2[[#This Row],[Close Price]]-Table2[[#This Row],[50D EMA]])/Table2[[#This Row],[50D EMA]]</f>
        <v>8.3225844024739606E-2</v>
      </c>
      <c r="U198" s="1">
        <f>(Table2[[#This Row],[Close Price]]-Table2[[#This Row],[200D EMA]])/Table2[[#This Row],[200D EMA]]</f>
        <v>0.39264124505830833</v>
      </c>
      <c r="V198">
        <v>0.70311382776336795</v>
      </c>
      <c r="W198">
        <v>6575.4</v>
      </c>
      <c r="X198">
        <v>6797</v>
      </c>
      <c r="Y198">
        <v>6573</v>
      </c>
      <c r="Z198">
        <v>7023.9</v>
      </c>
      <c r="AA198">
        <v>6418.4</v>
      </c>
      <c r="AB198">
        <v>7052</v>
      </c>
      <c r="AC198" s="1">
        <f>(Table2[[#This Row],[Close Price]]/Table2[[#This Row],[Day Low]])-1</f>
        <v>1.5603613468382127E-2</v>
      </c>
      <c r="AD198" s="1">
        <f>(Table2[[#This Row],[Day High]]/Table2[[#This Row],[Close Price]])-1</f>
        <v>1.7819706498951815E-2</v>
      </c>
      <c r="AE198" s="1">
        <f>(Table2[[#This Row],[Close Price]]/Table2[[#This Row],[Current Week Low]])-1</f>
        <v>1.5974440894568787E-2</v>
      </c>
      <c r="AF198" s="1">
        <f>(Table2[[#This Row],[Current Week High]]/Table2[[#This Row],[Close Price]])-1</f>
        <v>5.1796945193171462E-2</v>
      </c>
      <c r="AG198" s="1">
        <f>(Table2[[#This Row],[Close Price]]/Table2[[#This Row],[Current Month Low]])-1</f>
        <v>4.0446217125763573E-2</v>
      </c>
      <c r="AH198" s="1">
        <f>(Table2[[#This Row],[Current Month High]]/Table2[[#This Row],[Close Price]])-1</f>
        <v>5.6004791853848435E-2</v>
      </c>
      <c r="AI198">
        <v>5.6004791853848399</v>
      </c>
      <c r="AJ198">
        <v>218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0.31</v>
      </c>
      <c r="AM198" t="s">
        <v>3217</v>
      </c>
      <c r="AN198">
        <v>3.55</v>
      </c>
      <c r="AO198" t="s">
        <v>3217</v>
      </c>
      <c r="AQ198">
        <f>(Table2[[#This Row],[Sharpe Ratio]]-AVERAGE(Table2[Sharpe Ratio]))/_xlfn.STDEV.P(Table2[Sharpe Ratio])</f>
        <v>-0.74800574154095378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1.6093102025649153</v>
      </c>
      <c r="AS198">
        <f>_xlfn.RANK.AVG(Table2[[#This Row],[1Y Return vs Nifty Z-Score]],Table2[1Y Return vs Nifty Z-Score])</f>
        <v>51</v>
      </c>
      <c r="AT198">
        <f>_xlfn.RANK.AVG(Table2[[#This Row],[6M Return vs Nifty Z-Score]],Table2[6M Return vs Nifty Z-Score])</f>
        <v>118</v>
      </c>
      <c r="AU198">
        <f>_xlfn.RANK.AVG(Table2[[#This Row],[Sharpe Ratio Z-Score]],Table2[Sharpe Ratio Z-Score])</f>
        <v>556.5</v>
      </c>
      <c r="AV198">
        <f>(Table2[[#This Row],[Rank 1Y]]+Table2[[#This Row],[Rank 6M]]+Table2[[#This Row],[Rank Sharpe]])/3</f>
        <v>241.83333333333334</v>
      </c>
    </row>
    <row r="199" spans="1:48" x14ac:dyDescent="0.3">
      <c r="A199" t="s">
        <v>1890</v>
      </c>
      <c r="B199" t="s">
        <v>1891</v>
      </c>
      <c r="C199" t="s">
        <v>3185</v>
      </c>
      <c r="D199" t="s">
        <v>285</v>
      </c>
      <c r="E199">
        <v>3876.71708988</v>
      </c>
      <c r="F199">
        <v>155.78</v>
      </c>
      <c r="G199">
        <v>44.8574590180909</v>
      </c>
      <c r="H199">
        <f>(Table2[[#This Row],[1Y Return vs Nifty]]-AVERAGE(Table2[1Y Return vs Nifty]))/_xlfn.STDEV.P(Table2[1Y Return vs Nifty])</f>
        <v>0.30189288788863605</v>
      </c>
      <c r="I199">
        <v>6.5752308594739501</v>
      </c>
      <c r="J199">
        <f>(Table2[[#This Row],[1M Return vs Nifty]]-AVERAGE(Table2[1M Return vs Nifty]))/_xlfn.STDEV.P(Table2[1M Return vs Nifty])</f>
        <v>0.49346934838664519</v>
      </c>
      <c r="K199">
        <v>63.483226610179301</v>
      </c>
      <c r="L199">
        <f>(Table2[[#This Row],[6M Return vs Nifty]]-AVERAGE(Table2[6M Return vs Nifty]))/_xlfn.STDEV.P(Table2[6M Return vs Nifty])</f>
        <v>1.3906657448540451</v>
      </c>
      <c r="M199">
        <v>-3.77462797937878</v>
      </c>
      <c r="N199">
        <f>(Table2[[#This Row],[1W Return vs Nifty]]-AVERAGE(Table2[1W Return vs Nifty]))/_xlfn.STDEV.P(Table2[1W Return vs Nifty])</f>
        <v>-0.58761611871503683</v>
      </c>
      <c r="O199">
        <v>115.49</v>
      </c>
      <c r="P199">
        <v>151.126912996296</v>
      </c>
      <c r="Q199">
        <v>121.787760707487</v>
      </c>
      <c r="R199">
        <v>37.500942331736503</v>
      </c>
      <c r="S199" s="1">
        <f>(Table2[[#This Row],[Close Price]]-Table2[[#This Row],[20D EMA]])/Table2[[#This Row],[20D EMA]]</f>
        <v>0.34886137327907185</v>
      </c>
      <c r="T199" s="1">
        <f>(Table2[[#This Row],[Close Price]]-Table2[[#This Row],[50D EMA]])/Table2[[#This Row],[50D EMA]]</f>
        <v>3.0789267850776819E-2</v>
      </c>
      <c r="U199" s="1">
        <f>(Table2[[#This Row],[Close Price]]-Table2[[#This Row],[200D EMA]])/Table2[[#This Row],[200D EMA]]</f>
        <v>0.27911047132360406</v>
      </c>
      <c r="V199">
        <v>0.745103195160561</v>
      </c>
      <c r="W199">
        <v>148.19999999999999</v>
      </c>
      <c r="X199">
        <v>158.86000000000001</v>
      </c>
      <c r="Y199">
        <v>154.41</v>
      </c>
      <c r="Z199">
        <v>160.37</v>
      </c>
      <c r="AA199">
        <v>154.41</v>
      </c>
      <c r="AB199">
        <v>165.7</v>
      </c>
      <c r="AC199" s="1">
        <f>(Table2[[#This Row],[Close Price]]/Table2[[#This Row],[Day Low]])-1</f>
        <v>5.1147098515519573E-2</v>
      </c>
      <c r="AD199" s="1">
        <f>(Table2[[#This Row],[Day High]]/Table2[[#This Row],[Close Price]])-1</f>
        <v>1.9771472589549477E-2</v>
      </c>
      <c r="AE199" s="1">
        <f>(Table2[[#This Row],[Close Price]]/Table2[[#This Row],[Current Week Low]])-1</f>
        <v>8.8724823521793006E-3</v>
      </c>
      <c r="AF199" s="1">
        <f>(Table2[[#This Row],[Current Week High]]/Table2[[#This Row],[Close Price]])-1</f>
        <v>2.9464629605854498E-2</v>
      </c>
      <c r="AG199" s="1">
        <f>(Table2[[#This Row],[Close Price]]/Table2[[#This Row],[Current Month Low]])-1</f>
        <v>8.8724823521793006E-3</v>
      </c>
      <c r="AH199" s="1">
        <f>(Table2[[#This Row],[Current Month High]]/Table2[[#This Row],[Close Price]])-1</f>
        <v>6.367954808062648E-2</v>
      </c>
      <c r="AI199">
        <v>13.621774297085601</v>
      </c>
      <c r="AJ199">
        <v>90.906862745097996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0.21</v>
      </c>
      <c r="AM199" t="s">
        <v>3217</v>
      </c>
      <c r="AN199">
        <v>-7.05</v>
      </c>
      <c r="AO199" t="s">
        <v>3216</v>
      </c>
      <c r="AP199">
        <v>2.9162520154244E-2</v>
      </c>
      <c r="AQ199">
        <f>(Table2[[#This Row],[Sharpe Ratio]]-AVERAGE(Table2[Sharpe Ratio]))/_xlfn.STDEV.P(Table2[Sharpe Ratio])</f>
        <v>-0.40930997090211979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214</v>
      </c>
      <c r="AT199">
        <f>_xlfn.RANK.AVG(Table2[[#This Row],[6M Return vs Nifty Z-Score]],Table2[6M Return vs Nifty Z-Score])</f>
        <v>65</v>
      </c>
      <c r="AU199">
        <f>_xlfn.RANK.AVG(Table2[[#This Row],[Sharpe Ratio Z-Score]],Table2[Sharpe Ratio Z-Score])</f>
        <v>448</v>
      </c>
      <c r="AV199">
        <f>(Table2[[#This Row],[Rank 1Y]]+Table2[[#This Row],[Rank 6M]]+Table2[[#This Row],[Rank Sharpe]])/3</f>
        <v>242.33333333333334</v>
      </c>
    </row>
    <row r="200" spans="1:48" x14ac:dyDescent="0.3">
      <c r="A200" t="s">
        <v>864</v>
      </c>
      <c r="B200" t="s">
        <v>865</v>
      </c>
      <c r="C200" t="s">
        <v>3169</v>
      </c>
      <c r="D200" t="s">
        <v>192</v>
      </c>
      <c r="E200">
        <v>18602.818930739999</v>
      </c>
      <c r="F200">
        <v>1883.3</v>
      </c>
      <c r="G200">
        <v>52.650526243724102</v>
      </c>
      <c r="H200">
        <f>(Table2[[#This Row],[1Y Return vs Nifty]]-AVERAGE(Table2[1Y Return vs Nifty]))/_xlfn.STDEV.P(Table2[1Y Return vs Nifty])</f>
        <v>0.43142256303664656</v>
      </c>
      <c r="I200">
        <v>1.2896677776856</v>
      </c>
      <c r="J200">
        <f>(Table2[[#This Row],[1M Return vs Nifty]]-AVERAGE(Table2[1M Return vs Nifty]))/_xlfn.STDEV.P(Table2[1M Return vs Nifty])</f>
        <v>1.6903291500268707E-3</v>
      </c>
      <c r="K200">
        <v>33.352857109234797</v>
      </c>
      <c r="L200">
        <f>(Table2[[#This Row],[6M Return vs Nifty]]-AVERAGE(Table2[6M Return vs Nifty]))/_xlfn.STDEV.P(Table2[6M Return vs Nifty])</f>
        <v>0.50237141654557849</v>
      </c>
      <c r="M200">
        <v>-0.135716294069222</v>
      </c>
      <c r="N200">
        <f>(Table2[[#This Row],[1W Return vs Nifty]]-AVERAGE(Table2[1W Return vs Nifty]))/_xlfn.STDEV.P(Table2[1W Return vs Nifty])</f>
        <v>0.23333420321158785</v>
      </c>
      <c r="O200">
        <v>1831.37</v>
      </c>
      <c r="P200">
        <v>1769.09330285742</v>
      </c>
      <c r="Q200">
        <v>1505.8812292760499</v>
      </c>
      <c r="R200">
        <v>59.952103513463598</v>
      </c>
      <c r="S200" s="1">
        <f>(Table2[[#This Row],[Close Price]]-Table2[[#This Row],[20D EMA]])/Table2[[#This Row],[20D EMA]]</f>
        <v>2.8355821051999359E-2</v>
      </c>
      <c r="T200" s="1">
        <f>(Table2[[#This Row],[Close Price]]-Table2[[#This Row],[50D EMA]])/Table2[[#This Row],[50D EMA]]</f>
        <v>6.4556627374098688E-2</v>
      </c>
      <c r="U200" s="1">
        <f>(Table2[[#This Row],[Close Price]]-Table2[[#This Row],[200D EMA]])/Table2[[#This Row],[200D EMA]]</f>
        <v>0.25062983944981737</v>
      </c>
      <c r="V200">
        <v>1.15093011184025</v>
      </c>
      <c r="W200">
        <v>1861.1</v>
      </c>
      <c r="X200">
        <v>1933.95</v>
      </c>
      <c r="Y200">
        <v>1793.95</v>
      </c>
      <c r="Z200">
        <v>1943</v>
      </c>
      <c r="AA200">
        <v>1790.05</v>
      </c>
      <c r="AB200">
        <v>1943</v>
      </c>
      <c r="AC200" s="1">
        <f>(Table2[[#This Row],[Close Price]]/Table2[[#This Row],[Day Low]])-1</f>
        <v>1.1928429423459175E-2</v>
      </c>
      <c r="AD200" s="1">
        <f>(Table2[[#This Row],[Day High]]/Table2[[#This Row],[Close Price]])-1</f>
        <v>2.6894281314713497E-2</v>
      </c>
      <c r="AE200" s="1">
        <f>(Table2[[#This Row],[Close Price]]/Table2[[#This Row],[Current Week Low]])-1</f>
        <v>4.9806293374954569E-2</v>
      </c>
      <c r="AF200" s="1">
        <f>(Table2[[#This Row],[Current Week High]]/Table2[[#This Row],[Close Price]])-1</f>
        <v>3.1699676100461982E-2</v>
      </c>
      <c r="AG200" s="1">
        <f>(Table2[[#This Row],[Close Price]]/Table2[[#This Row],[Current Month Low]])-1</f>
        <v>5.2093516940867612E-2</v>
      </c>
      <c r="AH200" s="1">
        <f>(Table2[[#This Row],[Current Month High]]/Table2[[#This Row],[Close Price]])-1</f>
        <v>3.1699676100461982E-2</v>
      </c>
      <c r="AI200">
        <v>3.1699676100461902</v>
      </c>
      <c r="AJ200">
        <v>92.418901660280895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0.06</v>
      </c>
      <c r="AM200" t="s">
        <v>3217</v>
      </c>
      <c r="AN200">
        <v>4.25</v>
      </c>
      <c r="AO200" t="s">
        <v>3217</v>
      </c>
      <c r="AP200">
        <v>5.6553725334011998E-2</v>
      </c>
      <c r="AQ200">
        <f>(Table2[[#This Row],[Sharpe Ratio]]-AVERAGE(Table2[Sharpe Ratio]))/_xlfn.STDEV.P(Table2[Sharpe Ratio])</f>
        <v>-9.1186389743177262E-2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1.0776321222006626</v>
      </c>
      <c r="AS200">
        <f>_xlfn.RANK.AVG(Table2[[#This Row],[1Y Return vs Nifty Z-Score]],Table2[1Y Return vs Nifty Z-Score])</f>
        <v>172</v>
      </c>
      <c r="AT200">
        <f>_xlfn.RANK.AVG(Table2[[#This Row],[6M Return vs Nifty Z-Score]],Table2[6M Return vs Nifty Z-Score])</f>
        <v>184</v>
      </c>
      <c r="AU200">
        <f>_xlfn.RANK.AVG(Table2[[#This Row],[Sharpe Ratio Z-Score]],Table2[Sharpe Ratio Z-Score])</f>
        <v>372</v>
      </c>
      <c r="AV200">
        <f>(Table2[[#This Row],[Rank 1Y]]+Table2[[#This Row],[Rank 6M]]+Table2[[#This Row],[Rank Sharpe]])/3</f>
        <v>242.66666666666666</v>
      </c>
    </row>
    <row r="201" spans="1:48" x14ac:dyDescent="0.3">
      <c r="A201" t="s">
        <v>1925</v>
      </c>
      <c r="B201" t="s">
        <v>1926</v>
      </c>
      <c r="C201" t="s">
        <v>3185</v>
      </c>
      <c r="D201" t="s">
        <v>285</v>
      </c>
      <c r="E201">
        <v>3780.0895350000001</v>
      </c>
      <c r="F201">
        <v>1220.9000000000001</v>
      </c>
      <c r="G201">
        <v>44.457210550073498</v>
      </c>
      <c r="H201">
        <f>(Table2[[#This Row],[1Y Return vs Nifty]]-AVERAGE(Table2[1Y Return vs Nifty]))/_xlfn.STDEV.P(Table2[1Y Return vs Nifty])</f>
        <v>0.2952403013601565</v>
      </c>
      <c r="I201">
        <v>-7.2863457790334696</v>
      </c>
      <c r="J201">
        <f>(Table2[[#This Row],[1M Return vs Nifty]]-AVERAGE(Table2[1M Return vs Nifty]))/_xlfn.STDEV.P(Table2[1M Return vs Nifty])</f>
        <v>-0.79623857087859051</v>
      </c>
      <c r="K201">
        <v>40.894616519175699</v>
      </c>
      <c r="L201">
        <f>(Table2[[#This Row],[6M Return vs Nifty]]-AVERAGE(Table2[6M Return vs Nifty]))/_xlfn.STDEV.P(Table2[6M Return vs Nifty])</f>
        <v>0.72471525833309802</v>
      </c>
      <c r="M201">
        <v>-5.1507103364851901</v>
      </c>
      <c r="N201">
        <f>(Table2[[#This Row],[1W Return vs Nifty]]-AVERAGE(Table2[1W Return vs Nifty]))/_xlfn.STDEV.P(Table2[1W Return vs Nifty])</f>
        <v>-0.89806477802839246</v>
      </c>
      <c r="O201">
        <v>922.71</v>
      </c>
      <c r="P201">
        <v>1188.7542821396</v>
      </c>
      <c r="Q201">
        <v>964.15689917240604</v>
      </c>
      <c r="R201">
        <v>33.631615915254798</v>
      </c>
      <c r="S201" s="1">
        <f>(Table2[[#This Row],[Close Price]]-Table2[[#This Row],[20D EMA]])/Table2[[#This Row],[20D EMA]]</f>
        <v>0.32316762579792141</v>
      </c>
      <c r="T201" s="1">
        <f>(Table2[[#This Row],[Close Price]]-Table2[[#This Row],[50D EMA]])/Table2[[#This Row],[50D EMA]]</f>
        <v>2.704151593257946E-2</v>
      </c>
      <c r="U201" s="1">
        <f>(Table2[[#This Row],[Close Price]]-Table2[[#This Row],[200D EMA]])/Table2[[#This Row],[200D EMA]]</f>
        <v>0.26628767687911803</v>
      </c>
      <c r="V201">
        <v>0.27032877257468502</v>
      </c>
      <c r="W201">
        <v>1191.05</v>
      </c>
      <c r="X201">
        <v>1239.9000000000001</v>
      </c>
      <c r="Y201">
        <v>1211</v>
      </c>
      <c r="Z201">
        <v>1245.9000000000001</v>
      </c>
      <c r="AA201">
        <v>1211</v>
      </c>
      <c r="AB201">
        <v>1257.95</v>
      </c>
      <c r="AC201" s="1">
        <f>(Table2[[#This Row],[Close Price]]/Table2[[#This Row],[Day Low]])-1</f>
        <v>2.5061920154485717E-2</v>
      </c>
      <c r="AD201" s="1">
        <f>(Table2[[#This Row],[Day High]]/Table2[[#This Row],[Close Price]])-1</f>
        <v>1.5562290113850352E-2</v>
      </c>
      <c r="AE201" s="1">
        <f>(Table2[[#This Row],[Close Price]]/Table2[[#This Row],[Current Week Low]])-1</f>
        <v>8.1750619322873419E-3</v>
      </c>
      <c r="AF201" s="1">
        <f>(Table2[[#This Row],[Current Week High]]/Table2[[#This Row],[Close Price]])-1</f>
        <v>2.0476697518224229E-2</v>
      </c>
      <c r="AG201" s="1">
        <f>(Table2[[#This Row],[Close Price]]/Table2[[#This Row],[Current Month Low]])-1</f>
        <v>8.1750619322873419E-3</v>
      </c>
      <c r="AH201" s="1">
        <f>(Table2[[#This Row],[Current Month High]]/Table2[[#This Row],[Close Price]])-1</f>
        <v>3.0346465722008276E-2</v>
      </c>
      <c r="AI201">
        <v>14.661315423048499</v>
      </c>
      <c r="AJ201">
        <v>96.459892187625698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0.31</v>
      </c>
      <c r="AM201" t="s">
        <v>3217</v>
      </c>
      <c r="AN201">
        <v>-9.18</v>
      </c>
      <c r="AO201" t="s">
        <v>3216</v>
      </c>
      <c r="AP201">
        <v>5.6888296251769999E-2</v>
      </c>
      <c r="AQ201">
        <f>(Table2[[#This Row],[Sharpe Ratio]]-AVERAGE(Table2[Sharpe Ratio]))/_xlfn.STDEV.P(Table2[Sharpe Ratio])</f>
        <v>-8.7300657158200484E-2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217</v>
      </c>
      <c r="AT201">
        <f>_xlfn.RANK.AVG(Table2[[#This Row],[6M Return vs Nifty Z-Score]],Table2[6M Return vs Nifty Z-Score])</f>
        <v>142</v>
      </c>
      <c r="AU201">
        <f>_xlfn.RANK.AVG(Table2[[#This Row],[Sharpe Ratio Z-Score]],Table2[Sharpe Ratio Z-Score])</f>
        <v>370</v>
      </c>
      <c r="AV201">
        <f>(Table2[[#This Row],[Rank 1Y]]+Table2[[#This Row],[Rank 6M]]+Table2[[#This Row],[Rank Sharpe]])/3</f>
        <v>243</v>
      </c>
    </row>
    <row r="202" spans="1:48" x14ac:dyDescent="0.3">
      <c r="A202" t="s">
        <v>235</v>
      </c>
      <c r="B202" t="s">
        <v>236</v>
      </c>
      <c r="C202" t="s">
        <v>3175</v>
      </c>
      <c r="D202" t="s">
        <v>54</v>
      </c>
      <c r="E202">
        <v>113704.1300224</v>
      </c>
      <c r="F202">
        <v>3359.6</v>
      </c>
      <c r="G202">
        <v>52.232492324354197</v>
      </c>
      <c r="H202">
        <f>(Table2[[#This Row],[1Y Return vs Nifty]]-AVERAGE(Table2[1Y Return vs Nifty]))/_xlfn.STDEV.P(Table2[1Y Return vs Nifty])</f>
        <v>0.42447436199986754</v>
      </c>
      <c r="I202">
        <v>-0.29374425078858601</v>
      </c>
      <c r="J202">
        <f>(Table2[[#This Row],[1M Return vs Nifty]]-AVERAGE(Table2[1M Return vs Nifty]))/_xlfn.STDEV.P(Table2[1M Return vs Nifty])</f>
        <v>-0.14563339064314099</v>
      </c>
      <c r="K202">
        <v>15.6803546794753</v>
      </c>
      <c r="L202">
        <f>(Table2[[#This Row],[6M Return vs Nifty]]-AVERAGE(Table2[6M Return vs Nifty]))/_xlfn.STDEV.P(Table2[6M Return vs Nifty])</f>
        <v>-1.8643889120714678E-2</v>
      </c>
      <c r="M202">
        <v>-1.17483957668821</v>
      </c>
      <c r="N202">
        <f>(Table2[[#This Row],[1W Return vs Nifty]]-AVERAGE(Table2[1W Return vs Nifty]))/_xlfn.STDEV.P(Table2[1W Return vs Nifty])</f>
        <v>-1.0953919971619364E-3</v>
      </c>
      <c r="O202">
        <v>3404.23</v>
      </c>
      <c r="P202">
        <v>3269.0681686962598</v>
      </c>
      <c r="Q202">
        <v>2784.4502743531698</v>
      </c>
      <c r="R202">
        <v>31.601362263203299</v>
      </c>
      <c r="S202" s="1">
        <f>(Table2[[#This Row],[Close Price]]-Table2[[#This Row],[20D EMA]])/Table2[[#This Row],[20D EMA]]</f>
        <v>-1.3110160006815082E-2</v>
      </c>
      <c r="T202" s="1">
        <f>(Table2[[#This Row],[Close Price]]-Table2[[#This Row],[50D EMA]])/Table2[[#This Row],[50D EMA]]</f>
        <v>2.769346695509417E-2</v>
      </c>
      <c r="U202" s="1">
        <f>(Table2[[#This Row],[Close Price]]-Table2[[#This Row],[200D EMA]])/Table2[[#This Row],[200D EMA]]</f>
        <v>0.20655772916628504</v>
      </c>
      <c r="V202">
        <v>0.67841577836017997</v>
      </c>
      <c r="W202">
        <v>3348.25</v>
      </c>
      <c r="X202">
        <v>3476.5</v>
      </c>
      <c r="Y202">
        <v>3348.25</v>
      </c>
      <c r="Z202">
        <v>3483.05</v>
      </c>
      <c r="AA202">
        <v>3348.25</v>
      </c>
      <c r="AB202">
        <v>3525</v>
      </c>
      <c r="AC202" s="1">
        <f>(Table2[[#This Row],[Close Price]]/Table2[[#This Row],[Day Low]])-1</f>
        <v>3.3898305084745228E-3</v>
      </c>
      <c r="AD202" s="1">
        <f>(Table2[[#This Row],[Day High]]/Table2[[#This Row],[Close Price]])-1</f>
        <v>3.4795809024883884E-2</v>
      </c>
      <c r="AE202" s="1">
        <f>(Table2[[#This Row],[Close Price]]/Table2[[#This Row],[Current Week Low]])-1</f>
        <v>3.3898305084745228E-3</v>
      </c>
      <c r="AF202" s="1">
        <f>(Table2[[#This Row],[Current Week High]]/Table2[[#This Row],[Close Price]])-1</f>
        <v>3.6745445886415151E-2</v>
      </c>
      <c r="AG202" s="1">
        <f>(Table2[[#This Row],[Close Price]]/Table2[[#This Row],[Current Month Low]])-1</f>
        <v>3.3898305084745228E-3</v>
      </c>
      <c r="AH202" s="1">
        <f>(Table2[[#This Row],[Current Month High]]/Table2[[#This Row],[Close Price]])-1</f>
        <v>4.9232051434694668E-2</v>
      </c>
      <c r="AI202">
        <v>6.3817121085843498</v>
      </c>
      <c r="AJ202">
        <v>84.446457492656904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0.04</v>
      </c>
      <c r="AM202" t="s">
        <v>3217</v>
      </c>
      <c r="AN202">
        <v>-2.0499999999999998</v>
      </c>
      <c r="AO202" t="s">
        <v>3216</v>
      </c>
      <c r="AP202">
        <v>0.100814673564674</v>
      </c>
      <c r="AQ202">
        <f>(Table2[[#This Row],[Sharpe Ratio]]-AVERAGE(Table2[Sharpe Ratio]))/_xlfn.STDEV.P(Table2[Sharpe Ratio])</f>
        <v>0.42286369546552399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0.68196538570437393</v>
      </c>
      <c r="AS202">
        <f>_xlfn.RANK.AVG(Table2[[#This Row],[1Y Return vs Nifty Z-Score]],Table2[1Y Return vs Nifty Z-Score])</f>
        <v>176</v>
      </c>
      <c r="AT202">
        <f>_xlfn.RANK.AVG(Table2[[#This Row],[6M Return vs Nifty Z-Score]],Table2[6M Return vs Nifty Z-Score])</f>
        <v>322</v>
      </c>
      <c r="AU202">
        <f>_xlfn.RANK.AVG(Table2[[#This Row],[Sharpe Ratio Z-Score]],Table2[Sharpe Ratio Z-Score])</f>
        <v>237</v>
      </c>
      <c r="AV202">
        <f>(Table2[[#This Row],[Rank 1Y]]+Table2[[#This Row],[Rank 6M]]+Table2[[#This Row],[Rank Sharpe]])/3</f>
        <v>245</v>
      </c>
    </row>
    <row r="203" spans="1:48" x14ac:dyDescent="0.3">
      <c r="A203" t="s">
        <v>1813</v>
      </c>
      <c r="B203" t="s">
        <v>1814</v>
      </c>
      <c r="C203" t="s">
        <v>3183</v>
      </c>
      <c r="D203" t="s">
        <v>106</v>
      </c>
      <c r="E203">
        <v>4321.0117584949903</v>
      </c>
      <c r="F203">
        <v>1107.95</v>
      </c>
      <c r="G203">
        <v>22.810344907699601</v>
      </c>
      <c r="H203">
        <f>(Table2[[#This Row],[1Y Return vs Nifty]]-AVERAGE(Table2[1Y Return vs Nifty]))/_xlfn.STDEV.P(Table2[1Y Return vs Nifty])</f>
        <v>-6.4555321267941293E-2</v>
      </c>
      <c r="I203">
        <v>-11.4937752155731</v>
      </c>
      <c r="J203">
        <f>(Table2[[#This Row],[1M Return vs Nifty]]-AVERAGE(Table2[1M Return vs Nifty]))/_xlfn.STDEV.P(Table2[1M Return vs Nifty])</f>
        <v>-1.1877059490540594</v>
      </c>
      <c r="K203">
        <v>55.523879437679398</v>
      </c>
      <c r="L203">
        <f>(Table2[[#This Row],[6M Return vs Nifty]]-AVERAGE(Table2[6M Return vs Nifty]))/_xlfn.STDEV.P(Table2[6M Return vs Nifty])</f>
        <v>1.1560107085078077</v>
      </c>
      <c r="M203">
        <v>-5.36932812690016</v>
      </c>
      <c r="N203">
        <f>(Table2[[#This Row],[1W Return vs Nifty]]-AVERAGE(Table2[1W Return vs Nifty]))/_xlfn.STDEV.P(Table2[1W Return vs Nifty])</f>
        <v>-0.94738566321079543</v>
      </c>
      <c r="O203">
        <v>929.13</v>
      </c>
      <c r="P203">
        <v>1212.0517253052999</v>
      </c>
      <c r="Q203">
        <v>999.59101299028498</v>
      </c>
      <c r="R203">
        <v>20.762561082544501</v>
      </c>
      <c r="S203" s="1">
        <f>(Table2[[#This Row],[Close Price]]-Table2[[#This Row],[20D EMA]])/Table2[[#This Row],[20D EMA]]</f>
        <v>0.19245961275601914</v>
      </c>
      <c r="T203" s="1">
        <f>(Table2[[#This Row],[Close Price]]-Table2[[#This Row],[50D EMA]])/Table2[[#This Row],[50D EMA]]</f>
        <v>-8.5888847094440626E-2</v>
      </c>
      <c r="U203" s="1">
        <f>(Table2[[#This Row],[Close Price]]-Table2[[#This Row],[200D EMA]])/Table2[[#This Row],[200D EMA]]</f>
        <v>0.10840332256045224</v>
      </c>
      <c r="V203">
        <v>6.6160635145708094E-2</v>
      </c>
      <c r="W203">
        <v>1053</v>
      </c>
      <c r="X203">
        <v>1121</v>
      </c>
      <c r="Y203">
        <v>1100</v>
      </c>
      <c r="Z203">
        <v>1145</v>
      </c>
      <c r="AA203">
        <v>1100</v>
      </c>
      <c r="AB203">
        <v>1179.5</v>
      </c>
      <c r="AC203" s="1">
        <f>(Table2[[#This Row],[Close Price]]/Table2[[#This Row],[Day Low]])-1</f>
        <v>5.2184235517568789E-2</v>
      </c>
      <c r="AD203" s="1">
        <f>(Table2[[#This Row],[Day High]]/Table2[[#This Row],[Close Price]])-1</f>
        <v>1.1778509860553177E-2</v>
      </c>
      <c r="AE203" s="1">
        <f>(Table2[[#This Row],[Close Price]]/Table2[[#This Row],[Current Week Low]])-1</f>
        <v>7.2272727272728599E-3</v>
      </c>
      <c r="AF203" s="1">
        <f>(Table2[[#This Row],[Current Week High]]/Table2[[#This Row],[Close Price]])-1</f>
        <v>3.3440137190306363E-2</v>
      </c>
      <c r="AG203" s="1">
        <f>(Table2[[#This Row],[Close Price]]/Table2[[#This Row],[Current Month Low]])-1</f>
        <v>7.2272727272728599E-3</v>
      </c>
      <c r="AH203" s="1">
        <f>(Table2[[#This Row],[Current Month High]]/Table2[[#This Row],[Close Price]])-1</f>
        <v>6.4578726476826498E-2</v>
      </c>
      <c r="AI203">
        <v>43.751974367074297</v>
      </c>
      <c r="AJ203">
        <v>81.631147540983605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0</v>
      </c>
      <c r="AM203">
        <v>0</v>
      </c>
      <c r="AN203">
        <v>-11.4</v>
      </c>
      <c r="AO203" t="s">
        <v>3216</v>
      </c>
      <c r="AP203">
        <v>6.7797841124538002E-2</v>
      </c>
      <c r="AQ203">
        <f>(Table2[[#This Row],[Sharpe Ratio]]-AVERAGE(Table2[Sharpe Ratio]))/_xlfn.STDEV.P(Table2[Sharpe Ratio])</f>
        <v>3.9403643034571605E-2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309</v>
      </c>
      <c r="AT203">
        <f>_xlfn.RANK.AVG(Table2[[#This Row],[6M Return vs Nifty Z-Score]],Table2[6M Return vs Nifty Z-Score])</f>
        <v>87</v>
      </c>
      <c r="AU203">
        <f>_xlfn.RANK.AVG(Table2[[#This Row],[Sharpe Ratio Z-Score]],Table2[Sharpe Ratio Z-Score])</f>
        <v>340</v>
      </c>
      <c r="AV203">
        <f>(Table2[[#This Row],[Rank 1Y]]+Table2[[#This Row],[Rank 6M]]+Table2[[#This Row],[Rank Sharpe]])/3</f>
        <v>245.33333333333334</v>
      </c>
    </row>
    <row r="204" spans="1:48" x14ac:dyDescent="0.3">
      <c r="A204" t="s">
        <v>1427</v>
      </c>
      <c r="B204" t="s">
        <v>1428</v>
      </c>
      <c r="C204" t="s">
        <v>3179</v>
      </c>
      <c r="D204" t="s">
        <v>1408</v>
      </c>
      <c r="E204">
        <v>7838.2503277199903</v>
      </c>
      <c r="F204">
        <v>385.2</v>
      </c>
      <c r="G204">
        <v>43.681372738602001</v>
      </c>
      <c r="H204">
        <f>(Table2[[#This Row],[1Y Return vs Nifty]]-AVERAGE(Table2[1Y Return vs Nifty]))/_xlfn.STDEV.P(Table2[1Y Return vs Nifty])</f>
        <v>0.28234499110838579</v>
      </c>
      <c r="I204">
        <v>-6.5803961194974399</v>
      </c>
      <c r="J204">
        <f>(Table2[[#This Row],[1M Return vs Nifty]]-AVERAGE(Table2[1M Return vs Nifty]))/_xlfn.STDEV.P(Table2[1M Return vs Nifty])</f>
        <v>-0.73055564820319041</v>
      </c>
      <c r="K204">
        <v>23.425242188959899</v>
      </c>
      <c r="L204">
        <f>(Table2[[#This Row],[6M Return vs Nifty]]-AVERAGE(Table2[6M Return vs Nifty]))/_xlfn.STDEV.P(Table2[6M Return vs Nifty])</f>
        <v>0.20968851310377826</v>
      </c>
      <c r="M204">
        <v>-5.3732741387591396</v>
      </c>
      <c r="N204">
        <f>(Table2[[#This Row],[1W Return vs Nifty]]-AVERAGE(Table2[1W Return vs Nifty]))/_xlfn.STDEV.P(Table2[1W Return vs Nifty])</f>
        <v>-0.94827589633160281</v>
      </c>
      <c r="O204">
        <v>401.18</v>
      </c>
      <c r="P204">
        <v>426.52064269558201</v>
      </c>
      <c r="Q204">
        <v>389.164928268013</v>
      </c>
      <c r="R204">
        <v>35.192369155261702</v>
      </c>
      <c r="S204" s="1">
        <f>(Table2[[#This Row],[Close Price]]-Table2[[#This Row],[20D EMA]])/Table2[[#This Row],[20D EMA]]</f>
        <v>-3.9832494142280316E-2</v>
      </c>
      <c r="T204" s="1">
        <f>(Table2[[#This Row],[Close Price]]-Table2[[#This Row],[50D EMA]])/Table2[[#This Row],[50D EMA]]</f>
        <v>-9.6878412342338974E-2</v>
      </c>
      <c r="U204" s="1">
        <f>(Table2[[#This Row],[Close Price]]-Table2[[#This Row],[200D EMA]])/Table2[[#This Row],[200D EMA]]</f>
        <v>-1.0188298019708535E-2</v>
      </c>
      <c r="V204">
        <v>0.50472519841360997</v>
      </c>
      <c r="W204">
        <v>383.7</v>
      </c>
      <c r="X204">
        <v>395.85</v>
      </c>
      <c r="Y204">
        <v>383.7</v>
      </c>
      <c r="Z204">
        <v>402</v>
      </c>
      <c r="AA204">
        <v>381.1</v>
      </c>
      <c r="AB204">
        <v>408.45</v>
      </c>
      <c r="AC204" s="1">
        <f>(Table2[[#This Row],[Close Price]]/Table2[[#This Row],[Day Low]])-1</f>
        <v>3.9093041438624798E-3</v>
      </c>
      <c r="AD204" s="1">
        <f>(Table2[[#This Row],[Day High]]/Table2[[#This Row],[Close Price]])-1</f>
        <v>2.7647975077881748E-2</v>
      </c>
      <c r="AE204" s="1">
        <f>(Table2[[#This Row],[Close Price]]/Table2[[#This Row],[Current Week Low]])-1</f>
        <v>3.9093041438624798E-3</v>
      </c>
      <c r="AF204" s="1">
        <f>(Table2[[#This Row],[Current Week High]]/Table2[[#This Row],[Close Price]])-1</f>
        <v>4.3613707165109039E-2</v>
      </c>
      <c r="AG204" s="1">
        <f>(Table2[[#This Row],[Close Price]]/Table2[[#This Row],[Current Month Low]])-1</f>
        <v>1.0758331146680566E-2</v>
      </c>
      <c r="AH204" s="1">
        <f>(Table2[[#This Row],[Current Month High]]/Table2[[#This Row],[Close Price]])-1</f>
        <v>6.0358255451713472E-2</v>
      </c>
      <c r="AI204">
        <v>52.647975077881597</v>
      </c>
      <c r="AJ204">
        <v>86.042018836029897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-0.16</v>
      </c>
      <c r="AM204" t="s">
        <v>3216</v>
      </c>
      <c r="AN204">
        <v>0.63</v>
      </c>
      <c r="AO204" t="s">
        <v>3217</v>
      </c>
      <c r="AP204">
        <v>8.8165112558216005E-2</v>
      </c>
      <c r="AQ204">
        <f>(Table2[[#This Row],[Sharpe Ratio]]-AVERAGE(Table2[Sharpe Ratio]))/_xlfn.STDEV.P(Table2[Sharpe Ratio])</f>
        <v>0.27595071295698953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219</v>
      </c>
      <c r="AT204">
        <f>_xlfn.RANK.AVG(Table2[[#This Row],[6M Return vs Nifty Z-Score]],Table2[6M Return vs Nifty Z-Score])</f>
        <v>249</v>
      </c>
      <c r="AU204">
        <f>_xlfn.RANK.AVG(Table2[[#This Row],[Sharpe Ratio Z-Score]],Table2[Sharpe Ratio Z-Score])</f>
        <v>272</v>
      </c>
      <c r="AV204">
        <f>(Table2[[#This Row],[Rank 1Y]]+Table2[[#This Row],[Rank 6M]]+Table2[[#This Row],[Rank Sharpe]])/3</f>
        <v>246.66666666666666</v>
      </c>
    </row>
    <row r="205" spans="1:48" x14ac:dyDescent="0.3">
      <c r="A205" t="s">
        <v>800</v>
      </c>
      <c r="B205" t="s">
        <v>801</v>
      </c>
      <c r="C205" t="s">
        <v>3185</v>
      </c>
      <c r="D205" t="s">
        <v>379</v>
      </c>
      <c r="E205">
        <v>20884.000981124998</v>
      </c>
      <c r="F205">
        <v>521.25</v>
      </c>
      <c r="G205">
        <v>58.825562005893197</v>
      </c>
      <c r="H205">
        <f>(Table2[[#This Row],[1Y Return vs Nifty]]-AVERAGE(Table2[1Y Return vs Nifty]))/_xlfn.STDEV.P(Table2[1Y Return vs Nifty])</f>
        <v>0.53405870784882248</v>
      </c>
      <c r="I205">
        <v>1.7771819791677801</v>
      </c>
      <c r="J205">
        <f>(Table2[[#This Row],[1M Return vs Nifty]]-AVERAGE(Table2[1M Return vs Nifty]))/_xlfn.STDEV.P(Table2[1M Return vs Nifty])</f>
        <v>4.7049594030413353E-2</v>
      </c>
      <c r="K205">
        <v>36.487004146645702</v>
      </c>
      <c r="L205">
        <f>(Table2[[#This Row],[6M Return vs Nifty]]-AVERAGE(Table2[6M Return vs Nifty]))/_xlfn.STDEV.P(Table2[6M Return vs Nifty])</f>
        <v>0.59477137988919493</v>
      </c>
      <c r="M205">
        <v>-0.27777078613343498</v>
      </c>
      <c r="N205">
        <f>(Table2[[#This Row],[1W Return vs Nifty]]-AVERAGE(Table2[1W Return vs Nifty]))/_xlfn.STDEV.P(Table2[1W Return vs Nifty])</f>
        <v>0.20128624737302289</v>
      </c>
      <c r="O205">
        <v>512.79</v>
      </c>
      <c r="P205">
        <v>502.56453605446802</v>
      </c>
      <c r="Q205">
        <v>429.69214366486102</v>
      </c>
      <c r="R205">
        <v>60.010650004836997</v>
      </c>
      <c r="S205" s="1">
        <f>(Table2[[#This Row],[Close Price]]-Table2[[#This Row],[20D EMA]])/Table2[[#This Row],[20D EMA]]</f>
        <v>1.6497981629907052E-2</v>
      </c>
      <c r="T205" s="1">
        <f>(Table2[[#This Row],[Close Price]]-Table2[[#This Row],[50D EMA]])/Table2[[#This Row],[50D EMA]]</f>
        <v>3.7180227821540603E-2</v>
      </c>
      <c r="U205" s="1">
        <f>(Table2[[#This Row],[Close Price]]-Table2[[#This Row],[200D EMA]])/Table2[[#This Row],[200D EMA]]</f>
        <v>0.21307779926865419</v>
      </c>
      <c r="V205">
        <v>0.390023039041831</v>
      </c>
      <c r="W205">
        <v>506.05</v>
      </c>
      <c r="X205">
        <v>525.85</v>
      </c>
      <c r="Y205">
        <v>506.05</v>
      </c>
      <c r="Z205">
        <v>525.85</v>
      </c>
      <c r="AA205">
        <v>488</v>
      </c>
      <c r="AB205">
        <v>538</v>
      </c>
      <c r="AC205" s="1">
        <f>(Table2[[#This Row],[Close Price]]/Table2[[#This Row],[Day Low]])-1</f>
        <v>3.003655765240576E-2</v>
      </c>
      <c r="AD205" s="1">
        <f>(Table2[[#This Row],[Day High]]/Table2[[#This Row],[Close Price]])-1</f>
        <v>8.824940047961638E-3</v>
      </c>
      <c r="AE205" s="1">
        <f>(Table2[[#This Row],[Close Price]]/Table2[[#This Row],[Current Week Low]])-1</f>
        <v>3.003655765240576E-2</v>
      </c>
      <c r="AF205" s="1">
        <f>(Table2[[#This Row],[Current Week High]]/Table2[[#This Row],[Close Price]])-1</f>
        <v>8.824940047961638E-3</v>
      </c>
      <c r="AG205" s="1">
        <f>(Table2[[#This Row],[Close Price]]/Table2[[#This Row],[Current Month Low]])-1</f>
        <v>6.813524590163933E-2</v>
      </c>
      <c r="AH205" s="1">
        <f>(Table2[[#This Row],[Current Month High]]/Table2[[#This Row],[Close Price]])-1</f>
        <v>3.2134292565947131E-2</v>
      </c>
      <c r="AI205">
        <v>10.187050359712201</v>
      </c>
      <c r="AJ205">
        <v>97.855380527614301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-0.01</v>
      </c>
      <c r="AM205" t="s">
        <v>3216</v>
      </c>
      <c r="AN205">
        <v>-1.44</v>
      </c>
      <c r="AO205" t="s">
        <v>3216</v>
      </c>
      <c r="AP205">
        <v>3.7368976596207998E-2</v>
      </c>
      <c r="AQ205">
        <f>(Table2[[#This Row],[Sharpe Ratio]]-AVERAGE(Table2[Sharpe Ratio]))/_xlfn.STDEV.P(Table2[Sharpe Ratio])</f>
        <v>-0.31399954937051155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1.0631663797709421</v>
      </c>
      <c r="AS205">
        <f>_xlfn.RANK.AVG(Table2[[#This Row],[1Y Return vs Nifty Z-Score]],Table2[1Y Return vs Nifty Z-Score])</f>
        <v>158</v>
      </c>
      <c r="AT205">
        <f>_xlfn.RANK.AVG(Table2[[#This Row],[6M Return vs Nifty Z-Score]],Table2[6M Return vs Nifty Z-Score])</f>
        <v>163</v>
      </c>
      <c r="AU205">
        <f>_xlfn.RANK.AVG(Table2[[#This Row],[Sharpe Ratio Z-Score]],Table2[Sharpe Ratio Z-Score])</f>
        <v>421</v>
      </c>
      <c r="AV205">
        <f>(Table2[[#This Row],[Rank 1Y]]+Table2[[#This Row],[Rank 6M]]+Table2[[#This Row],[Rank Sharpe]])/3</f>
        <v>247.33333333333334</v>
      </c>
    </row>
    <row r="206" spans="1:48" x14ac:dyDescent="0.3">
      <c r="A206" t="s">
        <v>703</v>
      </c>
      <c r="B206" t="s">
        <v>704</v>
      </c>
      <c r="C206" t="s">
        <v>3174</v>
      </c>
      <c r="D206" t="s">
        <v>46</v>
      </c>
      <c r="E206">
        <v>26145.887229</v>
      </c>
      <c r="F206">
        <v>1017</v>
      </c>
      <c r="G206">
        <v>26.186471750023799</v>
      </c>
      <c r="H206">
        <f>(Table2[[#This Row],[1Y Return vs Nifty]]-AVERAGE(Table2[1Y Return vs Nifty]))/_xlfn.STDEV.P(Table2[1Y Return vs Nifty])</f>
        <v>-8.4402384021958921E-3</v>
      </c>
      <c r="I206">
        <v>16.650376202975998</v>
      </c>
      <c r="J206">
        <f>(Table2[[#This Row],[1M Return vs Nifty]]-AVERAGE(Table2[1M Return vs Nifty]))/_xlfn.STDEV.P(Table2[1M Return vs Nifty])</f>
        <v>1.4308803713986722</v>
      </c>
      <c r="K206">
        <v>35.427124153661701</v>
      </c>
      <c r="L206">
        <f>(Table2[[#This Row],[6M Return vs Nifty]]-AVERAGE(Table2[6M Return vs Nifty]))/_xlfn.STDEV.P(Table2[6M Return vs Nifty])</f>
        <v>0.56352432245016171</v>
      </c>
      <c r="M206">
        <v>-0.98193053127130703</v>
      </c>
      <c r="N206">
        <f>(Table2[[#This Row],[1W Return vs Nifty]]-AVERAGE(Table2[1W Return vs Nifty]))/_xlfn.STDEV.P(Table2[1W Return vs Nifty])</f>
        <v>4.2425516624200264E-2</v>
      </c>
      <c r="O206">
        <v>948.43</v>
      </c>
      <c r="P206">
        <v>902.79386497522501</v>
      </c>
      <c r="Q206">
        <v>782.48125424484704</v>
      </c>
      <c r="R206">
        <v>71.571380092471799</v>
      </c>
      <c r="S206" s="1">
        <f>(Table2[[#This Row],[Close Price]]-Table2[[#This Row],[20D EMA]])/Table2[[#This Row],[20D EMA]]</f>
        <v>7.2298430037008588E-2</v>
      </c>
      <c r="T206" s="1">
        <f>(Table2[[#This Row],[Close Price]]-Table2[[#This Row],[50D EMA]])/Table2[[#This Row],[50D EMA]]</f>
        <v>0.12650300301709416</v>
      </c>
      <c r="U206" s="1">
        <f>(Table2[[#This Row],[Close Price]]-Table2[[#This Row],[200D EMA]])/Table2[[#This Row],[200D EMA]]</f>
        <v>0.29971164738186745</v>
      </c>
      <c r="V206">
        <v>1.39751940180127</v>
      </c>
      <c r="W206">
        <v>968.65</v>
      </c>
      <c r="X206">
        <v>1021.1</v>
      </c>
      <c r="Y206">
        <v>963.15</v>
      </c>
      <c r="Z206">
        <v>1021.1</v>
      </c>
      <c r="AA206">
        <v>920.8</v>
      </c>
      <c r="AB206">
        <v>1040</v>
      </c>
      <c r="AC206" s="1">
        <f>(Table2[[#This Row],[Close Price]]/Table2[[#This Row],[Day Low]])-1</f>
        <v>4.9914829917927062E-2</v>
      </c>
      <c r="AD206" s="1">
        <f>(Table2[[#This Row],[Day High]]/Table2[[#This Row],[Close Price]])-1</f>
        <v>4.0314650934121232E-3</v>
      </c>
      <c r="AE206" s="1">
        <f>(Table2[[#This Row],[Close Price]]/Table2[[#This Row],[Current Week Low]])-1</f>
        <v>5.5910294346674938E-2</v>
      </c>
      <c r="AF206" s="1">
        <f>(Table2[[#This Row],[Current Week High]]/Table2[[#This Row],[Close Price]])-1</f>
        <v>4.0314650934121232E-3</v>
      </c>
      <c r="AG206" s="1">
        <f>(Table2[[#This Row],[Close Price]]/Table2[[#This Row],[Current Month Low]])-1</f>
        <v>0.10447437011294536</v>
      </c>
      <c r="AH206" s="1">
        <f>(Table2[[#This Row],[Current Month High]]/Table2[[#This Row],[Close Price]])-1</f>
        <v>2.2615535889872085E-2</v>
      </c>
      <c r="AI206">
        <v>2.2615535889872</v>
      </c>
      <c r="AJ206">
        <v>84.892282519770902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0.13</v>
      </c>
      <c r="AM206" t="s">
        <v>3217</v>
      </c>
      <c r="AN206">
        <v>9.83</v>
      </c>
      <c r="AO206" t="s">
        <v>3217</v>
      </c>
      <c r="AP206">
        <v>8.6511019320593005E-2</v>
      </c>
      <c r="AQ206">
        <f>(Table2[[#This Row],[Sharpe Ratio]]-AVERAGE(Table2[Sharpe Ratio]))/_xlfn.STDEV.P(Table2[Sharpe Ratio])</f>
        <v>0.25673994581951104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2.2851299178903495</v>
      </c>
      <c r="AS206">
        <f>_xlfn.RANK.AVG(Table2[[#This Row],[1Y Return vs Nifty Z-Score]],Table2[1Y Return vs Nifty Z-Score])</f>
        <v>293</v>
      </c>
      <c r="AT206">
        <f>_xlfn.RANK.AVG(Table2[[#This Row],[6M Return vs Nifty Z-Score]],Table2[6M Return vs Nifty Z-Score])</f>
        <v>171</v>
      </c>
      <c r="AU206">
        <f>_xlfn.RANK.AVG(Table2[[#This Row],[Sharpe Ratio Z-Score]],Table2[Sharpe Ratio Z-Score])</f>
        <v>281</v>
      </c>
      <c r="AV206">
        <f>(Table2[[#This Row],[Rank 1Y]]+Table2[[#This Row],[Rank 6M]]+Table2[[#This Row],[Rank Sharpe]])/3</f>
        <v>248.33333333333334</v>
      </c>
    </row>
    <row r="207" spans="1:48" x14ac:dyDescent="0.3">
      <c r="A207" t="s">
        <v>469</v>
      </c>
      <c r="B207" t="s">
        <v>470</v>
      </c>
      <c r="C207" t="s">
        <v>3175</v>
      </c>
      <c r="D207" t="s">
        <v>54</v>
      </c>
      <c r="E207">
        <v>47286.306270419998</v>
      </c>
      <c r="F207">
        <v>2791.3</v>
      </c>
      <c r="G207">
        <v>49.180707453836703</v>
      </c>
      <c r="H207">
        <f>(Table2[[#This Row],[1Y Return vs Nifty]]-AVERAGE(Table2[1Y Return vs Nifty]))/_xlfn.STDEV.P(Table2[1Y Return vs Nifty])</f>
        <v>0.3737502130281351</v>
      </c>
      <c r="I207">
        <v>-8.4432701312943497</v>
      </c>
      <c r="J207">
        <f>(Table2[[#This Row],[1M Return vs Nifty]]-AVERAGE(Table2[1M Return vs Nifty]))/_xlfn.STDEV.P(Table2[1M Return vs Nifty])</f>
        <v>-0.90388105181806933</v>
      </c>
      <c r="K207">
        <v>26.467524865956701</v>
      </c>
      <c r="L207">
        <f>(Table2[[#This Row],[6M Return vs Nifty]]-AVERAGE(Table2[6M Return vs Nifty]))/_xlfn.STDEV.P(Table2[6M Return vs Nifty])</f>
        <v>0.29938015950070157</v>
      </c>
      <c r="M207">
        <v>-2.7013795319336902</v>
      </c>
      <c r="N207">
        <f>(Table2[[#This Row],[1W Return vs Nifty]]-AVERAGE(Table2[1W Return vs Nifty]))/_xlfn.STDEV.P(Table2[1W Return vs Nifty])</f>
        <v>-0.34548777523413593</v>
      </c>
      <c r="O207">
        <v>2832.09</v>
      </c>
      <c r="P207">
        <v>2764.5617206331999</v>
      </c>
      <c r="Q207">
        <v>2346.3519127362802</v>
      </c>
      <c r="R207">
        <v>40.550031669179099</v>
      </c>
      <c r="S207" s="1">
        <f>(Table2[[#This Row],[Close Price]]-Table2[[#This Row],[20D EMA]])/Table2[[#This Row],[20D EMA]]</f>
        <v>-1.4402790871759006E-2</v>
      </c>
      <c r="T207" s="1">
        <f>(Table2[[#This Row],[Close Price]]-Table2[[#This Row],[50D EMA]])/Table2[[#This Row],[50D EMA]]</f>
        <v>9.6717968592417939E-3</v>
      </c>
      <c r="U207" s="1">
        <f>(Table2[[#This Row],[Close Price]]-Table2[[#This Row],[200D EMA]])/Table2[[#This Row],[200D EMA]]</f>
        <v>0.18963399516009868</v>
      </c>
      <c r="V207">
        <v>0.51084662331639996</v>
      </c>
      <c r="W207">
        <v>2778.15</v>
      </c>
      <c r="X207">
        <v>2847.2</v>
      </c>
      <c r="Y207">
        <v>2741.1</v>
      </c>
      <c r="Z207">
        <v>2922.8</v>
      </c>
      <c r="AA207">
        <v>2716.2</v>
      </c>
      <c r="AB207">
        <v>2922.8</v>
      </c>
      <c r="AC207" s="1">
        <f>(Table2[[#This Row],[Close Price]]/Table2[[#This Row],[Day Low]])-1</f>
        <v>4.7333657289923003E-3</v>
      </c>
      <c r="AD207" s="1">
        <f>(Table2[[#This Row],[Day High]]/Table2[[#This Row],[Close Price]])-1</f>
        <v>2.0026510944721077E-2</v>
      </c>
      <c r="AE207" s="1">
        <f>(Table2[[#This Row],[Close Price]]/Table2[[#This Row],[Current Week Low]])-1</f>
        <v>1.8313815621465945E-2</v>
      </c>
      <c r="AF207" s="1">
        <f>(Table2[[#This Row],[Current Week High]]/Table2[[#This Row],[Close Price]])-1</f>
        <v>4.7110665281410169E-2</v>
      </c>
      <c r="AG207" s="1">
        <f>(Table2[[#This Row],[Close Price]]/Table2[[#This Row],[Current Month Low]])-1</f>
        <v>2.7648921287092287E-2</v>
      </c>
      <c r="AH207" s="1">
        <f>(Table2[[#This Row],[Current Month High]]/Table2[[#This Row],[Close Price]])-1</f>
        <v>4.7110665281410169E-2</v>
      </c>
      <c r="AI207">
        <v>10.629455809121101</v>
      </c>
      <c r="AJ207">
        <v>101.530630663152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-0.08</v>
      </c>
      <c r="AM207" t="s">
        <v>3216</v>
      </c>
      <c r="AN207">
        <v>0.35</v>
      </c>
      <c r="AO207" t="s">
        <v>3217</v>
      </c>
      <c r="AP207">
        <v>7.0266112866472996E-2</v>
      </c>
      <c r="AQ207">
        <f>(Table2[[#This Row],[Sharpe Ratio]]-AVERAGE(Table2[Sharpe Ratio]))/_xlfn.STDEV.P(Table2[Sharpe Ratio])</f>
        <v>6.8070342461063665E-2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-0.50816811206230494</v>
      </c>
      <c r="AS207">
        <f>_xlfn.RANK.AVG(Table2[[#This Row],[1Y Return vs Nifty Z-Score]],Table2[1Y Return vs Nifty Z-Score])</f>
        <v>188</v>
      </c>
      <c r="AT207">
        <f>_xlfn.RANK.AVG(Table2[[#This Row],[6M Return vs Nifty Z-Score]],Table2[6M Return vs Nifty Z-Score])</f>
        <v>225</v>
      </c>
      <c r="AU207">
        <f>_xlfn.RANK.AVG(Table2[[#This Row],[Sharpe Ratio Z-Score]],Table2[Sharpe Ratio Z-Score])</f>
        <v>333</v>
      </c>
      <c r="AV207">
        <f>(Table2[[#This Row],[Rank 1Y]]+Table2[[#This Row],[Rank 6M]]+Table2[[#This Row],[Rank Sharpe]])/3</f>
        <v>248.66666666666666</v>
      </c>
    </row>
    <row r="208" spans="1:48" x14ac:dyDescent="0.3">
      <c r="A208" t="s">
        <v>471</v>
      </c>
      <c r="B208" t="s">
        <v>472</v>
      </c>
      <c r="C208" t="s">
        <v>3170</v>
      </c>
      <c r="D208" t="s">
        <v>21</v>
      </c>
      <c r="E208">
        <v>46869.593568525001</v>
      </c>
      <c r="F208">
        <v>1727.25</v>
      </c>
      <c r="G208">
        <v>25.3924522281735</v>
      </c>
      <c r="H208">
        <f>(Table2[[#This Row],[1Y Return vs Nifty]]-AVERAGE(Table2[1Y Return vs Nifty]))/_xlfn.STDEV.P(Table2[1Y Return vs Nifty])</f>
        <v>-2.1637749439718235E-2</v>
      </c>
      <c r="I208">
        <v>-7.9032440240939401</v>
      </c>
      <c r="J208">
        <f>(Table2[[#This Row],[1M Return vs Nifty]]-AVERAGE(Table2[1M Return vs Nifty]))/_xlfn.STDEV.P(Table2[1M Return vs Nifty])</f>
        <v>-0.85363597759386178</v>
      </c>
      <c r="K208">
        <v>9.8032685678997105</v>
      </c>
      <c r="L208">
        <f>(Table2[[#This Row],[6M Return vs Nifty]]-AVERAGE(Table2[6M Return vs Nifty]))/_xlfn.STDEV.P(Table2[6M Return vs Nifty])</f>
        <v>-0.19191034241560062</v>
      </c>
      <c r="M208">
        <v>-2.2371354925568898</v>
      </c>
      <c r="N208">
        <f>(Table2[[#This Row],[1W Return vs Nifty]]-AVERAGE(Table2[1W Return vs Nifty]))/_xlfn.STDEV.P(Table2[1W Return vs Nifty])</f>
        <v>-0.24075280870073423</v>
      </c>
      <c r="O208">
        <v>1777.73</v>
      </c>
      <c r="P208">
        <v>1755.5574807886101</v>
      </c>
      <c r="Q208">
        <v>1566.5462763478499</v>
      </c>
      <c r="R208">
        <v>35.936343374330001</v>
      </c>
      <c r="S208" s="1">
        <f>(Table2[[#This Row],[Close Price]]-Table2[[#This Row],[20D EMA]])/Table2[[#This Row],[20D EMA]]</f>
        <v>-2.8395763136134292E-2</v>
      </c>
      <c r="T208" s="1">
        <f>(Table2[[#This Row],[Close Price]]-Table2[[#This Row],[50D EMA]])/Table2[[#This Row],[50D EMA]]</f>
        <v>-1.6124496690301547E-2</v>
      </c>
      <c r="U208" s="1">
        <f>(Table2[[#This Row],[Close Price]]-Table2[[#This Row],[200D EMA]])/Table2[[#This Row],[200D EMA]]</f>
        <v>0.10258472799591015</v>
      </c>
      <c r="V208">
        <v>0.578760119630228</v>
      </c>
      <c r="W208">
        <v>1716</v>
      </c>
      <c r="X208">
        <v>1759.4</v>
      </c>
      <c r="Y208">
        <v>1716</v>
      </c>
      <c r="Z208">
        <v>1832</v>
      </c>
      <c r="AA208">
        <v>1707.15</v>
      </c>
      <c r="AB208">
        <v>1859.95</v>
      </c>
      <c r="AC208" s="1">
        <f>(Table2[[#This Row],[Close Price]]/Table2[[#This Row],[Day Low]])-1</f>
        <v>6.5559440559439519E-3</v>
      </c>
      <c r="AD208" s="1">
        <f>(Table2[[#This Row],[Day High]]/Table2[[#This Row],[Close Price]])-1</f>
        <v>1.8613402807931667E-2</v>
      </c>
      <c r="AE208" s="1">
        <f>(Table2[[#This Row],[Close Price]]/Table2[[#This Row],[Current Week Low]])-1</f>
        <v>6.5559440559439519E-3</v>
      </c>
      <c r="AF208" s="1">
        <f>(Table2[[#This Row],[Current Week High]]/Table2[[#This Row],[Close Price]])-1</f>
        <v>6.0645534809668611E-2</v>
      </c>
      <c r="AG208" s="1">
        <f>(Table2[[#This Row],[Close Price]]/Table2[[#This Row],[Current Month Low]])-1</f>
        <v>1.1774009313768596E-2</v>
      </c>
      <c r="AH208" s="1">
        <f>(Table2[[#This Row],[Current Month High]]/Table2[[#This Row],[Close Price]])-1</f>
        <v>7.6827326675350971E-2</v>
      </c>
      <c r="AI208">
        <v>11.663048198002601</v>
      </c>
      <c r="AJ208">
        <v>66.401734104046199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-0.09</v>
      </c>
      <c r="AM208" t="s">
        <v>3216</v>
      </c>
      <c r="AN208">
        <v>-2.21</v>
      </c>
      <c r="AO208" t="s">
        <v>3216</v>
      </c>
      <c r="AP208">
        <v>0.17427611664113599</v>
      </c>
      <c r="AQ208">
        <f>(Table2[[#This Row],[Sharpe Ratio]]-AVERAGE(Table2[Sharpe Ratio]))/_xlfn.STDEV.P(Table2[Sharpe Ratio])</f>
        <v>1.2760505923257459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-3.1886285824168914E-2</v>
      </c>
      <c r="AS208">
        <f>_xlfn.RANK.AVG(Table2[[#This Row],[1Y Return vs Nifty Z-Score]],Table2[1Y Return vs Nifty Z-Score])</f>
        <v>298</v>
      </c>
      <c r="AT208">
        <f>_xlfn.RANK.AVG(Table2[[#This Row],[6M Return vs Nifty Z-Score]],Table2[6M Return vs Nifty Z-Score])</f>
        <v>376</v>
      </c>
      <c r="AU208">
        <f>_xlfn.RANK.AVG(Table2[[#This Row],[Sharpe Ratio Z-Score]],Table2[Sharpe Ratio Z-Score])</f>
        <v>78</v>
      </c>
      <c r="AV208">
        <f>(Table2[[#This Row],[Rank 1Y]]+Table2[[#This Row],[Rank 6M]]+Table2[[#This Row],[Rank Sharpe]])/3</f>
        <v>250.66666666666666</v>
      </c>
    </row>
    <row r="209" spans="1:48" x14ac:dyDescent="0.3">
      <c r="A209" t="s">
        <v>304</v>
      </c>
      <c r="B209" t="s">
        <v>305</v>
      </c>
      <c r="C209" t="s">
        <v>3175</v>
      </c>
      <c r="D209" t="s">
        <v>271</v>
      </c>
      <c r="E209">
        <v>93611.456043635</v>
      </c>
      <c r="F209">
        <v>962.95</v>
      </c>
      <c r="G209">
        <v>41.596856144258098</v>
      </c>
      <c r="H209">
        <f>(Table2[[#This Row],[1Y Return vs Nifty]]-AVERAGE(Table2[1Y Return vs Nifty]))/_xlfn.STDEV.P(Table2[1Y Return vs Nifty])</f>
        <v>0.24769794528053918</v>
      </c>
      <c r="I209">
        <v>6.0799865805661302</v>
      </c>
      <c r="J209">
        <f>(Table2[[#This Row],[1M Return vs Nifty]]-AVERAGE(Table2[1M Return vs Nifty]))/_xlfn.STDEV.P(Table2[1M Return vs Nifty])</f>
        <v>0.44739086214115903</v>
      </c>
      <c r="K209">
        <v>16.768508026961001</v>
      </c>
      <c r="L209">
        <f>(Table2[[#This Row],[6M Return vs Nifty]]-AVERAGE(Table2[6M Return vs Nifty]))/_xlfn.STDEV.P(Table2[6M Return vs Nifty])</f>
        <v>1.3436714699000173E-2</v>
      </c>
      <c r="M209">
        <v>7.6084636689373699</v>
      </c>
      <c r="N209">
        <f>(Table2[[#This Row],[1W Return vs Nifty]]-AVERAGE(Table2[1W Return vs Nifty]))/_xlfn.STDEV.P(Table2[1W Return vs Nifty])</f>
        <v>1.9804464124344248</v>
      </c>
      <c r="O209">
        <v>902.48</v>
      </c>
      <c r="P209">
        <v>890.52765120049696</v>
      </c>
      <c r="Q209">
        <v>809.34381403104499</v>
      </c>
      <c r="R209">
        <v>79.597123022879401</v>
      </c>
      <c r="S209" s="1">
        <f>(Table2[[#This Row],[Close Price]]-Table2[[#This Row],[20D EMA]])/Table2[[#This Row],[20D EMA]]</f>
        <v>6.7004254941937805E-2</v>
      </c>
      <c r="T209" s="1">
        <f>(Table2[[#This Row],[Close Price]]-Table2[[#This Row],[50D EMA]])/Table2[[#This Row],[50D EMA]]</f>
        <v>8.1325210623019298E-2</v>
      </c>
      <c r="U209" s="1">
        <f>(Table2[[#This Row],[Close Price]]-Table2[[#This Row],[200D EMA]])/Table2[[#This Row],[200D EMA]]</f>
        <v>0.18979101749588834</v>
      </c>
      <c r="V209">
        <v>1.23256205046044</v>
      </c>
      <c r="W209">
        <v>941.3</v>
      </c>
      <c r="X209">
        <v>975.05</v>
      </c>
      <c r="Y209">
        <v>915</v>
      </c>
      <c r="Z209">
        <v>977</v>
      </c>
      <c r="AA209">
        <v>860.25</v>
      </c>
      <c r="AB209">
        <v>977</v>
      </c>
      <c r="AC209" s="1">
        <f>(Table2[[#This Row],[Close Price]]/Table2[[#This Row],[Day Low]])-1</f>
        <v>2.3000106236056528E-2</v>
      </c>
      <c r="AD209" s="1">
        <f>(Table2[[#This Row],[Day High]]/Table2[[#This Row],[Close Price]])-1</f>
        <v>1.2565553767069915E-2</v>
      </c>
      <c r="AE209" s="1">
        <f>(Table2[[#This Row],[Close Price]]/Table2[[#This Row],[Current Week Low]])-1</f>
        <v>5.2404371584699572E-2</v>
      </c>
      <c r="AF209" s="1">
        <f>(Table2[[#This Row],[Current Week High]]/Table2[[#This Row],[Close Price]])-1</f>
        <v>1.459058102705213E-2</v>
      </c>
      <c r="AG209" s="1">
        <f>(Table2[[#This Row],[Close Price]]/Table2[[#This Row],[Current Month Low]])-1</f>
        <v>0.1193839000290613</v>
      </c>
      <c r="AH209" s="1">
        <f>(Table2[[#This Row],[Current Month High]]/Table2[[#This Row],[Close Price]])-1</f>
        <v>1.459058102705213E-2</v>
      </c>
      <c r="AI209">
        <v>1.7602160029077201</v>
      </c>
      <c r="AJ209">
        <v>81.329441672158893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-0.14000000000000001</v>
      </c>
      <c r="AM209" t="s">
        <v>3216</v>
      </c>
      <c r="AN209">
        <v>9.18</v>
      </c>
      <c r="AO209" t="s">
        <v>3217</v>
      </c>
      <c r="AP209">
        <v>0.109716313977156</v>
      </c>
      <c r="AQ209">
        <f>(Table2[[#This Row],[Sharpe Ratio]]-AVERAGE(Table2[Sharpe Ratio]))/_xlfn.STDEV.P(Table2[Sharpe Ratio])</f>
        <v>0.52624803754257932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3.2152199720977026</v>
      </c>
      <c r="AS209">
        <f>_xlfn.RANK.AVG(Table2[[#This Row],[1Y Return vs Nifty Z-Score]],Table2[1Y Return vs Nifty Z-Score])</f>
        <v>232</v>
      </c>
      <c r="AT209">
        <f>_xlfn.RANK.AVG(Table2[[#This Row],[6M Return vs Nifty Z-Score]],Table2[6M Return vs Nifty Z-Score])</f>
        <v>306</v>
      </c>
      <c r="AU209">
        <f>_xlfn.RANK.AVG(Table2[[#This Row],[Sharpe Ratio Z-Score]],Table2[Sharpe Ratio Z-Score])</f>
        <v>214</v>
      </c>
      <c r="AV209">
        <f>(Table2[[#This Row],[Rank 1Y]]+Table2[[#This Row],[Rank 6M]]+Table2[[#This Row],[Rank Sharpe]])/3</f>
        <v>250.66666666666666</v>
      </c>
    </row>
    <row r="210" spans="1:48" x14ac:dyDescent="0.3">
      <c r="A210" t="s">
        <v>624</v>
      </c>
      <c r="B210" t="s">
        <v>625</v>
      </c>
      <c r="C210" t="s">
        <v>3179</v>
      </c>
      <c r="D210" t="s">
        <v>626</v>
      </c>
      <c r="E210">
        <v>30968.944240500001</v>
      </c>
      <c r="F210">
        <v>320.25</v>
      </c>
      <c r="G210">
        <v>77.479526269141601</v>
      </c>
      <c r="H210">
        <f>(Table2[[#This Row],[1Y Return vs Nifty]]-AVERAGE(Table2[1Y Return vs Nifty]))/_xlfn.STDEV.P(Table2[1Y Return vs Nifty])</f>
        <v>0.84410889236328202</v>
      </c>
      <c r="I210">
        <v>-2.7760419930720599</v>
      </c>
      <c r="J210">
        <f>(Table2[[#This Row],[1M Return vs Nifty]]-AVERAGE(Table2[1M Return vs Nifty]))/_xlfn.STDEV.P(Table2[1M Return vs Nifty])</f>
        <v>-0.37659117702536415</v>
      </c>
      <c r="K210">
        <v>3.8803181810024401</v>
      </c>
      <c r="L210">
        <f>(Table2[[#This Row],[6M Return vs Nifty]]-AVERAGE(Table2[6M Return vs Nifty]))/_xlfn.STDEV.P(Table2[6M Return vs Nifty])</f>
        <v>-0.36652895223279369</v>
      </c>
      <c r="M210">
        <v>-0.279411536124619</v>
      </c>
      <c r="N210">
        <f>(Table2[[#This Row],[1W Return vs Nifty]]-AVERAGE(Table2[1W Return vs Nifty]))/_xlfn.STDEV.P(Table2[1W Return vs Nifty])</f>
        <v>0.20091608883389114</v>
      </c>
      <c r="O210">
        <v>316.86</v>
      </c>
      <c r="P210">
        <v>319.08766416889802</v>
      </c>
      <c r="Q210">
        <v>291.58477560432499</v>
      </c>
      <c r="R210">
        <v>55.667014788050601</v>
      </c>
      <c r="S210" s="1">
        <f>(Table2[[#This Row],[Close Price]]-Table2[[#This Row],[20D EMA]])/Table2[[#This Row],[20D EMA]]</f>
        <v>1.0698731300889939E-2</v>
      </c>
      <c r="T210" s="1">
        <f>(Table2[[#This Row],[Close Price]]-Table2[[#This Row],[50D EMA]])/Table2[[#This Row],[50D EMA]]</f>
        <v>3.6426849471897539E-3</v>
      </c>
      <c r="U210" s="1">
        <f>(Table2[[#This Row],[Close Price]]-Table2[[#This Row],[200D EMA]])/Table2[[#This Row],[200D EMA]]</f>
        <v>9.8308371334768094E-2</v>
      </c>
      <c r="V210">
        <v>0.53734620395343802</v>
      </c>
      <c r="W210">
        <v>315.14999999999998</v>
      </c>
      <c r="X210">
        <v>321.5</v>
      </c>
      <c r="Y210">
        <v>313.05</v>
      </c>
      <c r="Z210">
        <v>327.5</v>
      </c>
      <c r="AA210">
        <v>301.05</v>
      </c>
      <c r="AB210">
        <v>331</v>
      </c>
      <c r="AC210" s="1">
        <f>(Table2[[#This Row],[Close Price]]/Table2[[#This Row],[Day Low]])-1</f>
        <v>1.6182770109471667E-2</v>
      </c>
      <c r="AD210" s="1">
        <f>(Table2[[#This Row],[Day High]]/Table2[[#This Row],[Close Price]])-1</f>
        <v>3.9032006245121043E-3</v>
      </c>
      <c r="AE210" s="1">
        <f>(Table2[[#This Row],[Close Price]]/Table2[[#This Row],[Current Week Low]])-1</f>
        <v>2.2999520843315802E-2</v>
      </c>
      <c r="AF210" s="1">
        <f>(Table2[[#This Row],[Current Week High]]/Table2[[#This Row],[Close Price]])-1</f>
        <v>2.2638563622170205E-2</v>
      </c>
      <c r="AG210" s="1">
        <f>(Table2[[#This Row],[Close Price]]/Table2[[#This Row],[Current Month Low]])-1</f>
        <v>6.3776781265570515E-2</v>
      </c>
      <c r="AH210" s="1">
        <f>(Table2[[#This Row],[Current Month High]]/Table2[[#This Row],[Close Price]])-1</f>
        <v>3.3567525370804097E-2</v>
      </c>
      <c r="AI210">
        <v>29.836065573770401</v>
      </c>
      <c r="AJ210">
        <v>136.085514190932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0.06</v>
      </c>
      <c r="AM210" t="s">
        <v>3217</v>
      </c>
      <c r="AN210">
        <v>-0.12</v>
      </c>
      <c r="AO210" t="s">
        <v>3216</v>
      </c>
      <c r="AP210">
        <v>0.114221857757725</v>
      </c>
      <c r="AQ210">
        <f>(Table2[[#This Row],[Sharpe Ratio]]-AVERAGE(Table2[Sharpe Ratio]))/_xlfn.STDEV.P(Table2[Sharpe Ratio])</f>
        <v>0.57857577241719171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115</v>
      </c>
      <c r="AT210">
        <f>_xlfn.RANK.AVG(Table2[[#This Row],[6M Return vs Nifty Z-Score]],Table2[6M Return vs Nifty Z-Score])</f>
        <v>438</v>
      </c>
      <c r="AU210">
        <f>_xlfn.RANK.AVG(Table2[[#This Row],[Sharpe Ratio Z-Score]],Table2[Sharpe Ratio Z-Score])</f>
        <v>199</v>
      </c>
      <c r="AV210">
        <f>(Table2[[#This Row],[Rank 1Y]]+Table2[[#This Row],[Rank 6M]]+Table2[[#This Row],[Rank Sharpe]])/3</f>
        <v>250.66666666666666</v>
      </c>
    </row>
    <row r="211" spans="1:48" x14ac:dyDescent="0.3">
      <c r="A211" t="s">
        <v>830</v>
      </c>
      <c r="B211" t="s">
        <v>831</v>
      </c>
      <c r="C211" t="s">
        <v>3173</v>
      </c>
      <c r="D211" t="s">
        <v>37</v>
      </c>
      <c r="E211">
        <v>19856.807424300001</v>
      </c>
      <c r="F211">
        <v>540.75</v>
      </c>
      <c r="G211">
        <v>28.6070121916704</v>
      </c>
      <c r="H211">
        <f>(Table2[[#This Row],[1Y Return vs Nifty]]-AVERAGE(Table2[1Y Return vs Nifty]))/_xlfn.STDEV.P(Table2[1Y Return vs Nifty])</f>
        <v>3.1791907428373539E-2</v>
      </c>
      <c r="I211">
        <v>-7.1398280558473601</v>
      </c>
      <c r="J211">
        <f>(Table2[[#This Row],[1M Return vs Nifty]]-AVERAGE(Table2[1M Return vs Nifty]))/_xlfn.STDEV.P(Table2[1M Return vs Nifty])</f>
        <v>-0.78260627833108221</v>
      </c>
      <c r="K211">
        <v>14.973682344679601</v>
      </c>
      <c r="L211">
        <f>(Table2[[#This Row],[6M Return vs Nifty]]-AVERAGE(Table2[6M Return vs Nifty]))/_xlfn.STDEV.P(Table2[6M Return vs Nifty])</f>
        <v>-3.9477786526182751E-2</v>
      </c>
      <c r="M211">
        <v>-5.6168326765746297</v>
      </c>
      <c r="N211">
        <f>(Table2[[#This Row],[1W Return vs Nifty]]-AVERAGE(Table2[1W Return vs Nifty]))/_xlfn.STDEV.P(Table2[1W Return vs Nifty])</f>
        <v>-1.0032234953169832</v>
      </c>
      <c r="O211">
        <v>550.4</v>
      </c>
      <c r="P211">
        <v>531.71625187475195</v>
      </c>
      <c r="Q211">
        <v>464.500483888264</v>
      </c>
      <c r="R211">
        <v>38.570120136334303</v>
      </c>
      <c r="S211" s="1">
        <f>(Table2[[#This Row],[Close Price]]-Table2[[#This Row],[20D EMA]])/Table2[[#This Row],[20D EMA]]</f>
        <v>-1.7532703488372051E-2</v>
      </c>
      <c r="T211" s="1">
        <f>(Table2[[#This Row],[Close Price]]-Table2[[#This Row],[50D EMA]])/Table2[[#This Row],[50D EMA]]</f>
        <v>1.698979125312873E-2</v>
      </c>
      <c r="U211" s="1">
        <f>(Table2[[#This Row],[Close Price]]-Table2[[#This Row],[200D EMA]])/Table2[[#This Row],[200D EMA]]</f>
        <v>0.16415379263647417</v>
      </c>
      <c r="V211">
        <v>0.74299026115880096</v>
      </c>
      <c r="W211">
        <v>535.1</v>
      </c>
      <c r="X211">
        <v>550.95000000000005</v>
      </c>
      <c r="Y211">
        <v>535.1</v>
      </c>
      <c r="Z211">
        <v>558.45000000000005</v>
      </c>
      <c r="AA211">
        <v>532.15</v>
      </c>
      <c r="AB211">
        <v>595.85</v>
      </c>
      <c r="AC211" s="1">
        <f>(Table2[[#This Row],[Close Price]]/Table2[[#This Row],[Day Low]])-1</f>
        <v>1.0558774060923204E-2</v>
      </c>
      <c r="AD211" s="1">
        <f>(Table2[[#This Row],[Day High]]/Table2[[#This Row],[Close Price]])-1</f>
        <v>1.8862690707351026E-2</v>
      </c>
      <c r="AE211" s="1">
        <f>(Table2[[#This Row],[Close Price]]/Table2[[#This Row],[Current Week Low]])-1</f>
        <v>1.0558774060923204E-2</v>
      </c>
      <c r="AF211" s="1">
        <f>(Table2[[#This Row],[Current Week High]]/Table2[[#This Row],[Close Price]])-1</f>
        <v>3.2732316227461977E-2</v>
      </c>
      <c r="AG211" s="1">
        <f>(Table2[[#This Row],[Close Price]]/Table2[[#This Row],[Current Month Low]])-1</f>
        <v>1.6160856901249687E-2</v>
      </c>
      <c r="AH211" s="1">
        <f>(Table2[[#This Row],[Current Month High]]/Table2[[#This Row],[Close Price]])-1</f>
        <v>0.10189551548774856</v>
      </c>
      <c r="AI211">
        <v>10.1895515487748</v>
      </c>
      <c r="AJ211">
        <v>62.387387387387299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0.06</v>
      </c>
      <c r="AM211" t="s">
        <v>3217</v>
      </c>
      <c r="AN211">
        <v>-1.39</v>
      </c>
      <c r="AO211" t="s">
        <v>3216</v>
      </c>
      <c r="AP211">
        <v>0.14119445996893801</v>
      </c>
      <c r="AQ211">
        <f>(Table2[[#This Row],[Sharpe Ratio]]-AVERAGE(Table2[Sharpe Ratio]))/_xlfn.STDEV.P(Table2[Sharpe Ratio])</f>
        <v>0.89183766623647542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-0.90167798650939912</v>
      </c>
      <c r="AS211">
        <f>_xlfn.RANK.AVG(Table2[[#This Row],[1Y Return vs Nifty Z-Score]],Table2[1Y Return vs Nifty Z-Score])</f>
        <v>285</v>
      </c>
      <c r="AT211">
        <f>_xlfn.RANK.AVG(Table2[[#This Row],[6M Return vs Nifty Z-Score]],Table2[6M Return vs Nifty Z-Score])</f>
        <v>333</v>
      </c>
      <c r="AU211">
        <f>_xlfn.RANK.AVG(Table2[[#This Row],[Sharpe Ratio Z-Score]],Table2[Sharpe Ratio Z-Score])</f>
        <v>134</v>
      </c>
      <c r="AV211">
        <f>(Table2[[#This Row],[Rank 1Y]]+Table2[[#This Row],[Rank 6M]]+Table2[[#This Row],[Rank Sharpe]])/3</f>
        <v>250.66666666666666</v>
      </c>
    </row>
    <row r="212" spans="1:48" x14ac:dyDescent="0.3">
      <c r="A212" t="s">
        <v>1086</v>
      </c>
      <c r="B212" t="s">
        <v>1087</v>
      </c>
      <c r="C212" t="s">
        <v>3183</v>
      </c>
      <c r="D212" t="s">
        <v>127</v>
      </c>
      <c r="E212">
        <v>12380.71921458</v>
      </c>
      <c r="F212">
        <v>925.35</v>
      </c>
      <c r="G212">
        <v>23.9523575370157</v>
      </c>
      <c r="H212">
        <f>(Table2[[#This Row],[1Y Return vs Nifty]]-AVERAGE(Table2[1Y Return vs Nifty]))/_xlfn.STDEV.P(Table2[1Y Return vs Nifty])</f>
        <v>-4.5573767457692919E-2</v>
      </c>
      <c r="I212">
        <v>-9.0772237574728507</v>
      </c>
      <c r="J212">
        <f>(Table2[[#This Row],[1M Return vs Nifty]]-AVERAGE(Table2[1M Return vs Nifty]))/_xlfn.STDEV.P(Table2[1M Return vs Nifty])</f>
        <v>-0.96286532420292859</v>
      </c>
      <c r="K212">
        <v>22.486194158805201</v>
      </c>
      <c r="L212">
        <f>(Table2[[#This Row],[6M Return vs Nifty]]-AVERAGE(Table2[6M Return vs Nifty]))/_xlfn.STDEV.P(Table2[6M Return vs Nifty])</f>
        <v>0.18200378659654085</v>
      </c>
      <c r="M212">
        <v>0.97418394523459595</v>
      </c>
      <c r="N212">
        <f>(Table2[[#This Row],[1W Return vs Nifty]]-AVERAGE(Table2[1W Return vs Nifty]))/_xlfn.STDEV.P(Table2[1W Return vs Nifty])</f>
        <v>0.48373131024810961</v>
      </c>
      <c r="O212">
        <v>948</v>
      </c>
      <c r="P212">
        <v>984.29417779308199</v>
      </c>
      <c r="Q212">
        <v>882.91166307640196</v>
      </c>
      <c r="R212">
        <v>42.839219217009997</v>
      </c>
      <c r="S212" s="1">
        <f>(Table2[[#This Row],[Close Price]]-Table2[[#This Row],[20D EMA]])/Table2[[#This Row],[20D EMA]]</f>
        <v>-2.3892405063291114E-2</v>
      </c>
      <c r="T212" s="1">
        <f>(Table2[[#This Row],[Close Price]]-Table2[[#This Row],[50D EMA]])/Table2[[#This Row],[50D EMA]]</f>
        <v>-5.9884716503395989E-2</v>
      </c>
      <c r="U212" s="1">
        <f>(Table2[[#This Row],[Close Price]]-Table2[[#This Row],[200D EMA]])/Table2[[#This Row],[200D EMA]]</f>
        <v>4.8066345364299143E-2</v>
      </c>
      <c r="V212">
        <v>0.619846475712717</v>
      </c>
      <c r="W212">
        <v>921.6</v>
      </c>
      <c r="X212">
        <v>947.8</v>
      </c>
      <c r="Y212">
        <v>921.6</v>
      </c>
      <c r="Z212">
        <v>959.2</v>
      </c>
      <c r="AA212">
        <v>903.15</v>
      </c>
      <c r="AB212">
        <v>961.8</v>
      </c>
      <c r="AC212" s="1">
        <f>(Table2[[#This Row],[Close Price]]/Table2[[#This Row],[Day Low]])-1</f>
        <v>4.0690104166667407E-3</v>
      </c>
      <c r="AD212" s="1">
        <f>(Table2[[#This Row],[Day High]]/Table2[[#This Row],[Close Price]])-1</f>
        <v>2.4261090398227658E-2</v>
      </c>
      <c r="AE212" s="1">
        <f>(Table2[[#This Row],[Close Price]]/Table2[[#This Row],[Current Week Low]])-1</f>
        <v>4.0690104166667407E-3</v>
      </c>
      <c r="AF212" s="1">
        <f>(Table2[[#This Row],[Current Week High]]/Table2[[#This Row],[Close Price]])-1</f>
        <v>3.6580753228508067E-2</v>
      </c>
      <c r="AG212" s="1">
        <f>(Table2[[#This Row],[Close Price]]/Table2[[#This Row],[Current Month Low]])-1</f>
        <v>2.4580634446105254E-2</v>
      </c>
      <c r="AH212" s="1">
        <f>(Table2[[#This Row],[Current Month High]]/Table2[[#This Row],[Close Price]])-1</f>
        <v>3.9390500891554492E-2</v>
      </c>
      <c r="AI212">
        <v>32.268871237909899</v>
      </c>
      <c r="AJ212">
        <v>61.534433097669499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-0.1</v>
      </c>
      <c r="AM212" t="s">
        <v>3216</v>
      </c>
      <c r="AN212">
        <v>0.02</v>
      </c>
      <c r="AO212" t="s">
        <v>3217</v>
      </c>
      <c r="AP212">
        <v>0.118092518032582</v>
      </c>
      <c r="AQ212">
        <f>(Table2[[#This Row],[Sharpe Ratio]]-AVERAGE(Table2[Sharpe Ratio]))/_xlfn.STDEV.P(Table2[Sharpe Ratio])</f>
        <v>0.62352992102094418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305</v>
      </c>
      <c r="AT212">
        <f>_xlfn.RANK.AVG(Table2[[#This Row],[6M Return vs Nifty Z-Score]],Table2[6M Return vs Nifty Z-Score])</f>
        <v>254</v>
      </c>
      <c r="AU212">
        <f>_xlfn.RANK.AVG(Table2[[#This Row],[Sharpe Ratio Z-Score]],Table2[Sharpe Ratio Z-Score])</f>
        <v>193</v>
      </c>
      <c r="AV212">
        <f>(Table2[[#This Row],[Rank 1Y]]+Table2[[#This Row],[Rank 6M]]+Table2[[#This Row],[Rank Sharpe]])/3</f>
        <v>250.66666666666666</v>
      </c>
    </row>
    <row r="213" spans="1:48" x14ac:dyDescent="0.3">
      <c r="A213" t="s">
        <v>1284</v>
      </c>
      <c r="B213" t="s">
        <v>1285</v>
      </c>
      <c r="C213" t="s">
        <v>3175</v>
      </c>
      <c r="D213" t="s">
        <v>271</v>
      </c>
      <c r="E213">
        <v>9269.8696490999992</v>
      </c>
      <c r="F213">
        <v>903.3</v>
      </c>
      <c r="G213">
        <v>62.264314508467997</v>
      </c>
      <c r="H213">
        <f>(Table2[[#This Row],[1Y Return vs Nifty]]-AVERAGE(Table2[1Y Return vs Nifty]))/_xlfn.STDEV.P(Table2[1Y Return vs Nifty])</f>
        <v>0.59121470069177273</v>
      </c>
      <c r="I213">
        <v>5.8715586401015498</v>
      </c>
      <c r="J213">
        <f>(Table2[[#This Row],[1M Return vs Nifty]]-AVERAGE(Table2[1M Return vs Nifty]))/_xlfn.STDEV.P(Table2[1M Return vs Nifty])</f>
        <v>0.42799832315201142</v>
      </c>
      <c r="K213">
        <v>33.630172027420798</v>
      </c>
      <c r="L213">
        <f>(Table2[[#This Row],[6M Return vs Nifty]]-AVERAGE(Table2[6M Return vs Nifty]))/_xlfn.STDEV.P(Table2[6M Return vs Nifty])</f>
        <v>0.51054713005523955</v>
      </c>
      <c r="M213">
        <v>-3.5697121111516301</v>
      </c>
      <c r="N213">
        <f>(Table2[[#This Row],[1W Return vs Nifty]]-AVERAGE(Table2[1W Return vs Nifty]))/_xlfn.STDEV.P(Table2[1W Return vs Nifty])</f>
        <v>-0.54138643178196644</v>
      </c>
      <c r="O213">
        <v>902.39</v>
      </c>
      <c r="P213">
        <v>861.10132166950802</v>
      </c>
      <c r="Q213">
        <v>736.16670571672103</v>
      </c>
      <c r="R213">
        <v>44.860353205092601</v>
      </c>
      <c r="S213" s="1">
        <f>(Table2[[#This Row],[Close Price]]-Table2[[#This Row],[20D EMA]])/Table2[[#This Row],[20D EMA]]</f>
        <v>1.0084331608284313E-3</v>
      </c>
      <c r="T213" s="1">
        <f>(Table2[[#This Row],[Close Price]]-Table2[[#This Row],[50D EMA]])/Table2[[#This Row],[50D EMA]]</f>
        <v>4.9005473883929125E-2</v>
      </c>
      <c r="U213" s="1">
        <f>(Table2[[#This Row],[Close Price]]-Table2[[#This Row],[200D EMA]])/Table2[[#This Row],[200D EMA]]</f>
        <v>0.22703185703102455</v>
      </c>
      <c r="V213">
        <v>0.81158891115097098</v>
      </c>
      <c r="W213">
        <v>898</v>
      </c>
      <c r="X213">
        <v>916.6</v>
      </c>
      <c r="Y213">
        <v>872.55</v>
      </c>
      <c r="Z213">
        <v>932.2</v>
      </c>
      <c r="AA213">
        <v>872.55</v>
      </c>
      <c r="AB213">
        <v>973</v>
      </c>
      <c r="AC213" s="1">
        <f>(Table2[[#This Row],[Close Price]]/Table2[[#This Row],[Day Low]])-1</f>
        <v>5.9020044543429684E-3</v>
      </c>
      <c r="AD213" s="1">
        <f>(Table2[[#This Row],[Day High]]/Table2[[#This Row],[Close Price]])-1</f>
        <v>1.472379054577666E-2</v>
      </c>
      <c r="AE213" s="1">
        <f>(Table2[[#This Row],[Close Price]]/Table2[[#This Row],[Current Week Low]])-1</f>
        <v>3.5241533436479289E-2</v>
      </c>
      <c r="AF213" s="1">
        <f>(Table2[[#This Row],[Current Week High]]/Table2[[#This Row],[Close Price]])-1</f>
        <v>3.1993800509243941E-2</v>
      </c>
      <c r="AG213" s="1">
        <f>(Table2[[#This Row],[Close Price]]/Table2[[#This Row],[Current Month Low]])-1</f>
        <v>3.5241533436479289E-2</v>
      </c>
      <c r="AH213" s="1">
        <f>(Table2[[#This Row],[Current Month High]]/Table2[[#This Row],[Close Price]])-1</f>
        <v>7.7161518875235258E-2</v>
      </c>
      <c r="AI213">
        <v>7.7161518875235204</v>
      </c>
      <c r="AJ213">
        <v>99.403973509933707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-0.01</v>
      </c>
      <c r="AM213" t="s">
        <v>3216</v>
      </c>
      <c r="AN213">
        <v>0.4</v>
      </c>
      <c r="AO213" t="s">
        <v>3217</v>
      </c>
      <c r="AP213">
        <v>3.5778808927217E-2</v>
      </c>
      <c r="AQ213">
        <f>(Table2[[#This Row],[Sharpe Ratio]]-AVERAGE(Table2[Sharpe Ratio]))/_xlfn.STDEV.P(Table2[Sharpe Ratio])</f>
        <v>-0.33246787999643945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0.65590584212061775</v>
      </c>
      <c r="AS213">
        <f>_xlfn.RANK.AVG(Table2[[#This Row],[1Y Return vs Nifty Z-Score]],Table2[1Y Return vs Nifty Z-Score])</f>
        <v>148</v>
      </c>
      <c r="AT213">
        <f>_xlfn.RANK.AVG(Table2[[#This Row],[6M Return vs Nifty Z-Score]],Table2[6M Return vs Nifty Z-Score])</f>
        <v>182</v>
      </c>
      <c r="AU213">
        <f>_xlfn.RANK.AVG(Table2[[#This Row],[Sharpe Ratio Z-Score]],Table2[Sharpe Ratio Z-Score])</f>
        <v>424</v>
      </c>
      <c r="AV213">
        <f>(Table2[[#This Row],[Rank 1Y]]+Table2[[#This Row],[Rank 6M]]+Table2[[#This Row],[Rank Sharpe]])/3</f>
        <v>251.33333333333334</v>
      </c>
    </row>
    <row r="214" spans="1:48" x14ac:dyDescent="0.3">
      <c r="A214" t="s">
        <v>752</v>
      </c>
      <c r="B214" t="s">
        <v>753</v>
      </c>
      <c r="C214" t="s">
        <v>3173</v>
      </c>
      <c r="D214" t="s">
        <v>116</v>
      </c>
      <c r="E214">
        <v>23013.878074699998</v>
      </c>
      <c r="F214">
        <v>919.15</v>
      </c>
      <c r="G214">
        <v>60.543912551226001</v>
      </c>
      <c r="H214">
        <f>(Table2[[#This Row],[1Y Return vs Nifty]]-AVERAGE(Table2[1Y Return vs Nifty]))/_xlfn.STDEV.P(Table2[1Y Return vs Nifty])</f>
        <v>0.5626196558662161</v>
      </c>
      <c r="I214">
        <v>-2.0805902292713299</v>
      </c>
      <c r="J214">
        <f>(Table2[[#This Row],[1M Return vs Nifty]]-AVERAGE(Table2[1M Return vs Nifty]))/_xlfn.STDEV.P(Table2[1M Return vs Nifty])</f>
        <v>-0.31188499888765431</v>
      </c>
      <c r="K214">
        <v>73.192782256697697</v>
      </c>
      <c r="L214">
        <f>(Table2[[#This Row],[6M Return vs Nifty]]-AVERAGE(Table2[6M Return vs Nifty]))/_xlfn.STDEV.P(Table2[6M Return vs Nifty])</f>
        <v>1.676919891552358</v>
      </c>
      <c r="M214">
        <v>-1.57620623752458</v>
      </c>
      <c r="N214">
        <f>(Table2[[#This Row],[1W Return vs Nifty]]-AVERAGE(Table2[1W Return vs Nifty]))/_xlfn.STDEV.P(Table2[1W Return vs Nifty])</f>
        <v>-9.1645017247603253E-2</v>
      </c>
      <c r="O214">
        <v>856.16</v>
      </c>
      <c r="P214">
        <v>804.07119112982502</v>
      </c>
      <c r="Q214">
        <v>651.55408786807402</v>
      </c>
      <c r="R214">
        <v>69.044171212498</v>
      </c>
      <c r="S214" s="1">
        <f>(Table2[[#This Row],[Close Price]]-Table2[[#This Row],[20D EMA]])/Table2[[#This Row],[20D EMA]]</f>
        <v>7.3572696692207076E-2</v>
      </c>
      <c r="T214" s="1">
        <f>(Table2[[#This Row],[Close Price]]-Table2[[#This Row],[50D EMA]])/Table2[[#This Row],[50D EMA]]</f>
        <v>0.14312017410855649</v>
      </c>
      <c r="U214" s="1">
        <f>(Table2[[#This Row],[Close Price]]-Table2[[#This Row],[200D EMA]])/Table2[[#This Row],[200D EMA]]</f>
        <v>0.41070406450447822</v>
      </c>
      <c r="V214">
        <v>1.1875949186296599</v>
      </c>
      <c r="W214">
        <v>861.7</v>
      </c>
      <c r="X214">
        <v>933.4</v>
      </c>
      <c r="Y214">
        <v>841.95</v>
      </c>
      <c r="Z214">
        <v>933.4</v>
      </c>
      <c r="AA214">
        <v>820</v>
      </c>
      <c r="AB214">
        <v>933.4</v>
      </c>
      <c r="AC214" s="1">
        <f>(Table2[[#This Row],[Close Price]]/Table2[[#This Row],[Day Low]])-1</f>
        <v>6.6670534988975128E-2</v>
      </c>
      <c r="AD214" s="1">
        <f>(Table2[[#This Row],[Day High]]/Table2[[#This Row],[Close Price]])-1</f>
        <v>1.5503454278409379E-2</v>
      </c>
      <c r="AE214" s="1">
        <f>(Table2[[#This Row],[Close Price]]/Table2[[#This Row],[Current Week Low]])-1</f>
        <v>9.169190569511243E-2</v>
      </c>
      <c r="AF214" s="1">
        <f>(Table2[[#This Row],[Current Week High]]/Table2[[#This Row],[Close Price]])-1</f>
        <v>1.5503454278409379E-2</v>
      </c>
      <c r="AG214" s="1">
        <f>(Table2[[#This Row],[Close Price]]/Table2[[#This Row],[Current Month Low]])-1</f>
        <v>0.1209146341463414</v>
      </c>
      <c r="AH214" s="1">
        <f>(Table2[[#This Row],[Current Month High]]/Table2[[#This Row],[Close Price]])-1</f>
        <v>1.5503454278409379E-2</v>
      </c>
      <c r="AI214">
        <v>1.5503454278409301</v>
      </c>
      <c r="AJ214">
        <v>104.164815637494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0.13</v>
      </c>
      <c r="AM214" t="s">
        <v>3217</v>
      </c>
      <c r="AN214">
        <v>9.2899999999999991</v>
      </c>
      <c r="AO214" t="s">
        <v>3217</v>
      </c>
      <c r="AQ214">
        <f>(Table2[[#This Row],[Sharpe Ratio]]-AVERAGE(Table2[Sharpe Ratio]))/_xlfn.STDEV.P(Table2[Sharpe Ratio])</f>
        <v>-0.74800574154095378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1.0880037897423627</v>
      </c>
      <c r="AS214">
        <f>_xlfn.RANK.AVG(Table2[[#This Row],[1Y Return vs Nifty Z-Score]],Table2[1Y Return vs Nifty Z-Score])</f>
        <v>155</v>
      </c>
      <c r="AT214">
        <f>_xlfn.RANK.AVG(Table2[[#This Row],[6M Return vs Nifty Z-Score]],Table2[6M Return vs Nifty Z-Score])</f>
        <v>44</v>
      </c>
      <c r="AU214">
        <f>_xlfn.RANK.AVG(Table2[[#This Row],[Sharpe Ratio Z-Score]],Table2[Sharpe Ratio Z-Score])</f>
        <v>556.5</v>
      </c>
      <c r="AV214">
        <f>(Table2[[#This Row],[Rank 1Y]]+Table2[[#This Row],[Rank 6M]]+Table2[[#This Row],[Rank Sharpe]])/3</f>
        <v>251.83333333333334</v>
      </c>
    </row>
    <row r="215" spans="1:48" x14ac:dyDescent="0.3">
      <c r="A215" t="s">
        <v>788</v>
      </c>
      <c r="B215" t="s">
        <v>789</v>
      </c>
      <c r="C215" t="s">
        <v>3183</v>
      </c>
      <c r="D215" t="s">
        <v>527</v>
      </c>
      <c r="E215">
        <v>21471.154644549999</v>
      </c>
      <c r="F215">
        <v>1403.9</v>
      </c>
      <c r="G215">
        <v>0.40705038515126102</v>
      </c>
      <c r="H215">
        <f>(Table2[[#This Row],[1Y Return vs Nifty]]-AVERAGE(Table2[1Y Return vs Nifty]))/_xlfn.STDEV.P(Table2[1Y Return vs Nifty])</f>
        <v>-0.43692365554919799</v>
      </c>
      <c r="I215">
        <v>-6.4508882873873796</v>
      </c>
      <c r="J215">
        <f>(Table2[[#This Row],[1M Return vs Nifty]]-AVERAGE(Table2[1M Return vs Nifty]))/_xlfn.STDEV.P(Table2[1M Return vs Nifty])</f>
        <v>-0.7185059888437193</v>
      </c>
      <c r="K215">
        <v>45.0003805287812</v>
      </c>
      <c r="L215">
        <f>(Table2[[#This Row],[6M Return vs Nifty]]-AVERAGE(Table2[6M Return vs Nifty]))/_xlfn.STDEV.P(Table2[6M Return vs Nifty])</f>
        <v>0.84576013576121156</v>
      </c>
      <c r="M215">
        <v>0.40000119151379898</v>
      </c>
      <c r="N215">
        <f>(Table2[[#This Row],[1W Return vs Nifty]]-AVERAGE(Table2[1W Return vs Nifty]))/_xlfn.STDEV.P(Table2[1W Return vs Nifty])</f>
        <v>0.35419381187606414</v>
      </c>
      <c r="O215">
        <v>1428.98</v>
      </c>
      <c r="P215">
        <v>1450.13802013136</v>
      </c>
      <c r="Q215">
        <v>1266.6814659276699</v>
      </c>
      <c r="R215">
        <v>41.707275306691599</v>
      </c>
      <c r="S215" s="1">
        <f>(Table2[[#This Row],[Close Price]]-Table2[[#This Row],[20D EMA]])/Table2[[#This Row],[20D EMA]]</f>
        <v>-1.7550980419599942E-2</v>
      </c>
      <c r="T215" s="1">
        <f>(Table2[[#This Row],[Close Price]]-Table2[[#This Row],[50D EMA]])/Table2[[#This Row],[50D EMA]]</f>
        <v>-3.1885254706425441E-2</v>
      </c>
      <c r="U215" s="1">
        <f>(Table2[[#This Row],[Close Price]]-Table2[[#This Row],[200D EMA]])/Table2[[#This Row],[200D EMA]]</f>
        <v>0.108329155958587</v>
      </c>
      <c r="V215">
        <v>0.61594470820686897</v>
      </c>
      <c r="W215">
        <v>1398.1</v>
      </c>
      <c r="X215">
        <v>1425</v>
      </c>
      <c r="Y215">
        <v>1390.15</v>
      </c>
      <c r="Z215">
        <v>1433</v>
      </c>
      <c r="AA215">
        <v>1369.15</v>
      </c>
      <c r="AB215">
        <v>1469.9</v>
      </c>
      <c r="AC215" s="1">
        <f>(Table2[[#This Row],[Close Price]]/Table2[[#This Row],[Day Low]])-1</f>
        <v>4.148487232673137E-3</v>
      </c>
      <c r="AD215" s="1">
        <f>(Table2[[#This Row],[Day High]]/Table2[[#This Row],[Close Price]])-1</f>
        <v>1.50295605100077E-2</v>
      </c>
      <c r="AE215" s="1">
        <f>(Table2[[#This Row],[Close Price]]/Table2[[#This Row],[Current Week Low]])-1</f>
        <v>9.8910189547889438E-3</v>
      </c>
      <c r="AF215" s="1">
        <f>(Table2[[#This Row],[Current Week High]]/Table2[[#This Row],[Close Price]])-1</f>
        <v>2.0727972077783319E-2</v>
      </c>
      <c r="AG215" s="1">
        <f>(Table2[[#This Row],[Close Price]]/Table2[[#This Row],[Current Month Low]])-1</f>
        <v>2.5380710659898442E-2</v>
      </c>
      <c r="AH215" s="1">
        <f>(Table2[[#This Row],[Current Month High]]/Table2[[#This Row],[Close Price]])-1</f>
        <v>4.7011895434147632E-2</v>
      </c>
      <c r="AI215">
        <v>21.091245815228898</v>
      </c>
      <c r="AJ215">
        <v>68.890225563909695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-0.23</v>
      </c>
      <c r="AM215" t="s">
        <v>3216</v>
      </c>
      <c r="AN215">
        <v>-3.25</v>
      </c>
      <c r="AO215" t="s">
        <v>3216</v>
      </c>
      <c r="AP215">
        <v>0.120460671760905</v>
      </c>
      <c r="AQ215">
        <f>(Table2[[#This Row],[Sharpe Ratio]]-AVERAGE(Table2[Sharpe Ratio]))/_xlfn.STDEV.P(Table2[Sharpe Ratio])</f>
        <v>0.65103384207314652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446</v>
      </c>
      <c r="AT215">
        <f>_xlfn.RANK.AVG(Table2[[#This Row],[6M Return vs Nifty Z-Score]],Table2[6M Return vs Nifty Z-Score])</f>
        <v>124</v>
      </c>
      <c r="AU215">
        <f>_xlfn.RANK.AVG(Table2[[#This Row],[Sharpe Ratio Z-Score]],Table2[Sharpe Ratio Z-Score])</f>
        <v>186</v>
      </c>
      <c r="AV215">
        <f>(Table2[[#This Row],[Rank 1Y]]+Table2[[#This Row],[Rank 6M]]+Table2[[#This Row],[Rank Sharpe]])/3</f>
        <v>252</v>
      </c>
    </row>
    <row r="216" spans="1:48" x14ac:dyDescent="0.3">
      <c r="A216" t="s">
        <v>1882</v>
      </c>
      <c r="B216" t="s">
        <v>1883</v>
      </c>
      <c r="C216" t="s">
        <v>3169</v>
      </c>
      <c r="D216" t="s">
        <v>285</v>
      </c>
      <c r="E216">
        <v>3936.9442933</v>
      </c>
      <c r="F216">
        <v>2316.5500000000002</v>
      </c>
      <c r="G216">
        <v>63.997068148607703</v>
      </c>
      <c r="H216">
        <f>(Table2[[#This Row],[1Y Return vs Nifty]]-AVERAGE(Table2[1Y Return vs Nifty]))/_xlfn.STDEV.P(Table2[1Y Return vs Nifty])</f>
        <v>0.62001504458981893</v>
      </c>
      <c r="I216">
        <v>-5.1432419970709402</v>
      </c>
      <c r="J216">
        <f>(Table2[[#This Row],[1M Return vs Nifty]]-AVERAGE(Table2[1M Return vs Nifty]))/_xlfn.STDEV.P(Table2[1M Return vs Nifty])</f>
        <v>-0.59684004706810057</v>
      </c>
      <c r="K216">
        <v>45.804756157515698</v>
      </c>
      <c r="L216">
        <f>(Table2[[#This Row],[6M Return vs Nifty]]-AVERAGE(Table2[6M Return vs Nifty]))/_xlfn.STDEV.P(Table2[6M Return vs Nifty])</f>
        <v>0.86947449176378266</v>
      </c>
      <c r="M216">
        <v>-7.4525109513292804</v>
      </c>
      <c r="N216">
        <f>(Table2[[#This Row],[1W Return vs Nifty]]-AVERAGE(Table2[1W Return vs Nifty]))/_xlfn.STDEV.P(Table2[1W Return vs Nifty])</f>
        <v>-1.4173584897707832</v>
      </c>
      <c r="O216">
        <v>1854.5</v>
      </c>
      <c r="P216">
        <v>2404.3227891362199</v>
      </c>
      <c r="Q216">
        <v>1945.93447563564</v>
      </c>
      <c r="R216">
        <v>19.971893815445299</v>
      </c>
      <c r="S216" s="1">
        <f>(Table2[[#This Row],[Close Price]]-Table2[[#This Row],[20D EMA]])/Table2[[#This Row],[20D EMA]]</f>
        <v>0.24915071447829615</v>
      </c>
      <c r="T216" s="1">
        <f>(Table2[[#This Row],[Close Price]]-Table2[[#This Row],[50D EMA]])/Table2[[#This Row],[50D EMA]]</f>
        <v>-3.6506241812794625E-2</v>
      </c>
      <c r="U216" s="1">
        <f>(Table2[[#This Row],[Close Price]]-Table2[[#This Row],[200D EMA]])/Table2[[#This Row],[200D EMA]]</f>
        <v>0.19045632265870543</v>
      </c>
      <c r="V216">
        <v>0.27043705876905499</v>
      </c>
      <c r="W216">
        <v>2228.15</v>
      </c>
      <c r="X216">
        <v>2332.4499999999998</v>
      </c>
      <c r="Y216">
        <v>2299</v>
      </c>
      <c r="Z216">
        <v>2359</v>
      </c>
      <c r="AA216">
        <v>2299</v>
      </c>
      <c r="AB216">
        <v>2442</v>
      </c>
      <c r="AC216" s="1">
        <f>(Table2[[#This Row],[Close Price]]/Table2[[#This Row],[Day Low]])-1</f>
        <v>3.9674169153782302E-2</v>
      </c>
      <c r="AD216" s="1">
        <f>(Table2[[#This Row],[Day High]]/Table2[[#This Row],[Close Price]])-1</f>
        <v>6.863655004208713E-3</v>
      </c>
      <c r="AE216" s="1">
        <f>(Table2[[#This Row],[Close Price]]/Table2[[#This Row],[Current Week Low]])-1</f>
        <v>7.6337538060027299E-3</v>
      </c>
      <c r="AF216" s="1">
        <f>(Table2[[#This Row],[Current Week High]]/Table2[[#This Row],[Close Price]])-1</f>
        <v>1.8324663831991383E-2</v>
      </c>
      <c r="AG216" s="1">
        <f>(Table2[[#This Row],[Close Price]]/Table2[[#This Row],[Current Month Low]])-1</f>
        <v>7.6337538060027299E-3</v>
      </c>
      <c r="AH216" s="1">
        <f>(Table2[[#This Row],[Current Month High]]/Table2[[#This Row],[Close Price]])-1</f>
        <v>5.415380630679234E-2</v>
      </c>
      <c r="AI216">
        <v>20.869396300533101</v>
      </c>
      <c r="AJ216">
        <v>109.02774644710099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-0.04</v>
      </c>
      <c r="AM216" t="s">
        <v>3216</v>
      </c>
      <c r="AN216">
        <v>-9.82</v>
      </c>
      <c r="AO216" t="s">
        <v>3216</v>
      </c>
      <c r="AP216">
        <v>1.3598281514578999E-2</v>
      </c>
      <c r="AQ216">
        <f>(Table2[[#This Row],[Sharpe Ratio]]-AVERAGE(Table2[Sharpe Ratio]))/_xlfn.STDEV.P(Table2[Sharpe Ratio])</f>
        <v>-0.59007424547737086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143</v>
      </c>
      <c r="AT216">
        <f>_xlfn.RANK.AVG(Table2[[#This Row],[6M Return vs Nifty Z-Score]],Table2[6M Return vs Nifty Z-Score])</f>
        <v>122</v>
      </c>
      <c r="AU216">
        <f>_xlfn.RANK.AVG(Table2[[#This Row],[Sharpe Ratio Z-Score]],Table2[Sharpe Ratio Z-Score])</f>
        <v>492</v>
      </c>
      <c r="AV216">
        <f>(Table2[[#This Row],[Rank 1Y]]+Table2[[#This Row],[Rank 6M]]+Table2[[#This Row],[Rank Sharpe]])/3</f>
        <v>252.33333333333334</v>
      </c>
    </row>
    <row r="217" spans="1:48" x14ac:dyDescent="0.3">
      <c r="A217" t="s">
        <v>1670</v>
      </c>
      <c r="B217" t="s">
        <v>1671</v>
      </c>
      <c r="C217" t="s">
        <v>3183</v>
      </c>
      <c r="D217" t="s">
        <v>1420</v>
      </c>
      <c r="E217">
        <v>5368.9239840999999</v>
      </c>
      <c r="F217">
        <v>743.5</v>
      </c>
      <c r="G217">
        <v>42.317393768899798</v>
      </c>
      <c r="H217">
        <f>(Table2[[#This Row],[1Y Return vs Nifty]]-AVERAGE(Table2[1Y Return vs Nifty]))/_xlfn.STDEV.P(Table2[1Y Return vs Nifty])</f>
        <v>0.25967410328733415</v>
      </c>
      <c r="I217">
        <v>5.2783489324158701</v>
      </c>
      <c r="J217">
        <f>(Table2[[#This Row],[1M Return vs Nifty]]-AVERAGE(Table2[1M Return vs Nifty]))/_xlfn.STDEV.P(Table2[1M Return vs Nifty])</f>
        <v>0.3728049438028051</v>
      </c>
      <c r="K217">
        <v>61.5421394184064</v>
      </c>
      <c r="L217">
        <f>(Table2[[#This Row],[6M Return vs Nifty]]-AVERAGE(Table2[6M Return vs Nifty]))/_xlfn.STDEV.P(Table2[6M Return vs Nifty])</f>
        <v>1.3334392065883915</v>
      </c>
      <c r="M217">
        <v>-4.3168515639410501</v>
      </c>
      <c r="N217">
        <f>(Table2[[#This Row],[1W Return vs Nifty]]-AVERAGE(Table2[1W Return vs Nifty]))/_xlfn.STDEV.P(Table2[1W Return vs Nifty])</f>
        <v>-0.70994352448848486</v>
      </c>
      <c r="O217">
        <v>506.59</v>
      </c>
      <c r="P217">
        <v>676.944596129302</v>
      </c>
      <c r="Q217">
        <v>542.032630818386</v>
      </c>
      <c r="R217">
        <v>41.189249073975603</v>
      </c>
      <c r="S217" s="1">
        <f>(Table2[[#This Row],[Close Price]]-Table2[[#This Row],[20D EMA]])/Table2[[#This Row],[20D EMA]]</f>
        <v>0.46765629009652782</v>
      </c>
      <c r="T217" s="1">
        <f>(Table2[[#This Row],[Close Price]]-Table2[[#This Row],[50D EMA]])/Table2[[#This Row],[50D EMA]]</f>
        <v>9.8317357507918368E-2</v>
      </c>
      <c r="U217" s="1">
        <f>(Table2[[#This Row],[Close Price]]-Table2[[#This Row],[200D EMA]])/Table2[[#This Row],[200D EMA]]</f>
        <v>0.37168863593586465</v>
      </c>
      <c r="V217">
        <v>0.31212599886248399</v>
      </c>
      <c r="W217">
        <v>715</v>
      </c>
      <c r="X217">
        <v>754.55</v>
      </c>
      <c r="Y217">
        <v>735</v>
      </c>
      <c r="Z217">
        <v>754.7</v>
      </c>
      <c r="AA217">
        <v>735</v>
      </c>
      <c r="AB217">
        <v>764.95</v>
      </c>
      <c r="AC217" s="1">
        <f>(Table2[[#This Row],[Close Price]]/Table2[[#This Row],[Day Low]])-1</f>
        <v>3.986013986013992E-2</v>
      </c>
      <c r="AD217" s="1">
        <f>(Table2[[#This Row],[Day High]]/Table2[[#This Row],[Close Price]])-1</f>
        <v>1.48621385339609E-2</v>
      </c>
      <c r="AE217" s="1">
        <f>(Table2[[#This Row],[Close Price]]/Table2[[#This Row],[Current Week Low]])-1</f>
        <v>1.1564625850340127E-2</v>
      </c>
      <c r="AF217" s="1">
        <f>(Table2[[#This Row],[Current Week High]]/Table2[[#This Row],[Close Price]])-1</f>
        <v>1.5063887020847488E-2</v>
      </c>
      <c r="AG217" s="1">
        <f>(Table2[[#This Row],[Close Price]]/Table2[[#This Row],[Current Month Low]])-1</f>
        <v>1.1564625850340127E-2</v>
      </c>
      <c r="AH217" s="1">
        <f>(Table2[[#This Row],[Current Month High]]/Table2[[#This Row],[Close Price]])-1</f>
        <v>2.8850033624747917E-2</v>
      </c>
      <c r="AI217">
        <v>15.6422326832548</v>
      </c>
      <c r="AJ217">
        <v>98.266666666666595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0.27</v>
      </c>
      <c r="AM217" t="s">
        <v>3217</v>
      </c>
      <c r="AN217">
        <v>-1.85</v>
      </c>
      <c r="AO217" t="s">
        <v>3216</v>
      </c>
      <c r="AP217">
        <v>2.5935552002039002E-2</v>
      </c>
      <c r="AQ217">
        <f>(Table2[[#This Row],[Sharpe Ratio]]-AVERAGE(Table2[Sharpe Ratio]))/_xlfn.STDEV.P(Table2[Sharpe Ratio])</f>
        <v>-0.44678822927475875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230</v>
      </c>
      <c r="AT217">
        <f>_xlfn.RANK.AVG(Table2[[#This Row],[6M Return vs Nifty Z-Score]],Table2[6M Return vs Nifty Z-Score])</f>
        <v>69</v>
      </c>
      <c r="AU217">
        <f>_xlfn.RANK.AVG(Table2[[#This Row],[Sharpe Ratio Z-Score]],Table2[Sharpe Ratio Z-Score])</f>
        <v>461</v>
      </c>
      <c r="AV217">
        <f>(Table2[[#This Row],[Rank 1Y]]+Table2[[#This Row],[Rank 6M]]+Table2[[#This Row],[Rank Sharpe]])/3</f>
        <v>253.33333333333334</v>
      </c>
    </row>
    <row r="218" spans="1:48" x14ac:dyDescent="0.3">
      <c r="A218" t="s">
        <v>913</v>
      </c>
      <c r="B218" t="s">
        <v>914</v>
      </c>
      <c r="C218" t="s">
        <v>3171</v>
      </c>
      <c r="D218" t="s">
        <v>24</v>
      </c>
      <c r="E218">
        <v>17012.268732339999</v>
      </c>
      <c r="F218">
        <v>211.4</v>
      </c>
      <c r="G218">
        <v>30.140019155043099</v>
      </c>
      <c r="H218">
        <f>(Table2[[#This Row],[1Y Return vs Nifty]]-AVERAGE(Table2[1Y Return vs Nifty]))/_xlfn.STDEV.P(Table2[1Y Return vs Nifty])</f>
        <v>5.7272233494618865E-2</v>
      </c>
      <c r="I218">
        <v>-4.8118229694229804</v>
      </c>
      <c r="J218">
        <f>(Table2[[#This Row],[1M Return vs Nifty]]-AVERAGE(Table2[1M Return vs Nifty]))/_xlfn.STDEV.P(Table2[1M Return vs Nifty])</f>
        <v>-0.5660041792804964</v>
      </c>
      <c r="K218">
        <v>4.6782645833015302</v>
      </c>
      <c r="L218">
        <f>(Table2[[#This Row],[6M Return vs Nifty]]-AVERAGE(Table2[6M Return vs Nifty]))/_xlfn.STDEV.P(Table2[6M Return vs Nifty])</f>
        <v>-0.34300414071549029</v>
      </c>
      <c r="M218">
        <v>-6.7362152509627897</v>
      </c>
      <c r="N218">
        <f>(Table2[[#This Row],[1W Return vs Nifty]]-AVERAGE(Table2[1W Return vs Nifty]))/_xlfn.STDEV.P(Table2[1W Return vs Nifty])</f>
        <v>-1.2557598480163039</v>
      </c>
      <c r="O218">
        <v>218.54</v>
      </c>
      <c r="P218">
        <v>215.784273469292</v>
      </c>
      <c r="Q218">
        <v>191.77523882228999</v>
      </c>
      <c r="R218">
        <v>28.178345915421701</v>
      </c>
      <c r="S218" s="1">
        <f>(Table2[[#This Row],[Close Price]]-Table2[[#This Row],[20D EMA]])/Table2[[#This Row],[20D EMA]]</f>
        <v>-3.2671364509929468E-2</v>
      </c>
      <c r="T218" s="1">
        <f>(Table2[[#This Row],[Close Price]]-Table2[[#This Row],[50D EMA]])/Table2[[#This Row],[50D EMA]]</f>
        <v>-2.0317854488667908E-2</v>
      </c>
      <c r="U218" s="1">
        <f>(Table2[[#This Row],[Close Price]]-Table2[[#This Row],[200D EMA]])/Table2[[#This Row],[200D EMA]]</f>
        <v>0.10233209093221597</v>
      </c>
      <c r="V218">
        <v>0.52238859064657395</v>
      </c>
      <c r="W218">
        <v>210.1</v>
      </c>
      <c r="X218">
        <v>214.64</v>
      </c>
      <c r="Y218">
        <v>210.1</v>
      </c>
      <c r="Z218">
        <v>219.22</v>
      </c>
      <c r="AA218">
        <v>210.1</v>
      </c>
      <c r="AB218">
        <v>226</v>
      </c>
      <c r="AC218" s="1">
        <f>(Table2[[#This Row],[Close Price]]/Table2[[#This Row],[Day Low]])-1</f>
        <v>6.1875297477391733E-3</v>
      </c>
      <c r="AD218" s="1">
        <f>(Table2[[#This Row],[Day High]]/Table2[[#This Row],[Close Price]])-1</f>
        <v>1.5326395458845621E-2</v>
      </c>
      <c r="AE218" s="1">
        <f>(Table2[[#This Row],[Close Price]]/Table2[[#This Row],[Current Week Low]])-1</f>
        <v>6.1875297477391733E-3</v>
      </c>
      <c r="AF218" s="1">
        <f>(Table2[[#This Row],[Current Week High]]/Table2[[#This Row],[Close Price]])-1</f>
        <v>3.6991485335856167E-2</v>
      </c>
      <c r="AG218" s="1">
        <f>(Table2[[#This Row],[Close Price]]/Table2[[#This Row],[Current Month Low]])-1</f>
        <v>6.1875297477391733E-3</v>
      </c>
      <c r="AH218" s="1">
        <f>(Table2[[#This Row],[Current Month High]]/Table2[[#This Row],[Close Price]])-1</f>
        <v>6.9063386944181682E-2</v>
      </c>
      <c r="AI218">
        <v>10.099337748344301</v>
      </c>
      <c r="AJ218">
        <v>65.803921568627402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0.02</v>
      </c>
      <c r="AM218" t="s">
        <v>3217</v>
      </c>
      <c r="AN218">
        <v>-5.52</v>
      </c>
      <c r="AO218" t="s">
        <v>3216</v>
      </c>
      <c r="AP218">
        <v>0.18366498000856199</v>
      </c>
      <c r="AQ218">
        <f>(Table2[[#This Row],[Sharpe Ratio]]-AVERAGE(Table2[Sharpe Ratio]))/_xlfn.STDEV.P(Table2[Sharpe Ratio])</f>
        <v>1.385093579585895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-0.72240235493177662</v>
      </c>
      <c r="AS218">
        <f>_xlfn.RANK.AVG(Table2[[#This Row],[1Y Return vs Nifty Z-Score]],Table2[1Y Return vs Nifty Z-Score])</f>
        <v>278</v>
      </c>
      <c r="AT218">
        <f>_xlfn.RANK.AVG(Table2[[#This Row],[6M Return vs Nifty Z-Score]],Table2[6M Return vs Nifty Z-Score])</f>
        <v>423</v>
      </c>
      <c r="AU218">
        <f>_xlfn.RANK.AVG(Table2[[#This Row],[Sharpe Ratio Z-Score]],Table2[Sharpe Ratio Z-Score])</f>
        <v>61</v>
      </c>
      <c r="AV218">
        <f>(Table2[[#This Row],[Rank 1Y]]+Table2[[#This Row],[Rank 6M]]+Table2[[#This Row],[Rank Sharpe]])/3</f>
        <v>254</v>
      </c>
    </row>
    <row r="219" spans="1:48" x14ac:dyDescent="0.3">
      <c r="A219" t="s">
        <v>973</v>
      </c>
      <c r="B219" t="s">
        <v>974</v>
      </c>
      <c r="C219" t="s">
        <v>3183</v>
      </c>
      <c r="D219" t="s">
        <v>762</v>
      </c>
      <c r="E219">
        <v>15613.1477175</v>
      </c>
      <c r="F219">
        <v>3749.15</v>
      </c>
      <c r="G219">
        <v>33.646952246731701</v>
      </c>
      <c r="H219">
        <f>(Table2[[#This Row],[1Y Return vs Nifty]]-AVERAGE(Table2[1Y Return vs Nifty]))/_xlfn.STDEV.P(Table2[1Y Return vs Nifty])</f>
        <v>0.11556146557490853</v>
      </c>
      <c r="I219">
        <v>-2.3488036722916101</v>
      </c>
      <c r="J219">
        <f>(Table2[[#This Row],[1M Return vs Nifty]]-AVERAGE(Table2[1M Return vs Nifty]))/_xlfn.STDEV.P(Table2[1M Return vs Nifty])</f>
        <v>-0.33684009674828974</v>
      </c>
      <c r="K219">
        <v>15.332692795877801</v>
      </c>
      <c r="L219">
        <f>(Table2[[#This Row],[6M Return vs Nifty]]-AVERAGE(Table2[6M Return vs Nifty]))/_xlfn.STDEV.P(Table2[6M Return vs Nifty])</f>
        <v>-2.8893550325799346E-2</v>
      </c>
      <c r="M219">
        <v>-1.4407983293581399</v>
      </c>
      <c r="N219">
        <f>(Table2[[#This Row],[1W Return vs Nifty]]-AVERAGE(Table2[1W Return vs Nifty]))/_xlfn.STDEV.P(Table2[1W Return vs Nifty])</f>
        <v>-6.1096552372948476E-2</v>
      </c>
      <c r="O219">
        <v>3924.74</v>
      </c>
      <c r="P219">
        <v>4053.49041934457</v>
      </c>
      <c r="Q219">
        <v>3624.5543188455999</v>
      </c>
      <c r="R219">
        <v>30.129932110720699</v>
      </c>
      <c r="S219" s="1">
        <f>(Table2[[#This Row],[Close Price]]-Table2[[#This Row],[20D EMA]])/Table2[[#This Row],[20D EMA]]</f>
        <v>-4.4739269352874256E-2</v>
      </c>
      <c r="T219" s="1">
        <f>(Table2[[#This Row],[Close Price]]-Table2[[#This Row],[50D EMA]])/Table2[[#This Row],[50D EMA]]</f>
        <v>-7.5081075285674481E-2</v>
      </c>
      <c r="U219" s="1">
        <f>(Table2[[#This Row],[Close Price]]-Table2[[#This Row],[200D EMA]])/Table2[[#This Row],[200D EMA]]</f>
        <v>3.4375448729399419E-2</v>
      </c>
      <c r="V219">
        <v>0.62834414837816899</v>
      </c>
      <c r="W219">
        <v>3725.1</v>
      </c>
      <c r="X219">
        <v>3909.8</v>
      </c>
      <c r="Y219">
        <v>3725.1</v>
      </c>
      <c r="Z219">
        <v>3964.95</v>
      </c>
      <c r="AA219">
        <v>3725.1</v>
      </c>
      <c r="AB219">
        <v>4188.8</v>
      </c>
      <c r="AC219" s="1">
        <f>(Table2[[#This Row],[Close Price]]/Table2[[#This Row],[Day Low]])-1</f>
        <v>6.4562025180532334E-3</v>
      </c>
      <c r="AD219" s="1">
        <f>(Table2[[#This Row],[Day High]]/Table2[[#This Row],[Close Price]])-1</f>
        <v>4.2849712601523038E-2</v>
      </c>
      <c r="AE219" s="1">
        <f>(Table2[[#This Row],[Close Price]]/Table2[[#This Row],[Current Week Low]])-1</f>
        <v>6.4562025180532334E-3</v>
      </c>
      <c r="AF219" s="1">
        <f>(Table2[[#This Row],[Current Week High]]/Table2[[#This Row],[Close Price]])-1</f>
        <v>5.7559713535067836E-2</v>
      </c>
      <c r="AG219" s="1">
        <f>(Table2[[#This Row],[Close Price]]/Table2[[#This Row],[Current Month Low]])-1</f>
        <v>6.4562025180532334E-3</v>
      </c>
      <c r="AH219" s="1">
        <f>(Table2[[#This Row],[Current Month High]]/Table2[[#This Row],[Close Price]])-1</f>
        <v>0.11726658042489624</v>
      </c>
      <c r="AI219">
        <v>46.379846098448901</v>
      </c>
      <c r="AJ219">
        <v>96.800608907902699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-0.19</v>
      </c>
      <c r="AM219" t="s">
        <v>3216</v>
      </c>
      <c r="AN219">
        <v>-1.3</v>
      </c>
      <c r="AO219" t="s">
        <v>3216</v>
      </c>
      <c r="AP219">
        <v>0.12385225192631601</v>
      </c>
      <c r="AQ219">
        <f>(Table2[[#This Row],[Sharpe Ratio]]-AVERAGE(Table2[Sharpe Ratio]))/_xlfn.STDEV.P(Table2[Sharpe Ratio])</f>
        <v>0.69042391713290074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267</v>
      </c>
      <c r="AT219">
        <f>_xlfn.RANK.AVG(Table2[[#This Row],[6M Return vs Nifty Z-Score]],Table2[6M Return vs Nifty Z-Score])</f>
        <v>330</v>
      </c>
      <c r="AU219">
        <f>_xlfn.RANK.AVG(Table2[[#This Row],[Sharpe Ratio Z-Score]],Table2[Sharpe Ratio Z-Score])</f>
        <v>176</v>
      </c>
      <c r="AV219">
        <f>(Table2[[#This Row],[Rank 1Y]]+Table2[[#This Row],[Rank 6M]]+Table2[[#This Row],[Rank Sharpe]])/3</f>
        <v>257.66666666666669</v>
      </c>
    </row>
    <row r="220" spans="1:48" x14ac:dyDescent="0.3">
      <c r="A220" t="s">
        <v>1180</v>
      </c>
      <c r="B220" t="s">
        <v>1181</v>
      </c>
      <c r="C220" t="s">
        <v>3185</v>
      </c>
      <c r="D220" t="s">
        <v>379</v>
      </c>
      <c r="E220">
        <v>10568.1372436</v>
      </c>
      <c r="F220">
        <v>191.56</v>
      </c>
      <c r="G220">
        <v>18.744496614869099</v>
      </c>
      <c r="H220">
        <f>(Table2[[#This Row],[1Y Return vs Nifty]]-AVERAGE(Table2[1Y Return vs Nifty]))/_xlfn.STDEV.P(Table2[1Y Return vs Nifty])</f>
        <v>-0.13213436214149629</v>
      </c>
      <c r="I220">
        <v>-6.7477093533434802</v>
      </c>
      <c r="J220">
        <f>(Table2[[#This Row],[1M Return vs Nifty]]-AVERAGE(Table2[1M Return vs Nifty]))/_xlfn.STDEV.P(Table2[1M Return vs Nifty])</f>
        <v>-0.74612279531181469</v>
      </c>
      <c r="K220">
        <v>36.970560034475398</v>
      </c>
      <c r="L220">
        <f>(Table2[[#This Row],[6M Return vs Nifty]]-AVERAGE(Table2[6M Return vs Nifty]))/_xlfn.STDEV.P(Table2[6M Return vs Nifty])</f>
        <v>0.60902742651901864</v>
      </c>
      <c r="M220">
        <v>-3.7061563874744499</v>
      </c>
      <c r="N220">
        <f>(Table2[[#This Row],[1W Return vs Nifty]]-AVERAGE(Table2[1W Return vs Nifty]))/_xlfn.STDEV.P(Table2[1W Return vs Nifty])</f>
        <v>-0.57216870468638159</v>
      </c>
      <c r="O220">
        <v>193.89</v>
      </c>
      <c r="P220">
        <v>195.274652094711</v>
      </c>
      <c r="Q220">
        <v>170.746548180909</v>
      </c>
      <c r="R220">
        <v>47.871537768950297</v>
      </c>
      <c r="S220" s="1">
        <f>(Table2[[#This Row],[Close Price]]-Table2[[#This Row],[20D EMA]])/Table2[[#This Row],[20D EMA]]</f>
        <v>-1.2017123111042262E-2</v>
      </c>
      <c r="T220" s="1">
        <f>(Table2[[#This Row],[Close Price]]-Table2[[#This Row],[50D EMA]])/Table2[[#This Row],[50D EMA]]</f>
        <v>-1.9022704968944662E-2</v>
      </c>
      <c r="U220" s="1">
        <f>(Table2[[#This Row],[Close Price]]-Table2[[#This Row],[200D EMA]])/Table2[[#This Row],[200D EMA]]</f>
        <v>0.12189676477113187</v>
      </c>
      <c r="V220">
        <v>0.18089451540314999</v>
      </c>
      <c r="W220">
        <v>182.01</v>
      </c>
      <c r="X220">
        <v>194.59</v>
      </c>
      <c r="Y220">
        <v>182.01</v>
      </c>
      <c r="Z220">
        <v>194.59</v>
      </c>
      <c r="AA220">
        <v>182.01</v>
      </c>
      <c r="AB220">
        <v>205.5</v>
      </c>
      <c r="AC220" s="1">
        <f>(Table2[[#This Row],[Close Price]]/Table2[[#This Row],[Day Low]])-1</f>
        <v>5.2469644525026116E-2</v>
      </c>
      <c r="AD220" s="1">
        <f>(Table2[[#This Row],[Day High]]/Table2[[#This Row],[Close Price]])-1</f>
        <v>1.5817498433911004E-2</v>
      </c>
      <c r="AE220" s="1">
        <f>(Table2[[#This Row],[Close Price]]/Table2[[#This Row],[Current Week Low]])-1</f>
        <v>5.2469644525026116E-2</v>
      </c>
      <c r="AF220" s="1">
        <f>(Table2[[#This Row],[Current Week High]]/Table2[[#This Row],[Close Price]])-1</f>
        <v>1.5817498433911004E-2</v>
      </c>
      <c r="AG220" s="1">
        <f>(Table2[[#This Row],[Close Price]]/Table2[[#This Row],[Current Month Low]])-1</f>
        <v>5.2469644525026116E-2</v>
      </c>
      <c r="AH220" s="1">
        <f>(Table2[[#This Row],[Current Month High]]/Table2[[#This Row],[Close Price]])-1</f>
        <v>7.2770933389016523E-2</v>
      </c>
      <c r="AI220">
        <v>27.8972645646272</v>
      </c>
      <c r="AJ220">
        <v>62.891156462585002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-0.03</v>
      </c>
      <c r="AM220" t="s">
        <v>3216</v>
      </c>
      <c r="AN220">
        <v>-5.13</v>
      </c>
      <c r="AO220" t="s">
        <v>3216</v>
      </c>
      <c r="AP220">
        <v>8.6691055818351001E-2</v>
      </c>
      <c r="AQ220">
        <f>(Table2[[#This Row],[Sharpe Ratio]]-AVERAGE(Table2[Sharpe Ratio]))/_xlfn.STDEV.P(Table2[Sharpe Ratio])</f>
        <v>0.25883090366638928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335</v>
      </c>
      <c r="AT220">
        <f>_xlfn.RANK.AVG(Table2[[#This Row],[6M Return vs Nifty Z-Score]],Table2[6M Return vs Nifty Z-Score])</f>
        <v>159</v>
      </c>
      <c r="AU220">
        <f>_xlfn.RANK.AVG(Table2[[#This Row],[Sharpe Ratio Z-Score]],Table2[Sharpe Ratio Z-Score])</f>
        <v>279</v>
      </c>
      <c r="AV220">
        <f>(Table2[[#This Row],[Rank 1Y]]+Table2[[#This Row],[Rank 6M]]+Table2[[#This Row],[Rank Sharpe]])/3</f>
        <v>257.66666666666669</v>
      </c>
    </row>
    <row r="221" spans="1:48" x14ac:dyDescent="0.3">
      <c r="A221" t="s">
        <v>1533</v>
      </c>
      <c r="B221" t="s">
        <v>1534</v>
      </c>
      <c r="C221" t="s">
        <v>3184</v>
      </c>
      <c r="D221" t="s">
        <v>132</v>
      </c>
      <c r="E221">
        <v>6752.2696127500003</v>
      </c>
      <c r="F221">
        <v>809.75</v>
      </c>
      <c r="G221">
        <v>58.742407742401397</v>
      </c>
      <c r="H221">
        <f>(Table2[[#This Row],[1Y Return vs Nifty]]-AVERAGE(Table2[1Y Return vs Nifty]))/_xlfn.STDEV.P(Table2[1Y Return vs Nifty])</f>
        <v>0.53267658904689064</v>
      </c>
      <c r="I221">
        <v>-12.3183734592203</v>
      </c>
      <c r="J221">
        <f>(Table2[[#This Row],[1M Return vs Nifty]]-AVERAGE(Table2[1M Return vs Nifty]))/_xlfn.STDEV.P(Table2[1M Return vs Nifty])</f>
        <v>-1.2644281656372454</v>
      </c>
      <c r="K221">
        <v>-0.39820100718275397</v>
      </c>
      <c r="L221">
        <f>(Table2[[#This Row],[6M Return vs Nifty]]-AVERAGE(Table2[6M Return vs Nifty]))/_xlfn.STDEV.P(Table2[6M Return vs Nifty])</f>
        <v>-0.49266694494160246</v>
      </c>
      <c r="M221">
        <v>-5.2436075460186897</v>
      </c>
      <c r="N221">
        <f>(Table2[[#This Row],[1W Return vs Nifty]]-AVERAGE(Table2[1W Return vs Nifty]))/_xlfn.STDEV.P(Table2[1W Return vs Nifty])</f>
        <v>-0.91902269090671063</v>
      </c>
      <c r="O221">
        <v>756.53</v>
      </c>
      <c r="P221">
        <v>861.420044151458</v>
      </c>
      <c r="Q221">
        <v>765.499566727255</v>
      </c>
      <c r="R221">
        <v>38.245914805164702</v>
      </c>
      <c r="S221" s="1">
        <f>(Table2[[#This Row],[Close Price]]-Table2[[#This Row],[20D EMA]])/Table2[[#This Row],[20D EMA]]</f>
        <v>7.0347507699628609E-2</v>
      </c>
      <c r="T221" s="1">
        <f>(Table2[[#This Row],[Close Price]]-Table2[[#This Row],[50D EMA]])/Table2[[#This Row],[50D EMA]]</f>
        <v>-5.9982402896551573E-2</v>
      </c>
      <c r="U221" s="1">
        <f>(Table2[[#This Row],[Close Price]]-Table2[[#This Row],[200D EMA]])/Table2[[#This Row],[200D EMA]]</f>
        <v>5.780595469430394E-2</v>
      </c>
      <c r="V221">
        <v>0.46963079693329202</v>
      </c>
      <c r="W221">
        <v>795.1</v>
      </c>
      <c r="X221">
        <v>825</v>
      </c>
      <c r="Y221">
        <v>800</v>
      </c>
      <c r="Z221">
        <v>815</v>
      </c>
      <c r="AA221">
        <v>795.1</v>
      </c>
      <c r="AB221">
        <v>827.55</v>
      </c>
      <c r="AC221" s="1">
        <f>(Table2[[#This Row],[Close Price]]/Table2[[#This Row],[Day Low]])-1</f>
        <v>1.8425355301219914E-2</v>
      </c>
      <c r="AD221" s="1">
        <f>(Table2[[#This Row],[Day High]]/Table2[[#This Row],[Close Price]])-1</f>
        <v>1.8832973139857989E-2</v>
      </c>
      <c r="AE221" s="1">
        <f>(Table2[[#This Row],[Close Price]]/Table2[[#This Row],[Current Week Low]])-1</f>
        <v>1.2187500000000018E-2</v>
      </c>
      <c r="AF221" s="1">
        <f>(Table2[[#This Row],[Current Week High]]/Table2[[#This Row],[Close Price]])-1</f>
        <v>6.4834825563444554E-3</v>
      </c>
      <c r="AG221" s="1">
        <f>(Table2[[#This Row],[Close Price]]/Table2[[#This Row],[Current Month Low]])-1</f>
        <v>1.8425355301219914E-2</v>
      </c>
      <c r="AH221" s="1">
        <f>(Table2[[#This Row],[Current Month High]]/Table2[[#This Row],[Close Price]])-1</f>
        <v>2.1982093238653855E-2</v>
      </c>
      <c r="AI221">
        <v>37.079345476999002</v>
      </c>
      <c r="AJ221">
        <v>123.811498065229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-0.12</v>
      </c>
      <c r="AM221" t="s">
        <v>3216</v>
      </c>
      <c r="AN221">
        <v>0.39</v>
      </c>
      <c r="AO221" t="s">
        <v>3217</v>
      </c>
      <c r="AP221">
        <v>0.14262247392334901</v>
      </c>
      <c r="AQ221">
        <f>(Table2[[#This Row],[Sharpe Ratio]]-AVERAGE(Table2[Sharpe Ratio]))/_xlfn.STDEV.P(Table2[Sharpe Ratio])</f>
        <v>0.90842273104617277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159</v>
      </c>
      <c r="AT221">
        <f>_xlfn.RANK.AVG(Table2[[#This Row],[6M Return vs Nifty Z-Score]],Table2[6M Return vs Nifty Z-Score])</f>
        <v>482</v>
      </c>
      <c r="AU221">
        <f>_xlfn.RANK.AVG(Table2[[#This Row],[Sharpe Ratio Z-Score]],Table2[Sharpe Ratio Z-Score])</f>
        <v>133</v>
      </c>
      <c r="AV221">
        <f>(Table2[[#This Row],[Rank 1Y]]+Table2[[#This Row],[Rank 6M]]+Table2[[#This Row],[Rank Sharpe]])/3</f>
        <v>258</v>
      </c>
    </row>
    <row r="222" spans="1:48" x14ac:dyDescent="0.3">
      <c r="A222" t="s">
        <v>90</v>
      </c>
      <c r="B222" t="s">
        <v>91</v>
      </c>
      <c r="C222" t="s">
        <v>3176</v>
      </c>
      <c r="D222" t="s">
        <v>92</v>
      </c>
      <c r="E222">
        <v>310919.18566916999</v>
      </c>
      <c r="F222">
        <v>334.3</v>
      </c>
      <c r="G222">
        <v>41.0188243036324</v>
      </c>
      <c r="H222">
        <f>(Table2[[#This Row],[1Y Return vs Nifty]]-AVERAGE(Table2[1Y Return vs Nifty]))/_xlfn.STDEV.P(Table2[1Y Return vs Nifty])</f>
        <v>0.23809039611232707</v>
      </c>
      <c r="I222">
        <v>-4.7695937365276198</v>
      </c>
      <c r="J222">
        <f>(Table2[[#This Row],[1M Return vs Nifty]]-AVERAGE(Table2[1M Return vs Nifty]))/_xlfn.STDEV.P(Table2[1M Return vs Nifty])</f>
        <v>-0.56207508971803322</v>
      </c>
      <c r="K222">
        <v>11.137379499143201</v>
      </c>
      <c r="L222">
        <f>(Table2[[#This Row],[6M Return vs Nifty]]-AVERAGE(Table2[6M Return vs Nifty]))/_xlfn.STDEV.P(Table2[6M Return vs Nifty])</f>
        <v>-0.15257849241884669</v>
      </c>
      <c r="M222">
        <v>-1.57455279837114</v>
      </c>
      <c r="N222">
        <f>(Table2[[#This Row],[1W Return vs Nifty]]-AVERAGE(Table2[1W Return vs Nifty]))/_xlfn.STDEV.P(Table2[1W Return vs Nifty])</f>
        <v>-9.1271995992159627E-2</v>
      </c>
      <c r="O222">
        <v>335.72</v>
      </c>
      <c r="P222">
        <v>334.64011295118303</v>
      </c>
      <c r="Q222">
        <v>296.69318990588403</v>
      </c>
      <c r="R222">
        <v>46.2555547630135</v>
      </c>
      <c r="S222" s="1">
        <f>(Table2[[#This Row],[Close Price]]-Table2[[#This Row],[20D EMA]])/Table2[[#This Row],[20D EMA]]</f>
        <v>-4.2297152388895976E-3</v>
      </c>
      <c r="T222" s="1">
        <f>(Table2[[#This Row],[Close Price]]-Table2[[#This Row],[50D EMA]])/Table2[[#This Row],[50D EMA]]</f>
        <v>-1.0163543999061214E-3</v>
      </c>
      <c r="U222" s="1">
        <f>(Table2[[#This Row],[Close Price]]-Table2[[#This Row],[200D EMA]])/Table2[[#This Row],[200D EMA]]</f>
        <v>0.12675319614193195</v>
      </c>
      <c r="V222">
        <v>0.97270037980160695</v>
      </c>
      <c r="W222">
        <v>333.1</v>
      </c>
      <c r="X222">
        <v>338.9</v>
      </c>
      <c r="Y222">
        <v>333.1</v>
      </c>
      <c r="Z222">
        <v>341.5</v>
      </c>
      <c r="AA222">
        <v>323.55</v>
      </c>
      <c r="AB222">
        <v>341.5</v>
      </c>
      <c r="AC222" s="1">
        <f>(Table2[[#This Row],[Close Price]]/Table2[[#This Row],[Day Low]])-1</f>
        <v>3.6025217652355668E-3</v>
      </c>
      <c r="AD222" s="1">
        <f>(Table2[[#This Row],[Day High]]/Table2[[#This Row],[Close Price]])-1</f>
        <v>1.3760095722404886E-2</v>
      </c>
      <c r="AE222" s="1">
        <f>(Table2[[#This Row],[Close Price]]/Table2[[#This Row],[Current Week Low]])-1</f>
        <v>3.6025217652355668E-3</v>
      </c>
      <c r="AF222" s="1">
        <f>(Table2[[#This Row],[Current Week High]]/Table2[[#This Row],[Close Price]])-1</f>
        <v>2.1537541130720816E-2</v>
      </c>
      <c r="AG222" s="1">
        <f>(Table2[[#This Row],[Close Price]]/Table2[[#This Row],[Current Month Low]])-1</f>
        <v>3.3225158399011079E-2</v>
      </c>
      <c r="AH222" s="1">
        <f>(Table2[[#This Row],[Current Month High]]/Table2[[#This Row],[Close Price]])-1</f>
        <v>2.1537541130720816E-2</v>
      </c>
      <c r="AI222">
        <v>8.4355369428656903</v>
      </c>
      <c r="AJ222">
        <v>72.541935483870901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</v>
      </c>
      <c r="AM222" t="s">
        <v>3218</v>
      </c>
      <c r="AN222">
        <v>-0.37</v>
      </c>
      <c r="AO222" t="s">
        <v>3216</v>
      </c>
      <c r="AP222">
        <v>0.12342882656431101</v>
      </c>
      <c r="AQ222">
        <f>(Table2[[#This Row],[Sharpe Ratio]]-AVERAGE(Table2[Sharpe Ratio]))/_xlfn.STDEV.P(Table2[Sharpe Ratio])</f>
        <v>0.6855062221417344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0.11767104012502194</v>
      </c>
      <c r="AS222">
        <f>_xlfn.RANK.AVG(Table2[[#This Row],[1Y Return vs Nifty Z-Score]],Table2[1Y Return vs Nifty Z-Score])</f>
        <v>236</v>
      </c>
      <c r="AT222">
        <f>_xlfn.RANK.AVG(Table2[[#This Row],[6M Return vs Nifty Z-Score]],Table2[6M Return vs Nifty Z-Score])</f>
        <v>361</v>
      </c>
      <c r="AU222">
        <f>_xlfn.RANK.AVG(Table2[[#This Row],[Sharpe Ratio Z-Score]],Table2[Sharpe Ratio Z-Score])</f>
        <v>178</v>
      </c>
      <c r="AV222">
        <f>(Table2[[#This Row],[Rank 1Y]]+Table2[[#This Row],[Rank 6M]]+Table2[[#This Row],[Rank Sharpe]])/3</f>
        <v>258.33333333333331</v>
      </c>
    </row>
    <row r="223" spans="1:48" x14ac:dyDescent="0.3">
      <c r="A223" t="s">
        <v>932</v>
      </c>
      <c r="B223" t="s">
        <v>933</v>
      </c>
      <c r="C223" t="s">
        <v>3178</v>
      </c>
      <c r="D223" t="s">
        <v>804</v>
      </c>
      <c r="E223">
        <v>16677.426115900002</v>
      </c>
      <c r="F223">
        <v>405.35</v>
      </c>
      <c r="G223">
        <v>22.323514198801998</v>
      </c>
      <c r="H223">
        <f>(Table2[[#This Row],[1Y Return vs Nifty]]-AVERAGE(Table2[1Y Return vs Nifty]))/_xlfn.STDEV.P(Table2[1Y Return vs Nifty])</f>
        <v>-7.2647003496495222E-2</v>
      </c>
      <c r="I223">
        <v>1.5815586895040299</v>
      </c>
      <c r="J223">
        <f>(Table2[[#This Row],[1M Return vs Nifty]]-AVERAGE(Table2[1M Return vs Nifty]))/_xlfn.STDEV.P(Table2[1M Return vs Nifty])</f>
        <v>2.8848424534933619E-2</v>
      </c>
      <c r="K223">
        <v>5.2385617397824404</v>
      </c>
      <c r="L223">
        <f>(Table2[[#This Row],[6M Return vs Nifty]]-AVERAGE(Table2[6M Return vs Nifty]))/_xlfn.STDEV.P(Table2[6M Return vs Nifty])</f>
        <v>-0.32648563149993776</v>
      </c>
      <c r="M223">
        <v>-10.522499426686799</v>
      </c>
      <c r="N223">
        <f>(Table2[[#This Row],[1W Return vs Nifty]]-AVERAGE(Table2[1W Return vs Nifty]))/_xlfn.STDEV.P(Table2[1W Return vs Nifty])</f>
        <v>-2.1099578835209463</v>
      </c>
      <c r="O223">
        <v>423.09</v>
      </c>
      <c r="P223">
        <v>400.25219052575602</v>
      </c>
      <c r="Q223">
        <v>348.03644688052901</v>
      </c>
      <c r="R223">
        <v>33.718913308771903</v>
      </c>
      <c r="S223" s="1">
        <f>(Table2[[#This Row],[Close Price]]-Table2[[#This Row],[20D EMA]])/Table2[[#This Row],[20D EMA]]</f>
        <v>-4.192961308468636E-2</v>
      </c>
      <c r="T223" s="1">
        <f>(Table2[[#This Row],[Close Price]]-Table2[[#This Row],[50D EMA]])/Table2[[#This Row],[50D EMA]]</f>
        <v>1.273649362804914E-2</v>
      </c>
      <c r="U223" s="1">
        <f>(Table2[[#This Row],[Close Price]]-Table2[[#This Row],[200D EMA]])/Table2[[#This Row],[200D EMA]]</f>
        <v>0.16467687115293739</v>
      </c>
      <c r="V223">
        <v>1.37384985633043</v>
      </c>
      <c r="W223">
        <v>402.75</v>
      </c>
      <c r="X223">
        <v>417.6</v>
      </c>
      <c r="Y223">
        <v>402.75</v>
      </c>
      <c r="Z223">
        <v>440.5</v>
      </c>
      <c r="AA223">
        <v>402.75</v>
      </c>
      <c r="AB223">
        <v>474.4</v>
      </c>
      <c r="AC223" s="1">
        <f>(Table2[[#This Row],[Close Price]]/Table2[[#This Row],[Day Low]])-1</f>
        <v>6.4556176288019795E-3</v>
      </c>
      <c r="AD223" s="1">
        <f>(Table2[[#This Row],[Day High]]/Table2[[#This Row],[Close Price]])-1</f>
        <v>3.0220796842234998E-2</v>
      </c>
      <c r="AE223" s="1">
        <f>(Table2[[#This Row],[Close Price]]/Table2[[#This Row],[Current Week Low]])-1</f>
        <v>6.4556176288019795E-3</v>
      </c>
      <c r="AF223" s="1">
        <f>(Table2[[#This Row],[Current Week High]]/Table2[[#This Row],[Close Price]])-1</f>
        <v>8.6715184408535873E-2</v>
      </c>
      <c r="AG223" s="1">
        <f>(Table2[[#This Row],[Close Price]]/Table2[[#This Row],[Current Month Low]])-1</f>
        <v>6.4556176288019795E-3</v>
      </c>
      <c r="AH223" s="1">
        <f>(Table2[[#This Row],[Current Month High]]/Table2[[#This Row],[Close Price]])-1</f>
        <v>0.1703466140372516</v>
      </c>
      <c r="AI223">
        <v>17.034661403725099</v>
      </c>
      <c r="AJ223">
        <v>76.392515230635297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0.02</v>
      </c>
      <c r="AM223" t="s">
        <v>3217</v>
      </c>
      <c r="AN223">
        <v>-5.28</v>
      </c>
      <c r="AO223" t="s">
        <v>3216</v>
      </c>
      <c r="AP223">
        <v>0.19826729729315201</v>
      </c>
      <c r="AQ223">
        <f>(Table2[[#This Row],[Sharpe Ratio]]-AVERAGE(Table2[Sharpe Ratio]))/_xlfn.STDEV.P(Table2[Sharpe Ratio])</f>
        <v>1.5546860249458423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-0.92555606903660337</v>
      </c>
      <c r="AS223">
        <f>_xlfn.RANK.AVG(Table2[[#This Row],[1Y Return vs Nifty Z-Score]],Table2[1Y Return vs Nifty Z-Score])</f>
        <v>313</v>
      </c>
      <c r="AT223">
        <f>_xlfn.RANK.AVG(Table2[[#This Row],[6M Return vs Nifty Z-Score]],Table2[6M Return vs Nifty Z-Score])</f>
        <v>420</v>
      </c>
      <c r="AU223">
        <f>_xlfn.RANK.AVG(Table2[[#This Row],[Sharpe Ratio Z-Score]],Table2[Sharpe Ratio Z-Score])</f>
        <v>44</v>
      </c>
      <c r="AV223">
        <f>(Table2[[#This Row],[Rank 1Y]]+Table2[[#This Row],[Rank 6M]]+Table2[[#This Row],[Rank Sharpe]])/3</f>
        <v>259</v>
      </c>
    </row>
    <row r="224" spans="1:48" x14ac:dyDescent="0.3">
      <c r="A224" t="s">
        <v>1431</v>
      </c>
      <c r="B224" t="s">
        <v>1432</v>
      </c>
      <c r="C224" t="s">
        <v>3178</v>
      </c>
      <c r="D224" t="s">
        <v>631</v>
      </c>
      <c r="E224">
        <v>7815.9806321750002</v>
      </c>
      <c r="F224">
        <v>586.75</v>
      </c>
      <c r="G224">
        <v>49.968556727056203</v>
      </c>
      <c r="H224">
        <f>(Table2[[#This Row],[1Y Return vs Nifty]]-AVERAGE(Table2[1Y Return vs Nifty]))/_xlfn.STDEV.P(Table2[1Y Return vs Nifty])</f>
        <v>0.38684516748843439</v>
      </c>
      <c r="I224">
        <v>22.199813212370699</v>
      </c>
      <c r="J224">
        <f>(Table2[[#This Row],[1M Return vs Nifty]]-AVERAGE(Table2[1M Return vs Nifty]))/_xlfn.STDEV.P(Table2[1M Return vs Nifty])</f>
        <v>1.9472107315827643</v>
      </c>
      <c r="K224">
        <v>13.8948579587734</v>
      </c>
      <c r="L224">
        <f>(Table2[[#This Row],[6M Return vs Nifty]]-AVERAGE(Table2[6M Return vs Nifty]))/_xlfn.STDEV.P(Table2[6M Return vs Nifty])</f>
        <v>-7.1283356756952798E-2</v>
      </c>
      <c r="M224">
        <v>1.7898654198371799</v>
      </c>
      <c r="N224">
        <f>(Table2[[#This Row],[1W Return vs Nifty]]-AVERAGE(Table2[1W Return vs Nifty]))/_xlfn.STDEV.P(Table2[1W Return vs Nifty])</f>
        <v>0.66775170619998614</v>
      </c>
      <c r="O224">
        <v>559.99</v>
      </c>
      <c r="P224">
        <v>529.57442480282702</v>
      </c>
      <c r="Q224">
        <v>470.98155184148902</v>
      </c>
      <c r="R224">
        <v>64.199054330877601</v>
      </c>
      <c r="S224" s="1">
        <f>(Table2[[#This Row],[Close Price]]-Table2[[#This Row],[20D EMA]])/Table2[[#This Row],[20D EMA]]</f>
        <v>4.7786567617278862E-2</v>
      </c>
      <c r="T224" s="1">
        <f>(Table2[[#This Row],[Close Price]]-Table2[[#This Row],[50D EMA]])/Table2[[#This Row],[50D EMA]]</f>
        <v>0.10796513675761586</v>
      </c>
      <c r="U224" s="1">
        <f>(Table2[[#This Row],[Close Price]]-Table2[[#This Row],[200D EMA]])/Table2[[#This Row],[200D EMA]]</f>
        <v>0.24580251117239804</v>
      </c>
      <c r="V224">
        <v>1.3453535123713201</v>
      </c>
      <c r="W224">
        <v>584</v>
      </c>
      <c r="X224">
        <v>615.9</v>
      </c>
      <c r="Y224">
        <v>582.9</v>
      </c>
      <c r="Z224">
        <v>615.9</v>
      </c>
      <c r="AA224">
        <v>531.5</v>
      </c>
      <c r="AB224">
        <v>615.9</v>
      </c>
      <c r="AC224" s="1">
        <f>(Table2[[#This Row],[Close Price]]/Table2[[#This Row],[Day Low]])-1</f>
        <v>4.7089041095891293E-3</v>
      </c>
      <c r="AD224" s="1">
        <f>(Table2[[#This Row],[Day High]]/Table2[[#This Row],[Close Price]])-1</f>
        <v>4.9680443118875095E-2</v>
      </c>
      <c r="AE224" s="1">
        <f>(Table2[[#This Row],[Close Price]]/Table2[[#This Row],[Current Week Low]])-1</f>
        <v>6.6049065019728737E-3</v>
      </c>
      <c r="AF224" s="1">
        <f>(Table2[[#This Row],[Current Week High]]/Table2[[#This Row],[Close Price]])-1</f>
        <v>4.9680443118875095E-2</v>
      </c>
      <c r="AG224" s="1">
        <f>(Table2[[#This Row],[Close Price]]/Table2[[#This Row],[Current Month Low]])-1</f>
        <v>0.10395108184383828</v>
      </c>
      <c r="AH224" s="1">
        <f>(Table2[[#This Row],[Current Month High]]/Table2[[#This Row],[Close Price]])-1</f>
        <v>4.9680443118875095E-2</v>
      </c>
      <c r="AI224">
        <v>4.9680443118874997</v>
      </c>
      <c r="AJ224">
        <v>96.335954492220097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0.02</v>
      </c>
      <c r="AM224" t="s">
        <v>3217</v>
      </c>
      <c r="AN224">
        <v>8.75</v>
      </c>
      <c r="AO224" t="s">
        <v>3217</v>
      </c>
      <c r="AP224">
        <v>9.2280884111170997E-2</v>
      </c>
      <c r="AQ224">
        <f>(Table2[[#This Row],[Sharpe Ratio]]-AVERAGE(Table2[Sharpe Ratio]))/_xlfn.STDEV.P(Table2[Sharpe Ratio])</f>
        <v>0.32375160295306948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3.2542758514673018</v>
      </c>
      <c r="AS224">
        <f>_xlfn.RANK.AVG(Table2[[#This Row],[1Y Return vs Nifty Z-Score]],Table2[1Y Return vs Nifty Z-Score])</f>
        <v>186</v>
      </c>
      <c r="AT224">
        <f>_xlfn.RANK.AVG(Table2[[#This Row],[6M Return vs Nifty Z-Score]],Table2[6M Return vs Nifty Z-Score])</f>
        <v>341</v>
      </c>
      <c r="AU224">
        <f>_xlfn.RANK.AVG(Table2[[#This Row],[Sharpe Ratio Z-Score]],Table2[Sharpe Ratio Z-Score])</f>
        <v>256</v>
      </c>
      <c r="AV224">
        <f>(Table2[[#This Row],[Rank 1Y]]+Table2[[#This Row],[Rank 6M]]+Table2[[#This Row],[Rank Sharpe]])/3</f>
        <v>261</v>
      </c>
    </row>
    <row r="225" spans="1:48" x14ac:dyDescent="0.3">
      <c r="A225" t="s">
        <v>961</v>
      </c>
      <c r="B225" t="s">
        <v>962</v>
      </c>
      <c r="C225" t="s">
        <v>3183</v>
      </c>
      <c r="D225" t="s">
        <v>963</v>
      </c>
      <c r="E225">
        <v>16043.915347845001</v>
      </c>
      <c r="F225">
        <v>1348.05</v>
      </c>
      <c r="G225">
        <v>64.193678451495003</v>
      </c>
      <c r="H225">
        <f>(Table2[[#This Row],[1Y Return vs Nifty]]-AVERAGE(Table2[1Y Return vs Nifty]))/_xlfn.STDEV.P(Table2[1Y Return vs Nifty])</f>
        <v>0.62328293230673437</v>
      </c>
      <c r="I225">
        <v>1.94003831854654</v>
      </c>
      <c r="J225">
        <f>(Table2[[#This Row],[1M Return vs Nifty]]-AVERAGE(Table2[1M Return vs Nifty]))/_xlfn.STDEV.P(Table2[1M Return vs Nifty])</f>
        <v>6.220206305156719E-2</v>
      </c>
      <c r="K225">
        <v>-9.3193340146843493</v>
      </c>
      <c r="L225">
        <f>(Table2[[#This Row],[6M Return vs Nifty]]-AVERAGE(Table2[6M Return vs Nifty]))/_xlfn.STDEV.P(Table2[6M Return vs Nifty])</f>
        <v>-0.75567705679571384</v>
      </c>
      <c r="M225">
        <v>6.7984362493236397</v>
      </c>
      <c r="N225">
        <f>(Table2[[#This Row],[1W Return vs Nifty]]-AVERAGE(Table2[1W Return vs Nifty]))/_xlfn.STDEV.P(Table2[1W Return vs Nifty])</f>
        <v>1.7977015896936346</v>
      </c>
      <c r="O225">
        <v>1295.6300000000001</v>
      </c>
      <c r="P225">
        <v>1325.75647918971</v>
      </c>
      <c r="Q225">
        <v>1228.9212012078499</v>
      </c>
      <c r="R225">
        <v>66.713464067627598</v>
      </c>
      <c r="S225" s="1">
        <f>(Table2[[#This Row],[Close Price]]-Table2[[#This Row],[20D EMA]])/Table2[[#This Row],[20D EMA]]</f>
        <v>4.0459081682270276E-2</v>
      </c>
      <c r="T225" s="1">
        <f>(Table2[[#This Row],[Close Price]]-Table2[[#This Row],[50D EMA]])/Table2[[#This Row],[50D EMA]]</f>
        <v>1.6815698177025325E-2</v>
      </c>
      <c r="U225" s="1">
        <f>(Table2[[#This Row],[Close Price]]-Table2[[#This Row],[200D EMA]])/Table2[[#This Row],[200D EMA]]</f>
        <v>9.6937703308449613E-2</v>
      </c>
      <c r="V225">
        <v>0.92094129370099098</v>
      </c>
      <c r="W225">
        <v>1342.35</v>
      </c>
      <c r="X225">
        <v>1398</v>
      </c>
      <c r="Y225">
        <v>1249.0999999999999</v>
      </c>
      <c r="Z225">
        <v>1398</v>
      </c>
      <c r="AA225">
        <v>1225.05</v>
      </c>
      <c r="AB225">
        <v>1398</v>
      </c>
      <c r="AC225" s="1">
        <f>(Table2[[#This Row],[Close Price]]/Table2[[#This Row],[Day Low]])-1</f>
        <v>4.2462845010615702E-3</v>
      </c>
      <c r="AD225" s="1">
        <f>(Table2[[#This Row],[Day High]]/Table2[[#This Row],[Close Price]])-1</f>
        <v>3.7053521753644292E-2</v>
      </c>
      <c r="AE225" s="1">
        <f>(Table2[[#This Row],[Close Price]]/Table2[[#This Row],[Current Week Low]])-1</f>
        <v>7.921703626611154E-2</v>
      </c>
      <c r="AF225" s="1">
        <f>(Table2[[#This Row],[Current Week High]]/Table2[[#This Row],[Close Price]])-1</f>
        <v>3.7053521753644292E-2</v>
      </c>
      <c r="AG225" s="1">
        <f>(Table2[[#This Row],[Close Price]]/Table2[[#This Row],[Current Month Low]])-1</f>
        <v>0.10040406514019828</v>
      </c>
      <c r="AH225" s="1">
        <f>(Table2[[#This Row],[Current Month High]]/Table2[[#This Row],[Close Price]])-1</f>
        <v>3.7053521753644292E-2</v>
      </c>
      <c r="AI225">
        <v>25.737175920774401</v>
      </c>
      <c r="AJ225">
        <v>106.202676864244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-0.1</v>
      </c>
      <c r="AM225" t="s">
        <v>3216</v>
      </c>
      <c r="AN225">
        <v>5.99</v>
      </c>
      <c r="AO225" t="s">
        <v>3217</v>
      </c>
      <c r="AP225">
        <v>0.180012602269192</v>
      </c>
      <c r="AQ225">
        <f>(Table2[[#This Row],[Sharpe Ratio]]-AVERAGE(Table2[Sharpe Ratio]))/_xlfn.STDEV.P(Table2[Sharpe Ratio])</f>
        <v>1.3426745812772041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142</v>
      </c>
      <c r="AT225">
        <f>_xlfn.RANK.AVG(Table2[[#This Row],[6M Return vs Nifty Z-Score]],Table2[6M Return vs Nifty Z-Score])</f>
        <v>573</v>
      </c>
      <c r="AU225">
        <f>_xlfn.RANK.AVG(Table2[[#This Row],[Sharpe Ratio Z-Score]],Table2[Sharpe Ratio Z-Score])</f>
        <v>70</v>
      </c>
      <c r="AV225">
        <f>(Table2[[#This Row],[Rank 1Y]]+Table2[[#This Row],[Rank 6M]]+Table2[[#This Row],[Rank Sharpe]])/3</f>
        <v>261.66666666666669</v>
      </c>
    </row>
    <row r="226" spans="1:48" x14ac:dyDescent="0.3">
      <c r="A226" t="s">
        <v>1512</v>
      </c>
      <c r="B226" t="s">
        <v>1513</v>
      </c>
      <c r="C226" t="s">
        <v>3176</v>
      </c>
      <c r="D226" t="s">
        <v>819</v>
      </c>
      <c r="E226">
        <v>6997.6367084399899</v>
      </c>
      <c r="F226">
        <v>236.4</v>
      </c>
      <c r="G226">
        <v>31.4998417089584</v>
      </c>
      <c r="H226">
        <f>(Table2[[#This Row],[1Y Return vs Nifty]]-AVERAGE(Table2[1Y Return vs Nifty]))/_xlfn.STDEV.P(Table2[1Y Return vs Nifty])</f>
        <v>7.9874036939638599E-2</v>
      </c>
      <c r="I226">
        <v>11.913962139962999</v>
      </c>
      <c r="J226">
        <f>(Table2[[#This Row],[1M Return vs Nifty]]-AVERAGE(Table2[1M Return vs Nifty]))/_xlfn.STDEV.P(Table2[1M Return vs Nifty])</f>
        <v>0.99019523973641599</v>
      </c>
      <c r="K226">
        <v>19.754896124200801</v>
      </c>
      <c r="L226">
        <f>(Table2[[#This Row],[6M Return vs Nifty]]-AVERAGE(Table2[6M Return vs Nifty]))/_xlfn.STDEV.P(Table2[6M Return vs Nifty])</f>
        <v>0.10148049420933343</v>
      </c>
      <c r="M226">
        <v>7.2389906954247403</v>
      </c>
      <c r="N226">
        <f>(Table2[[#This Row],[1W Return vs Nifty]]-AVERAGE(Table2[1W Return vs Nifty]))/_xlfn.STDEV.P(Table2[1W Return vs Nifty])</f>
        <v>1.8970921068674904</v>
      </c>
      <c r="O226">
        <v>207.07</v>
      </c>
      <c r="P226">
        <v>217.41268495311101</v>
      </c>
      <c r="Q226">
        <v>199.47940050892799</v>
      </c>
      <c r="R226">
        <v>70.339557722394602</v>
      </c>
      <c r="S226" s="1">
        <f>(Table2[[#This Row],[Close Price]]-Table2[[#This Row],[20D EMA]])/Table2[[#This Row],[20D EMA]]</f>
        <v>0.14164292268315068</v>
      </c>
      <c r="T226" s="1">
        <f>(Table2[[#This Row],[Close Price]]-Table2[[#This Row],[50D EMA]])/Table2[[#This Row],[50D EMA]]</f>
        <v>8.7333059940747956E-2</v>
      </c>
      <c r="U226" s="1">
        <f>(Table2[[#This Row],[Close Price]]-Table2[[#This Row],[200D EMA]])/Table2[[#This Row],[200D EMA]]</f>
        <v>0.1850847726475876</v>
      </c>
      <c r="V226">
        <v>1.4977936529467399</v>
      </c>
      <c r="W226">
        <v>214.01</v>
      </c>
      <c r="X226">
        <v>231.4</v>
      </c>
      <c r="Y226">
        <v>234.13</v>
      </c>
      <c r="Z226">
        <v>240.64</v>
      </c>
      <c r="AA226">
        <v>234.13</v>
      </c>
      <c r="AB226">
        <v>246.85</v>
      </c>
      <c r="AC226" s="1">
        <f>(Table2[[#This Row],[Close Price]]/Table2[[#This Row],[Day Low]])-1</f>
        <v>0.1046212793794683</v>
      </c>
      <c r="AD226" s="1">
        <f>(Table2[[#This Row],[Day High]]/Table2[[#This Row],[Close Price]])-1</f>
        <v>-2.1150592216582109E-2</v>
      </c>
      <c r="AE226" s="1">
        <f>(Table2[[#This Row],[Close Price]]/Table2[[#This Row],[Current Week Low]])-1</f>
        <v>9.6954683295604749E-3</v>
      </c>
      <c r="AF226" s="1">
        <f>(Table2[[#This Row],[Current Week High]]/Table2[[#This Row],[Close Price]])-1</f>
        <v>1.7935702199661563E-2</v>
      </c>
      <c r="AG226" s="1">
        <f>(Table2[[#This Row],[Close Price]]/Table2[[#This Row],[Current Month Low]])-1</f>
        <v>9.6954683295604749E-3</v>
      </c>
      <c r="AH226" s="1">
        <f>(Table2[[#This Row],[Current Month High]]/Table2[[#This Row],[Close Price]])-1</f>
        <v>4.4204737732656429E-2</v>
      </c>
      <c r="AI226">
        <v>7.6988155668358704</v>
      </c>
      <c r="AJ226">
        <v>88.2165605095541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0.11</v>
      </c>
      <c r="AM226" t="s">
        <v>3217</v>
      </c>
      <c r="AN226">
        <v>10.63</v>
      </c>
      <c r="AO226" t="s">
        <v>3217</v>
      </c>
      <c r="AP226">
        <v>9.4229935928026004E-2</v>
      </c>
      <c r="AQ226">
        <f>(Table2[[#This Row],[Sharpe Ratio]]-AVERAGE(Table2[Sharpe Ratio]))/_xlfn.STDEV.P(Table2[Sharpe Ratio])</f>
        <v>0.34638804190392802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274</v>
      </c>
      <c r="AT226">
        <f>_xlfn.RANK.AVG(Table2[[#This Row],[6M Return vs Nifty Z-Score]],Table2[6M Return vs Nifty Z-Score])</f>
        <v>271</v>
      </c>
      <c r="AU226">
        <f>_xlfn.RANK.AVG(Table2[[#This Row],[Sharpe Ratio Z-Score]],Table2[Sharpe Ratio Z-Score])</f>
        <v>250</v>
      </c>
      <c r="AV226">
        <f>(Table2[[#This Row],[Rank 1Y]]+Table2[[#This Row],[Rank 6M]]+Table2[[#This Row],[Rank Sharpe]])/3</f>
        <v>265</v>
      </c>
    </row>
    <row r="227" spans="1:48" x14ac:dyDescent="0.3">
      <c r="A227" t="s">
        <v>298</v>
      </c>
      <c r="B227" t="s">
        <v>299</v>
      </c>
      <c r="C227" t="s">
        <v>3176</v>
      </c>
      <c r="D227" t="s">
        <v>95</v>
      </c>
      <c r="E227">
        <v>94815.083524394999</v>
      </c>
      <c r="F227">
        <v>94.39</v>
      </c>
      <c r="G227">
        <v>48.103649049930901</v>
      </c>
      <c r="H227">
        <f>(Table2[[#This Row],[1Y Return vs Nifty]]-AVERAGE(Table2[1Y Return vs Nifty]))/_xlfn.STDEV.P(Table2[1Y Return vs Nifty])</f>
        <v>0.35584827260672192</v>
      </c>
      <c r="I227">
        <v>-2.6165965164201501</v>
      </c>
      <c r="J227">
        <f>(Table2[[#This Row],[1M Return vs Nifty]]-AVERAGE(Table2[1M Return vs Nifty]))/_xlfn.STDEV.P(Table2[1M Return vs Nifty])</f>
        <v>-0.36175606127397647</v>
      </c>
      <c r="K227">
        <v>-0.64906478514932897</v>
      </c>
      <c r="L227">
        <f>(Table2[[#This Row],[6M Return vs Nifty]]-AVERAGE(Table2[6M Return vs Nifty]))/_xlfn.STDEV.P(Table2[6M Return vs Nifty])</f>
        <v>-0.5000628340341261</v>
      </c>
      <c r="M227">
        <v>-1.57994274962723</v>
      </c>
      <c r="N227">
        <f>(Table2[[#This Row],[1W Return vs Nifty]]-AVERAGE(Table2[1W Return vs Nifty]))/_xlfn.STDEV.P(Table2[1W Return vs Nifty])</f>
        <v>-9.2487986541399753E-2</v>
      </c>
      <c r="O227">
        <v>96.2</v>
      </c>
      <c r="P227">
        <v>98.070362657740802</v>
      </c>
      <c r="Q227">
        <v>89.135429414037802</v>
      </c>
      <c r="R227">
        <v>40.0509695788664</v>
      </c>
      <c r="S227" s="1">
        <f>(Table2[[#This Row],[Close Price]]-Table2[[#This Row],[20D EMA]])/Table2[[#This Row],[20D EMA]]</f>
        <v>-1.8814968814968837E-2</v>
      </c>
      <c r="T227" s="1">
        <f>(Table2[[#This Row],[Close Price]]-Table2[[#This Row],[50D EMA]])/Table2[[#This Row],[50D EMA]]</f>
        <v>-3.7527776567779482E-2</v>
      </c>
      <c r="U227" s="1">
        <f>(Table2[[#This Row],[Close Price]]-Table2[[#This Row],[200D EMA]])/Table2[[#This Row],[200D EMA]]</f>
        <v>5.8950415345558033E-2</v>
      </c>
      <c r="V227">
        <v>0.35215633318073097</v>
      </c>
      <c r="W227">
        <v>94.06</v>
      </c>
      <c r="X227">
        <v>95.95</v>
      </c>
      <c r="Y227">
        <v>94.06</v>
      </c>
      <c r="Z227">
        <v>96.98</v>
      </c>
      <c r="AA227">
        <v>93.81</v>
      </c>
      <c r="AB227">
        <v>100.5</v>
      </c>
      <c r="AC227" s="1">
        <f>(Table2[[#This Row],[Close Price]]/Table2[[#This Row],[Day Low]])-1</f>
        <v>3.5083988943227506E-3</v>
      </c>
      <c r="AD227" s="1">
        <f>(Table2[[#This Row],[Day High]]/Table2[[#This Row],[Close Price]])-1</f>
        <v>1.6527174488822904E-2</v>
      </c>
      <c r="AE227" s="1">
        <f>(Table2[[#This Row],[Close Price]]/Table2[[#This Row],[Current Week Low]])-1</f>
        <v>3.5083988943227506E-3</v>
      </c>
      <c r="AF227" s="1">
        <f>(Table2[[#This Row],[Current Week High]]/Table2[[#This Row],[Close Price]])-1</f>
        <v>2.7439347388494628E-2</v>
      </c>
      <c r="AG227" s="1">
        <f>(Table2[[#This Row],[Close Price]]/Table2[[#This Row],[Current Month Low]])-1</f>
        <v>6.1827097324378411E-3</v>
      </c>
      <c r="AH227" s="1">
        <f>(Table2[[#This Row],[Current Month High]]/Table2[[#This Row],[Close Price]])-1</f>
        <v>6.4731433414556561E-2</v>
      </c>
      <c r="AI227">
        <v>25.437016633117899</v>
      </c>
      <c r="AJ227">
        <v>95.020661157024804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-7.0000000000000007E-2</v>
      </c>
      <c r="AM227" t="s">
        <v>3216</v>
      </c>
      <c r="AN227">
        <v>-3.53</v>
      </c>
      <c r="AO227" t="s">
        <v>3216</v>
      </c>
      <c r="AP227">
        <v>0.14677271526678401</v>
      </c>
      <c r="AQ227">
        <f>(Table2[[#This Row],[Sharpe Ratio]]-AVERAGE(Table2[Sharpe Ratio]))/_xlfn.STDEV.P(Table2[Sharpe Ratio])</f>
        <v>0.9566239558620363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189</v>
      </c>
      <c r="AT227">
        <f>_xlfn.RANK.AVG(Table2[[#This Row],[6M Return vs Nifty Z-Score]],Table2[6M Return vs Nifty Z-Score])</f>
        <v>489</v>
      </c>
      <c r="AU227">
        <f>_xlfn.RANK.AVG(Table2[[#This Row],[Sharpe Ratio Z-Score]],Table2[Sharpe Ratio Z-Score])</f>
        <v>123</v>
      </c>
      <c r="AV227">
        <f>(Table2[[#This Row],[Rank 1Y]]+Table2[[#This Row],[Rank 6M]]+Table2[[#This Row],[Rank Sharpe]])/3</f>
        <v>267</v>
      </c>
    </row>
    <row r="228" spans="1:48" x14ac:dyDescent="0.3">
      <c r="A228" t="s">
        <v>979</v>
      </c>
      <c r="B228" t="s">
        <v>980</v>
      </c>
      <c r="C228" t="s">
        <v>3183</v>
      </c>
      <c r="D228" t="s">
        <v>262</v>
      </c>
      <c r="E228">
        <v>15435.5384218</v>
      </c>
      <c r="F228">
        <v>886.9</v>
      </c>
      <c r="G228">
        <v>36.432892482513601</v>
      </c>
      <c r="H228">
        <f>(Table2[[#This Row],[1Y Return vs Nifty]]-AVERAGE(Table2[1Y Return vs Nifty]))/_xlfn.STDEV.P(Table2[1Y Return vs Nifty])</f>
        <v>0.16186697318501139</v>
      </c>
      <c r="I228">
        <v>-5.5196854590540703</v>
      </c>
      <c r="J228">
        <f>(Table2[[#This Row],[1M Return vs Nifty]]-AVERAGE(Table2[1M Return vs Nifty]))/_xlfn.STDEV.P(Table2[1M Return vs Nifty])</f>
        <v>-0.63186507537018721</v>
      </c>
      <c r="K228">
        <v>3.9522464580105101</v>
      </c>
      <c r="L228">
        <f>(Table2[[#This Row],[6M Return vs Nifty]]-AVERAGE(Table2[6M Return vs Nifty]))/_xlfn.STDEV.P(Table2[6M Return vs Nifty])</f>
        <v>-0.36440838479304605</v>
      </c>
      <c r="M228">
        <v>0.54744168409735305</v>
      </c>
      <c r="N228">
        <f>(Table2[[#This Row],[1W Return vs Nifty]]-AVERAGE(Table2[1W Return vs Nifty]))/_xlfn.STDEV.P(Table2[1W Return vs Nifty])</f>
        <v>0.38745686696479792</v>
      </c>
      <c r="O228">
        <v>902.24</v>
      </c>
      <c r="P228">
        <v>917.75721576740898</v>
      </c>
      <c r="Q228">
        <v>834.71714641332403</v>
      </c>
      <c r="R228">
        <v>42.874095314482901</v>
      </c>
      <c r="S228" s="1">
        <f>(Table2[[#This Row],[Close Price]]-Table2[[#This Row],[20D EMA]])/Table2[[#This Row],[20D EMA]]</f>
        <v>-1.7002128036886006E-2</v>
      </c>
      <c r="T228" s="1">
        <f>(Table2[[#This Row],[Close Price]]-Table2[[#This Row],[50D EMA]])/Table2[[#This Row],[50D EMA]]</f>
        <v>-3.3622416950006603E-2</v>
      </c>
      <c r="U228" s="1">
        <f>(Table2[[#This Row],[Close Price]]-Table2[[#This Row],[200D EMA]])/Table2[[#This Row],[200D EMA]]</f>
        <v>6.2515612397444076E-2</v>
      </c>
      <c r="V228">
        <v>0.83188303345352199</v>
      </c>
      <c r="W228">
        <v>878</v>
      </c>
      <c r="X228">
        <v>910.5</v>
      </c>
      <c r="Y228">
        <v>878</v>
      </c>
      <c r="Z228">
        <v>915</v>
      </c>
      <c r="AA228">
        <v>856.5</v>
      </c>
      <c r="AB228">
        <v>947.8</v>
      </c>
      <c r="AC228" s="1">
        <f>(Table2[[#This Row],[Close Price]]/Table2[[#This Row],[Day Low]])-1</f>
        <v>1.0136674259681122E-2</v>
      </c>
      <c r="AD228" s="1">
        <f>(Table2[[#This Row],[Day High]]/Table2[[#This Row],[Close Price]])-1</f>
        <v>2.6609538843161529E-2</v>
      </c>
      <c r="AE228" s="1">
        <f>(Table2[[#This Row],[Close Price]]/Table2[[#This Row],[Current Week Low]])-1</f>
        <v>1.0136674259681122E-2</v>
      </c>
      <c r="AF228" s="1">
        <f>(Table2[[#This Row],[Current Week High]]/Table2[[#This Row],[Close Price]])-1</f>
        <v>3.168339158867961E-2</v>
      </c>
      <c r="AG228" s="1">
        <f>(Table2[[#This Row],[Close Price]]/Table2[[#This Row],[Current Month Low]])-1</f>
        <v>3.5493286631640419E-2</v>
      </c>
      <c r="AH228" s="1">
        <f>(Table2[[#This Row],[Current Month High]]/Table2[[#This Row],[Close Price]])-1</f>
        <v>6.866614048934494E-2</v>
      </c>
      <c r="AI228">
        <v>19.517420227759601</v>
      </c>
      <c r="AJ228">
        <v>68.404063419728402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-0.11</v>
      </c>
      <c r="AM228" t="s">
        <v>3216</v>
      </c>
      <c r="AN228">
        <v>-3.28</v>
      </c>
      <c r="AO228" t="s">
        <v>3216</v>
      </c>
      <c r="AP228">
        <v>0.15365478235632399</v>
      </c>
      <c r="AQ228">
        <f>(Table2[[#This Row],[Sharpe Ratio]]-AVERAGE(Table2[Sharpe Ratio]))/_xlfn.STDEV.P(Table2[Sharpe Ratio])</f>
        <v>1.0365528167475617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256</v>
      </c>
      <c r="AT228">
        <f>_xlfn.RANK.AVG(Table2[[#This Row],[6M Return vs Nifty Z-Score]],Table2[6M Return vs Nifty Z-Score])</f>
        <v>437</v>
      </c>
      <c r="AU228">
        <f>_xlfn.RANK.AVG(Table2[[#This Row],[Sharpe Ratio Z-Score]],Table2[Sharpe Ratio Z-Score])</f>
        <v>108</v>
      </c>
      <c r="AV228">
        <f>(Table2[[#This Row],[Rank 1Y]]+Table2[[#This Row],[Rank 6M]]+Table2[[#This Row],[Rank Sharpe]])/3</f>
        <v>267</v>
      </c>
    </row>
    <row r="229" spans="1:48" x14ac:dyDescent="0.3">
      <c r="A229" t="s">
        <v>1130</v>
      </c>
      <c r="B229" t="s">
        <v>1131</v>
      </c>
      <c r="C229" t="s">
        <v>3182</v>
      </c>
      <c r="D229" t="s">
        <v>423</v>
      </c>
      <c r="E229">
        <v>11514.551527199999</v>
      </c>
      <c r="F229">
        <v>247.2</v>
      </c>
      <c r="G229">
        <v>52.2430174721041</v>
      </c>
      <c r="H229">
        <f>(Table2[[#This Row],[1Y Return vs Nifty]]-AVERAGE(Table2[1Y Return vs Nifty]))/_xlfn.STDEV.P(Table2[1Y Return vs Nifty])</f>
        <v>0.42464930197272516</v>
      </c>
      <c r="I229">
        <v>-13.611487188598099</v>
      </c>
      <c r="J229">
        <f>(Table2[[#This Row],[1M Return vs Nifty]]-AVERAGE(Table2[1M Return vs Nifty]))/_xlfn.STDEV.P(Table2[1M Return vs Nifty])</f>
        <v>-1.3847419698156371</v>
      </c>
      <c r="K229">
        <v>6.9827537706879701</v>
      </c>
      <c r="L229">
        <f>(Table2[[#This Row],[6M Return vs Nifty]]-AVERAGE(Table2[6M Return vs Nifty]))/_xlfn.STDEV.P(Table2[6M Return vs Nifty])</f>
        <v>-0.27506389608160375</v>
      </c>
      <c r="M229">
        <v>-5.6115501061281599</v>
      </c>
      <c r="N229">
        <f>(Table2[[#This Row],[1W Return vs Nifty]]-AVERAGE(Table2[1W Return vs Nifty]))/_xlfn.STDEV.P(Table2[1W Return vs Nifty])</f>
        <v>-1.0020317302279493</v>
      </c>
      <c r="O229">
        <v>257.33</v>
      </c>
      <c r="P229">
        <v>263.63428107009003</v>
      </c>
      <c r="Q229">
        <v>230.34828154161701</v>
      </c>
      <c r="R229">
        <v>35.358224572812901</v>
      </c>
      <c r="S229" s="1">
        <f>(Table2[[#This Row],[Close Price]]-Table2[[#This Row],[20D EMA]])/Table2[[#This Row],[20D EMA]]</f>
        <v>-3.9365794893716222E-2</v>
      </c>
      <c r="T229" s="1">
        <f>(Table2[[#This Row],[Close Price]]-Table2[[#This Row],[50D EMA]])/Table2[[#This Row],[50D EMA]]</f>
        <v>-6.2337420624447568E-2</v>
      </c>
      <c r="U229" s="1">
        <f>(Table2[[#This Row],[Close Price]]-Table2[[#This Row],[200D EMA]])/Table2[[#This Row],[200D EMA]]</f>
        <v>7.3157561001115506E-2</v>
      </c>
      <c r="V229">
        <v>0.263803633061161</v>
      </c>
      <c r="W229">
        <v>241.9</v>
      </c>
      <c r="X229">
        <v>249.7</v>
      </c>
      <c r="Y229">
        <v>240.25</v>
      </c>
      <c r="Z229">
        <v>254.7</v>
      </c>
      <c r="AA229">
        <v>240</v>
      </c>
      <c r="AB229">
        <v>276.39999999999998</v>
      </c>
      <c r="AC229" s="1">
        <f>(Table2[[#This Row],[Close Price]]/Table2[[#This Row],[Day Low]])-1</f>
        <v>2.1909880115750235E-2</v>
      </c>
      <c r="AD229" s="1">
        <f>(Table2[[#This Row],[Day High]]/Table2[[#This Row],[Close Price]])-1</f>
        <v>1.0113268608414216E-2</v>
      </c>
      <c r="AE229" s="1">
        <f>(Table2[[#This Row],[Close Price]]/Table2[[#This Row],[Current Week Low]])-1</f>
        <v>2.8928199791883324E-2</v>
      </c>
      <c r="AF229" s="1">
        <f>(Table2[[#This Row],[Current Week High]]/Table2[[#This Row],[Close Price]])-1</f>
        <v>3.0339805825242649E-2</v>
      </c>
      <c r="AG229" s="1">
        <f>(Table2[[#This Row],[Close Price]]/Table2[[#This Row],[Current Month Low]])-1</f>
        <v>3.0000000000000027E-2</v>
      </c>
      <c r="AH229" s="1">
        <f>(Table2[[#This Row],[Current Month High]]/Table2[[#This Row],[Close Price]])-1</f>
        <v>0.11812297734627819</v>
      </c>
      <c r="AI229">
        <v>55.420711974109999</v>
      </c>
      <c r="AJ229">
        <v>92.373540856031099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-0.06</v>
      </c>
      <c r="AM229" t="s">
        <v>3216</v>
      </c>
      <c r="AN229">
        <v>-7.43</v>
      </c>
      <c r="AO229" t="s">
        <v>3216</v>
      </c>
      <c r="AP229">
        <v>0.10114531350221399</v>
      </c>
      <c r="AQ229">
        <f>(Table2[[#This Row],[Sharpe Ratio]]-AVERAGE(Table2[Sharpe Ratio]))/_xlfn.STDEV.P(Table2[Sharpe Ratio])</f>
        <v>0.42670377334139947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175</v>
      </c>
      <c r="AT229">
        <f>_xlfn.RANK.AVG(Table2[[#This Row],[6M Return vs Nifty Z-Score]],Table2[6M Return vs Nifty Z-Score])</f>
        <v>398</v>
      </c>
      <c r="AU229">
        <f>_xlfn.RANK.AVG(Table2[[#This Row],[Sharpe Ratio Z-Score]],Table2[Sharpe Ratio Z-Score])</f>
        <v>235</v>
      </c>
      <c r="AV229">
        <f>(Table2[[#This Row],[Rank 1Y]]+Table2[[#This Row],[Rank 6M]]+Table2[[#This Row],[Rank Sharpe]])/3</f>
        <v>269.33333333333331</v>
      </c>
    </row>
    <row r="230" spans="1:48" x14ac:dyDescent="0.3">
      <c r="A230" t="s">
        <v>1721</v>
      </c>
      <c r="B230" t="s">
        <v>1722</v>
      </c>
      <c r="C230" t="s">
        <v>3187</v>
      </c>
      <c r="D230" t="s">
        <v>122</v>
      </c>
      <c r="E230">
        <v>4871.0445533100001</v>
      </c>
      <c r="F230">
        <v>284.85000000000002</v>
      </c>
      <c r="G230">
        <v>42.602446346962502</v>
      </c>
      <c r="H230">
        <f>(Table2[[#This Row],[1Y Return vs Nifty]]-AVERAGE(Table2[1Y Return vs Nifty]))/_xlfn.STDEV.P(Table2[1Y Return vs Nifty])</f>
        <v>0.26441200259803399</v>
      </c>
      <c r="I230">
        <v>5.0414884000100404</v>
      </c>
      <c r="J230">
        <f>(Table2[[#This Row],[1M Return vs Nifty]]-AVERAGE(Table2[1M Return vs Nifty]))/_xlfn.STDEV.P(Table2[1M Return vs Nifty])</f>
        <v>0.35076698142870161</v>
      </c>
      <c r="K230">
        <v>15.784013818990299</v>
      </c>
      <c r="L230">
        <f>(Table2[[#This Row],[6M Return vs Nifty]]-AVERAGE(Table2[6M Return vs Nifty]))/_xlfn.STDEV.P(Table2[6M Return vs Nifty])</f>
        <v>-1.5587842107895161E-2</v>
      </c>
      <c r="M230">
        <v>-0.59218983205412601</v>
      </c>
      <c r="N230">
        <f>(Table2[[#This Row],[1W Return vs Nifty]]-AVERAGE(Table2[1W Return vs Nifty]))/_xlfn.STDEV.P(Table2[1W Return vs Nifty])</f>
        <v>0.1303522870874505</v>
      </c>
      <c r="O230">
        <v>256.83</v>
      </c>
      <c r="P230">
        <v>277.58009136264798</v>
      </c>
      <c r="Q230">
        <v>250.49737762559701</v>
      </c>
      <c r="R230">
        <v>61.094884962869997</v>
      </c>
      <c r="S230" s="1">
        <f>(Table2[[#This Row],[Close Price]]-Table2[[#This Row],[20D EMA]])/Table2[[#This Row],[20D EMA]]</f>
        <v>0.10909940427520165</v>
      </c>
      <c r="T230" s="1">
        <f>(Table2[[#This Row],[Close Price]]-Table2[[#This Row],[50D EMA]])/Table2[[#This Row],[50D EMA]]</f>
        <v>2.6190309981036008E-2</v>
      </c>
      <c r="U230" s="1">
        <f>(Table2[[#This Row],[Close Price]]-Table2[[#This Row],[200D EMA]])/Table2[[#This Row],[200D EMA]]</f>
        <v>0.13713765269729794</v>
      </c>
      <c r="V230">
        <v>0.74638842019079799</v>
      </c>
      <c r="W230">
        <v>267.8</v>
      </c>
      <c r="X230">
        <v>276.35000000000002</v>
      </c>
      <c r="Y230">
        <v>283.14999999999998</v>
      </c>
      <c r="Z230">
        <v>288.5</v>
      </c>
      <c r="AA230">
        <v>280.60000000000002</v>
      </c>
      <c r="AB230">
        <v>292.14999999999998</v>
      </c>
      <c r="AC230" s="1">
        <f>(Table2[[#This Row],[Close Price]]/Table2[[#This Row],[Day Low]])-1</f>
        <v>6.3666915608663111E-2</v>
      </c>
      <c r="AD230" s="1">
        <f>(Table2[[#This Row],[Day High]]/Table2[[#This Row],[Close Price]])-1</f>
        <v>-2.9840266807091398E-2</v>
      </c>
      <c r="AE230" s="1">
        <f>(Table2[[#This Row],[Close Price]]/Table2[[#This Row],[Current Week Low]])-1</f>
        <v>6.0038848666785771E-3</v>
      </c>
      <c r="AF230" s="1">
        <f>(Table2[[#This Row],[Current Week High]]/Table2[[#This Row],[Close Price]])-1</f>
        <v>1.2813761628927445E-2</v>
      </c>
      <c r="AG230" s="1">
        <f>(Table2[[#This Row],[Close Price]]/Table2[[#This Row],[Current Month Low]])-1</f>
        <v>1.5146115466856624E-2</v>
      </c>
      <c r="AH230" s="1">
        <f>(Table2[[#This Row],[Current Month High]]/Table2[[#This Row],[Close Price]])-1</f>
        <v>2.5627523257854889E-2</v>
      </c>
      <c r="AI230">
        <v>12.497805862734699</v>
      </c>
      <c r="AJ230">
        <v>120.131375579598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0</v>
      </c>
      <c r="AM230">
        <v>0</v>
      </c>
      <c r="AN230">
        <v>1.71</v>
      </c>
      <c r="AO230" t="s">
        <v>3217</v>
      </c>
      <c r="AP230">
        <v>9.0263878791931998E-2</v>
      </c>
      <c r="AQ230">
        <f>(Table2[[#This Row],[Sharpe Ratio]]-AVERAGE(Table2[Sharpe Ratio]))/_xlfn.STDEV.P(Table2[Sharpe Ratio])</f>
        <v>0.30032594675569652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228</v>
      </c>
      <c r="AT230">
        <f>_xlfn.RANK.AVG(Table2[[#This Row],[6M Return vs Nifty Z-Score]],Table2[6M Return vs Nifty Z-Score])</f>
        <v>320</v>
      </c>
      <c r="AU230">
        <f>_xlfn.RANK.AVG(Table2[[#This Row],[Sharpe Ratio Z-Score]],Table2[Sharpe Ratio Z-Score])</f>
        <v>265</v>
      </c>
      <c r="AV230">
        <f>(Table2[[#This Row],[Rank 1Y]]+Table2[[#This Row],[Rank 6M]]+Table2[[#This Row],[Rank Sharpe]])/3</f>
        <v>271</v>
      </c>
    </row>
    <row r="231" spans="1:48" x14ac:dyDescent="0.3">
      <c r="A231" t="s">
        <v>777</v>
      </c>
      <c r="B231" t="s">
        <v>778</v>
      </c>
      <c r="C231" t="s">
        <v>3171</v>
      </c>
      <c r="D231" t="s">
        <v>398</v>
      </c>
      <c r="E231">
        <v>22305.95735733</v>
      </c>
      <c r="F231">
        <v>4526.1000000000004</v>
      </c>
      <c r="G231">
        <v>52.289204204601802</v>
      </c>
      <c r="H231">
        <f>(Table2[[#This Row],[1Y Return vs Nifty]]-AVERAGE(Table2[1Y Return vs Nifty]))/_xlfn.STDEV.P(Table2[1Y Return vs Nifty])</f>
        <v>0.42541697820127061</v>
      </c>
      <c r="I231">
        <v>1.00570203082356</v>
      </c>
      <c r="J231">
        <f>(Table2[[#This Row],[1M Return vs Nifty]]-AVERAGE(Table2[1M Return vs Nifty]))/_xlfn.STDEV.P(Table2[1M Return vs Nifty])</f>
        <v>-2.4730393548331005E-2</v>
      </c>
      <c r="K231">
        <v>39.5900363901006</v>
      </c>
      <c r="L231">
        <f>(Table2[[#This Row],[6M Return vs Nifty]]-AVERAGE(Table2[6M Return vs Nifty]))/_xlfn.STDEV.P(Table2[6M Return vs Nifty])</f>
        <v>0.6862540264041298</v>
      </c>
      <c r="M231">
        <v>1.0328875524232799</v>
      </c>
      <c r="N231">
        <f>(Table2[[#This Row],[1W Return vs Nifty]]-AVERAGE(Table2[1W Return vs Nifty]))/_xlfn.STDEV.P(Table2[1W Return vs Nifty])</f>
        <v>0.49697503512727076</v>
      </c>
      <c r="O231">
        <v>4389.1499999999996</v>
      </c>
      <c r="P231">
        <v>4223.7025218721501</v>
      </c>
      <c r="Q231">
        <v>3529.11101236683</v>
      </c>
      <c r="R231">
        <v>66.212262722896895</v>
      </c>
      <c r="S231" s="1">
        <f>(Table2[[#This Row],[Close Price]]-Table2[[#This Row],[20D EMA]])/Table2[[#This Row],[20D EMA]]</f>
        <v>3.1201941150336795E-2</v>
      </c>
      <c r="T231" s="1">
        <f>(Table2[[#This Row],[Close Price]]-Table2[[#This Row],[50D EMA]])/Table2[[#This Row],[50D EMA]]</f>
        <v>7.1595354209228967E-2</v>
      </c>
      <c r="U231" s="1">
        <f>(Table2[[#This Row],[Close Price]]-Table2[[#This Row],[200D EMA]])/Table2[[#This Row],[200D EMA]]</f>
        <v>0.28250428624644786</v>
      </c>
      <c r="V231">
        <v>0.53779351428706901</v>
      </c>
      <c r="W231">
        <v>4488.45</v>
      </c>
      <c r="X231">
        <v>4592.45</v>
      </c>
      <c r="Y231">
        <v>4377.1499999999996</v>
      </c>
      <c r="Z231">
        <v>4595</v>
      </c>
      <c r="AA231">
        <v>4234.6000000000004</v>
      </c>
      <c r="AB231">
        <v>4595</v>
      </c>
      <c r="AC231" s="1">
        <f>(Table2[[#This Row],[Close Price]]/Table2[[#This Row],[Day Low]])-1</f>
        <v>8.3881963706848861E-3</v>
      </c>
      <c r="AD231" s="1">
        <f>(Table2[[#This Row],[Day High]]/Table2[[#This Row],[Close Price]])-1</f>
        <v>1.4659419809548879E-2</v>
      </c>
      <c r="AE231" s="1">
        <f>(Table2[[#This Row],[Close Price]]/Table2[[#This Row],[Current Week Low]])-1</f>
        <v>3.4028991467050629E-2</v>
      </c>
      <c r="AF231" s="1">
        <f>(Table2[[#This Row],[Current Week High]]/Table2[[#This Row],[Close Price]])-1</f>
        <v>1.5222818762289814E-2</v>
      </c>
      <c r="AG231" s="1">
        <f>(Table2[[#This Row],[Close Price]]/Table2[[#This Row],[Current Month Low]])-1</f>
        <v>6.883767061824031E-2</v>
      </c>
      <c r="AH231" s="1">
        <f>(Table2[[#This Row],[Current Month High]]/Table2[[#This Row],[Close Price]])-1</f>
        <v>1.5222818762289814E-2</v>
      </c>
      <c r="AI231">
        <v>8.4819159983208401</v>
      </c>
      <c r="AJ231">
        <v>102.96412556053799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0.2</v>
      </c>
      <c r="AM231" t="s">
        <v>3217</v>
      </c>
      <c r="AN231">
        <v>2.44</v>
      </c>
      <c r="AO231" t="s">
        <v>3217</v>
      </c>
      <c r="AP231">
        <v>1.2554999520016E-2</v>
      </c>
      <c r="AQ231">
        <f>(Table2[[#This Row],[Sharpe Ratio]]-AVERAGE(Table2[Sharpe Ratio]))/_xlfn.STDEV.P(Table2[Sharpe Ratio])</f>
        <v>-0.60219100346924526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0.98172464271509496</v>
      </c>
      <c r="AS231">
        <f>_xlfn.RANK.AVG(Table2[[#This Row],[1Y Return vs Nifty Z-Score]],Table2[1Y Return vs Nifty Z-Score])</f>
        <v>174</v>
      </c>
      <c r="AT231">
        <f>_xlfn.RANK.AVG(Table2[[#This Row],[6M Return vs Nifty Z-Score]],Table2[6M Return vs Nifty Z-Score])</f>
        <v>147</v>
      </c>
      <c r="AU231">
        <f>_xlfn.RANK.AVG(Table2[[#This Row],[Sharpe Ratio Z-Score]],Table2[Sharpe Ratio Z-Score])</f>
        <v>496</v>
      </c>
      <c r="AV231">
        <f>(Table2[[#This Row],[Rank 1Y]]+Table2[[#This Row],[Rank 6M]]+Table2[[#This Row],[Rank Sharpe]])/3</f>
        <v>272.33333333333331</v>
      </c>
    </row>
    <row r="232" spans="1:48" x14ac:dyDescent="0.3">
      <c r="A232" t="s">
        <v>101</v>
      </c>
      <c r="B232" t="s">
        <v>102</v>
      </c>
      <c r="C232" t="s">
        <v>3169</v>
      </c>
      <c r="D232" t="s">
        <v>103</v>
      </c>
      <c r="E232">
        <v>300186.49680816999</v>
      </c>
      <c r="F232">
        <v>487.1</v>
      </c>
      <c r="G232">
        <v>47.143468648126898</v>
      </c>
      <c r="H232">
        <f>(Table2[[#This Row],[1Y Return vs Nifty]]-AVERAGE(Table2[1Y Return vs Nifty]))/_xlfn.STDEV.P(Table2[1Y Return vs Nifty])</f>
        <v>0.33988897802755147</v>
      </c>
      <c r="I232">
        <v>-8.3229950938007509</v>
      </c>
      <c r="J232">
        <f>(Table2[[#This Row],[1M Return vs Nifty]]-AVERAGE(Table2[1M Return vs Nifty]))/_xlfn.STDEV.P(Table2[1M Return vs Nifty])</f>
        <v>-0.89269042953961253</v>
      </c>
      <c r="K232">
        <v>0.40639726692289102</v>
      </c>
      <c r="L232">
        <f>(Table2[[#This Row],[6M Return vs Nifty]]-AVERAGE(Table2[6M Return vs Nifty]))/_xlfn.STDEV.P(Table2[6M Return vs Nifty])</f>
        <v>-0.46894602497636872</v>
      </c>
      <c r="M232">
        <v>-2.5437007228117698</v>
      </c>
      <c r="N232">
        <f>(Table2[[#This Row],[1W Return vs Nifty]]-AVERAGE(Table2[1W Return vs Nifty]))/_xlfn.STDEV.P(Table2[1W Return vs Nifty])</f>
        <v>-0.30991492260563486</v>
      </c>
      <c r="O232">
        <v>501.2</v>
      </c>
      <c r="P232">
        <v>502.86187028188601</v>
      </c>
      <c r="Q232">
        <v>447.676287657817</v>
      </c>
      <c r="R232">
        <v>35.763885137775198</v>
      </c>
      <c r="S232" s="1">
        <f>(Table2[[#This Row],[Close Price]]-Table2[[#This Row],[20D EMA]])/Table2[[#This Row],[20D EMA]]</f>
        <v>-2.8132482043096502E-2</v>
      </c>
      <c r="T232" s="1">
        <f>(Table2[[#This Row],[Close Price]]-Table2[[#This Row],[50D EMA]])/Table2[[#This Row],[50D EMA]]</f>
        <v>-3.1344333729360831E-2</v>
      </c>
      <c r="U232" s="1">
        <f>(Table2[[#This Row],[Close Price]]-Table2[[#This Row],[200D EMA]])/Table2[[#This Row],[200D EMA]]</f>
        <v>8.8062989774246606E-2</v>
      </c>
      <c r="V232">
        <v>0.91941450198881902</v>
      </c>
      <c r="W232">
        <v>486.15</v>
      </c>
      <c r="X232">
        <v>493.6</v>
      </c>
      <c r="Y232">
        <v>486.15</v>
      </c>
      <c r="Z232">
        <v>494.9</v>
      </c>
      <c r="AA232">
        <v>478.05</v>
      </c>
      <c r="AB232">
        <v>529</v>
      </c>
      <c r="AC232" s="1">
        <f>(Table2[[#This Row],[Close Price]]/Table2[[#This Row],[Day Low]])-1</f>
        <v>1.9541293839351326E-3</v>
      </c>
      <c r="AD232" s="1">
        <f>(Table2[[#This Row],[Day High]]/Table2[[#This Row],[Close Price]])-1</f>
        <v>1.3344282488195525E-2</v>
      </c>
      <c r="AE232" s="1">
        <f>(Table2[[#This Row],[Close Price]]/Table2[[#This Row],[Current Week Low]])-1</f>
        <v>1.9541293839351326E-3</v>
      </c>
      <c r="AF232" s="1">
        <f>(Table2[[#This Row],[Current Week High]]/Table2[[#This Row],[Close Price]])-1</f>
        <v>1.6013138985834452E-2</v>
      </c>
      <c r="AG232" s="1">
        <f>(Table2[[#This Row],[Close Price]]/Table2[[#This Row],[Current Month Low]])-1</f>
        <v>1.8931074155423167E-2</v>
      </c>
      <c r="AH232" s="1">
        <f>(Table2[[#This Row],[Current Month High]]/Table2[[#This Row],[Close Price]])-1</f>
        <v>8.6019297885444379E-2</v>
      </c>
      <c r="AI232">
        <v>11.5889960993635</v>
      </c>
      <c r="AJ232">
        <v>77.482237201676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0.09</v>
      </c>
      <c r="AM232" t="s">
        <v>3217</v>
      </c>
      <c r="AN232">
        <v>-6.48</v>
      </c>
      <c r="AO232" t="s">
        <v>3216</v>
      </c>
      <c r="AP232">
        <v>0.13105702075598699</v>
      </c>
      <c r="AQ232">
        <f>(Table2[[#This Row],[Sharpe Ratio]]-AVERAGE(Table2[Sharpe Ratio]))/_xlfn.STDEV.P(Table2[Sharpe Ratio])</f>
        <v>0.77410066105398256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194</v>
      </c>
      <c r="AT232">
        <f>_xlfn.RANK.AVG(Table2[[#This Row],[6M Return vs Nifty Z-Score]],Table2[6M Return vs Nifty Z-Score])</f>
        <v>472</v>
      </c>
      <c r="AU232">
        <f>_xlfn.RANK.AVG(Table2[[#This Row],[Sharpe Ratio Z-Score]],Table2[Sharpe Ratio Z-Score])</f>
        <v>154</v>
      </c>
      <c r="AV232">
        <f>(Table2[[#This Row],[Rank 1Y]]+Table2[[#This Row],[Rank 6M]]+Table2[[#This Row],[Rank Sharpe]])/3</f>
        <v>273.33333333333331</v>
      </c>
    </row>
    <row r="233" spans="1:48" x14ac:dyDescent="0.3">
      <c r="A233" t="s">
        <v>272</v>
      </c>
      <c r="B233" t="s">
        <v>273</v>
      </c>
      <c r="C233" t="s">
        <v>3183</v>
      </c>
      <c r="D233" t="s">
        <v>215</v>
      </c>
      <c r="E233">
        <v>100267.02072</v>
      </c>
      <c r="F233">
        <v>6667.2</v>
      </c>
      <c r="G233">
        <v>3.78440076762773</v>
      </c>
      <c r="H233">
        <f>(Table2[[#This Row],[1Y Return vs Nifty]]-AVERAGE(Table2[1Y Return vs Nifty]))/_xlfn.STDEV.P(Table2[1Y Return vs Nifty])</f>
        <v>-0.38078823604912548</v>
      </c>
      <c r="I233">
        <v>-3.38722648829958</v>
      </c>
      <c r="J233">
        <f>(Table2[[#This Row],[1M Return vs Nifty]]-AVERAGE(Table2[1M Return vs Nifty]))/_xlfn.STDEV.P(Table2[1M Return vs Nifty])</f>
        <v>-0.43345696539732337</v>
      </c>
      <c r="K233">
        <v>23.972054191243402</v>
      </c>
      <c r="L233">
        <f>(Table2[[#This Row],[6M Return vs Nifty]]-AVERAGE(Table2[6M Return vs Nifty]))/_xlfn.STDEV.P(Table2[6M Return vs Nifty])</f>
        <v>0.22580945713216813</v>
      </c>
      <c r="M233">
        <v>-1.9730040324053399</v>
      </c>
      <c r="N233">
        <f>(Table2[[#This Row],[1W Return vs Nifty]]-AVERAGE(Table2[1W Return vs Nifty]))/_xlfn.STDEV.P(Table2[1W Return vs Nifty])</f>
        <v>-0.18116389146546527</v>
      </c>
      <c r="O233">
        <v>6713.3</v>
      </c>
      <c r="P233">
        <v>6656.9484835922203</v>
      </c>
      <c r="Q233">
        <v>5931.6864020232397</v>
      </c>
      <c r="R233">
        <v>42.220519059099303</v>
      </c>
      <c r="S233" s="1">
        <f>(Table2[[#This Row],[Close Price]]-Table2[[#This Row],[20D EMA]])/Table2[[#This Row],[20D EMA]]</f>
        <v>-6.8669655757973517E-3</v>
      </c>
      <c r="T233" s="1">
        <f>(Table2[[#This Row],[Close Price]]-Table2[[#This Row],[50D EMA]])/Table2[[#This Row],[50D EMA]]</f>
        <v>1.539972321108841E-3</v>
      </c>
      <c r="U233" s="1">
        <f>(Table2[[#This Row],[Close Price]]-Table2[[#This Row],[200D EMA]])/Table2[[#This Row],[200D EMA]]</f>
        <v>0.12399738423897186</v>
      </c>
      <c r="V233">
        <v>0.59126266658896598</v>
      </c>
      <c r="W233">
        <v>6648</v>
      </c>
      <c r="X233">
        <v>6729.95</v>
      </c>
      <c r="Y233">
        <v>6648</v>
      </c>
      <c r="Z233">
        <v>6828</v>
      </c>
      <c r="AA233">
        <v>6476.3</v>
      </c>
      <c r="AB233">
        <v>6924.5</v>
      </c>
      <c r="AC233" s="1">
        <f>(Table2[[#This Row],[Close Price]]/Table2[[#This Row],[Day Low]])-1</f>
        <v>2.888086642599319E-3</v>
      </c>
      <c r="AD233" s="1">
        <f>(Table2[[#This Row],[Day High]]/Table2[[#This Row],[Close Price]])-1</f>
        <v>9.4117470602352871E-3</v>
      </c>
      <c r="AE233" s="1">
        <f>(Table2[[#This Row],[Close Price]]/Table2[[#This Row],[Current Week Low]])-1</f>
        <v>2.888086642599319E-3</v>
      </c>
      <c r="AF233" s="1">
        <f>(Table2[[#This Row],[Current Week High]]/Table2[[#This Row],[Close Price]])-1</f>
        <v>2.4118070554355775E-2</v>
      </c>
      <c r="AG233" s="1">
        <f>(Table2[[#This Row],[Close Price]]/Table2[[#This Row],[Current Month Low]])-1</f>
        <v>2.9476707379213485E-2</v>
      </c>
      <c r="AH233" s="1">
        <f>(Table2[[#This Row],[Current Month High]]/Table2[[#This Row],[Close Price]])-1</f>
        <v>3.8591912646988247E-2</v>
      </c>
      <c r="AI233">
        <v>9.9629529637629002</v>
      </c>
      <c r="AJ233">
        <v>75.406471981057607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-0.11</v>
      </c>
      <c r="AM233" t="s">
        <v>3216</v>
      </c>
      <c r="AN233">
        <v>-0.76</v>
      </c>
      <c r="AO233" t="s">
        <v>3216</v>
      </c>
      <c r="AP233">
        <v>0.12971566919692501</v>
      </c>
      <c r="AQ233">
        <f>(Table2[[#This Row],[Sharpe Ratio]]-AVERAGE(Table2[Sharpe Ratio]))/_xlfn.STDEV.P(Table2[Sharpe Ratio])</f>
        <v>0.75852210002457909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-1.1077535755166901E-2</v>
      </c>
      <c r="AS233">
        <f>_xlfn.RANK.AVG(Table2[[#This Row],[1Y Return vs Nifty Z-Score]],Table2[1Y Return vs Nifty Z-Score])</f>
        <v>422</v>
      </c>
      <c r="AT233">
        <f>_xlfn.RANK.AVG(Table2[[#This Row],[6M Return vs Nifty Z-Score]],Table2[6M Return vs Nifty Z-Score])</f>
        <v>242</v>
      </c>
      <c r="AU233">
        <f>_xlfn.RANK.AVG(Table2[[#This Row],[Sharpe Ratio Z-Score]],Table2[Sharpe Ratio Z-Score])</f>
        <v>157</v>
      </c>
      <c r="AV233">
        <f>(Table2[[#This Row],[Rank 1Y]]+Table2[[#This Row],[Rank 6M]]+Table2[[#This Row],[Rank Sharpe]])/3</f>
        <v>273.66666666666669</v>
      </c>
    </row>
    <row r="234" spans="1:48" x14ac:dyDescent="0.3">
      <c r="A234" t="s">
        <v>1411</v>
      </c>
      <c r="B234" t="s">
        <v>1412</v>
      </c>
      <c r="C234" t="s">
        <v>3190</v>
      </c>
      <c r="D234" t="s">
        <v>1413</v>
      </c>
      <c r="E234">
        <v>7955.4440717500001</v>
      </c>
      <c r="F234">
        <v>647.15</v>
      </c>
      <c r="G234">
        <v>-3.3070070907698899</v>
      </c>
      <c r="H234">
        <f>(Table2[[#This Row],[1Y Return vs Nifty]]-AVERAGE(Table2[1Y Return vs Nifty]))/_xlfn.STDEV.P(Table2[1Y Return vs Nifty])</f>
        <v>-0.49865553138298024</v>
      </c>
      <c r="I234">
        <v>-5.2009372888743401</v>
      </c>
      <c r="J234">
        <f>(Table2[[#This Row],[1M Return vs Nifty]]-AVERAGE(Table2[1M Return vs Nifty]))/_xlfn.STDEV.P(Table2[1M Return vs Nifty])</f>
        <v>-0.60220812868563123</v>
      </c>
      <c r="K234">
        <v>30.9564132807078</v>
      </c>
      <c r="L234">
        <f>(Table2[[#This Row],[6M Return vs Nifty]]-AVERAGE(Table2[6M Return vs Nifty]))/_xlfn.STDEV.P(Table2[6M Return vs Nifty])</f>
        <v>0.43172019333626371</v>
      </c>
      <c r="M234">
        <v>-5.5132774676057599</v>
      </c>
      <c r="N234">
        <f>(Table2[[#This Row],[1W Return vs Nifty]]-AVERAGE(Table2[1W Return vs Nifty]))/_xlfn.STDEV.P(Table2[1W Return vs Nifty])</f>
        <v>-0.97986110307114327</v>
      </c>
      <c r="O234">
        <v>667.71</v>
      </c>
      <c r="P234">
        <v>656.09933113051</v>
      </c>
      <c r="Q234">
        <v>578.94277925110896</v>
      </c>
      <c r="R234">
        <v>35.505376859688702</v>
      </c>
      <c r="S234" s="1">
        <f>(Table2[[#This Row],[Close Price]]-Table2[[#This Row],[20D EMA]])/Table2[[#This Row],[20D EMA]]</f>
        <v>-3.0791810816072934E-2</v>
      </c>
      <c r="T234" s="1">
        <f>(Table2[[#This Row],[Close Price]]-Table2[[#This Row],[50D EMA]])/Table2[[#This Row],[50D EMA]]</f>
        <v>-1.3640207672654728E-2</v>
      </c>
      <c r="U234" s="1">
        <f>(Table2[[#This Row],[Close Price]]-Table2[[#This Row],[200D EMA]])/Table2[[#This Row],[200D EMA]]</f>
        <v>0.11781340607982091</v>
      </c>
      <c r="V234">
        <v>0.47571808685051797</v>
      </c>
      <c r="W234">
        <v>644.35</v>
      </c>
      <c r="X234">
        <v>660</v>
      </c>
      <c r="Y234">
        <v>644.35</v>
      </c>
      <c r="Z234">
        <v>681</v>
      </c>
      <c r="AA234">
        <v>644.35</v>
      </c>
      <c r="AB234">
        <v>699.75</v>
      </c>
      <c r="AC234" s="1">
        <f>(Table2[[#This Row],[Close Price]]/Table2[[#This Row],[Day Low]])-1</f>
        <v>4.3454644215099592E-3</v>
      </c>
      <c r="AD234" s="1">
        <f>(Table2[[#This Row],[Day High]]/Table2[[#This Row],[Close Price]])-1</f>
        <v>1.9856292976898837E-2</v>
      </c>
      <c r="AE234" s="1">
        <f>(Table2[[#This Row],[Close Price]]/Table2[[#This Row],[Current Week Low]])-1</f>
        <v>4.3454644215099592E-3</v>
      </c>
      <c r="AF234" s="1">
        <f>(Table2[[#This Row],[Current Week High]]/Table2[[#This Row],[Close Price]])-1</f>
        <v>5.230626593525467E-2</v>
      </c>
      <c r="AG234" s="1">
        <f>(Table2[[#This Row],[Close Price]]/Table2[[#This Row],[Current Month Low]])-1</f>
        <v>4.3454644215099592E-3</v>
      </c>
      <c r="AH234" s="1">
        <f>(Table2[[#This Row],[Current Month High]]/Table2[[#This Row],[Close Price]])-1</f>
        <v>8.1279456076643886E-2</v>
      </c>
      <c r="AI234">
        <v>18.735996291431601</v>
      </c>
      <c r="AJ234">
        <v>59.024450178154503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-0.05</v>
      </c>
      <c r="AM234" t="s">
        <v>3216</v>
      </c>
      <c r="AN234">
        <v>-2.4</v>
      </c>
      <c r="AO234" t="s">
        <v>3216</v>
      </c>
      <c r="AP234">
        <v>0.133319828073407</v>
      </c>
      <c r="AQ234">
        <f>(Table2[[#This Row],[Sharpe Ratio]]-AVERAGE(Table2[Sharpe Ratio]))/_xlfn.STDEV.P(Table2[Sharpe Ratio])</f>
        <v>0.80038108072029279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-0.84862348908319829</v>
      </c>
      <c r="AS234">
        <f>_xlfn.RANK.AVG(Table2[[#This Row],[1Y Return vs Nifty Z-Score]],Table2[1Y Return vs Nifty Z-Score])</f>
        <v>477</v>
      </c>
      <c r="AT234">
        <f>_xlfn.RANK.AVG(Table2[[#This Row],[6M Return vs Nifty Z-Score]],Table2[6M Return vs Nifty Z-Score])</f>
        <v>198</v>
      </c>
      <c r="AU234">
        <f>_xlfn.RANK.AVG(Table2[[#This Row],[Sharpe Ratio Z-Score]],Table2[Sharpe Ratio Z-Score])</f>
        <v>146</v>
      </c>
      <c r="AV234">
        <f>(Table2[[#This Row],[Rank 1Y]]+Table2[[#This Row],[Rank 6M]]+Table2[[#This Row],[Rank Sharpe]])/3</f>
        <v>273.66666666666669</v>
      </c>
    </row>
    <row r="235" spans="1:48" x14ac:dyDescent="0.3">
      <c r="A235" t="s">
        <v>267</v>
      </c>
      <c r="B235" t="s">
        <v>268</v>
      </c>
      <c r="C235" t="s">
        <v>3177</v>
      </c>
      <c r="D235" t="s">
        <v>197</v>
      </c>
      <c r="E235">
        <v>101351.6495596</v>
      </c>
      <c r="F235">
        <v>34363.9</v>
      </c>
      <c r="G235">
        <v>49.397429958607901</v>
      </c>
      <c r="H235">
        <f>(Table2[[#This Row],[1Y Return vs Nifty]]-AVERAGE(Table2[1Y Return vs Nifty]))/_xlfn.STDEV.P(Table2[1Y Return vs Nifty])</f>
        <v>0.37735238850378622</v>
      </c>
      <c r="I235">
        <v>5.1536806590530304</v>
      </c>
      <c r="J235">
        <f>(Table2[[#This Row],[1M Return vs Nifty]]-AVERAGE(Table2[1M Return vs Nifty]))/_xlfn.STDEV.P(Table2[1M Return vs Nifty])</f>
        <v>0.36120556635604945</v>
      </c>
      <c r="K235">
        <v>0.19860544509101699</v>
      </c>
      <c r="L235">
        <f>(Table2[[#This Row],[6M Return vs Nifty]]-AVERAGE(Table2[6M Return vs Nifty]))/_xlfn.STDEV.P(Table2[6M Return vs Nifty])</f>
        <v>-0.47507207984590338</v>
      </c>
      <c r="M235">
        <v>1.8056910789742699</v>
      </c>
      <c r="N235">
        <f>(Table2[[#This Row],[1W Return vs Nifty]]-AVERAGE(Table2[1W Return vs Nifty]))/_xlfn.STDEV.P(Table2[1W Return vs Nifty])</f>
        <v>0.67132202641845828</v>
      </c>
      <c r="O235">
        <v>33370.03</v>
      </c>
      <c r="P235">
        <v>33049.1625287688</v>
      </c>
      <c r="Q235">
        <v>29546.5506660426</v>
      </c>
      <c r="R235">
        <v>62.236904289671202</v>
      </c>
      <c r="S235" s="1">
        <f>(Table2[[#This Row],[Close Price]]-Table2[[#This Row],[20D EMA]])/Table2[[#This Row],[20D EMA]]</f>
        <v>2.978331155231214E-2</v>
      </c>
      <c r="T235" s="1">
        <f>(Table2[[#This Row],[Close Price]]-Table2[[#This Row],[50D EMA]])/Table2[[#This Row],[50D EMA]]</f>
        <v>3.9781264353877105E-2</v>
      </c>
      <c r="U235" s="1">
        <f>(Table2[[#This Row],[Close Price]]-Table2[[#This Row],[200D EMA]])/Table2[[#This Row],[200D EMA]]</f>
        <v>0.16304269789075271</v>
      </c>
      <c r="V235">
        <v>1.3895777252778301</v>
      </c>
      <c r="W235">
        <v>34051</v>
      </c>
      <c r="X235">
        <v>34867.4</v>
      </c>
      <c r="Y235">
        <v>33850</v>
      </c>
      <c r="Z235">
        <v>34867.4</v>
      </c>
      <c r="AA235">
        <v>31922.35</v>
      </c>
      <c r="AB235">
        <v>35044.449999999997</v>
      </c>
      <c r="AC235" s="1">
        <f>(Table2[[#This Row],[Close Price]]/Table2[[#This Row],[Day Low]])-1</f>
        <v>9.1891574403102361E-3</v>
      </c>
      <c r="AD235" s="1">
        <f>(Table2[[#This Row],[Day High]]/Table2[[#This Row],[Close Price]])-1</f>
        <v>1.4652003992561946E-2</v>
      </c>
      <c r="AE235" s="1">
        <f>(Table2[[#This Row],[Close Price]]/Table2[[#This Row],[Current Week Low]])-1</f>
        <v>1.5181683899556875E-2</v>
      </c>
      <c r="AF235" s="1">
        <f>(Table2[[#This Row],[Current Week High]]/Table2[[#This Row],[Close Price]])-1</f>
        <v>1.4652003992561946E-2</v>
      </c>
      <c r="AG235" s="1">
        <f>(Table2[[#This Row],[Close Price]]/Table2[[#This Row],[Current Month Low]])-1</f>
        <v>7.6484030780942014E-2</v>
      </c>
      <c r="AH235" s="1">
        <f>(Table2[[#This Row],[Current Month High]]/Table2[[#This Row],[Close Price]])-1</f>
        <v>1.9804213142279981E-2</v>
      </c>
      <c r="AI235">
        <v>6.7341017754096502</v>
      </c>
      <c r="AJ235">
        <v>84.752150537634407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-0.02</v>
      </c>
      <c r="AM235" t="s">
        <v>3216</v>
      </c>
      <c r="AN235">
        <v>6.3</v>
      </c>
      <c r="AO235" t="s">
        <v>3217</v>
      </c>
      <c r="AP235">
        <v>0.12938256818618199</v>
      </c>
      <c r="AQ235">
        <f>(Table2[[#This Row],[Sharpe Ratio]]-AVERAGE(Table2[Sharpe Ratio]))/_xlfn.STDEV.P(Table2[Sharpe Ratio])</f>
        <v>0.75465343905366622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1.6894613404860568</v>
      </c>
      <c r="AS235">
        <f>_xlfn.RANK.AVG(Table2[[#This Row],[1Y Return vs Nifty Z-Score]],Table2[1Y Return vs Nifty Z-Score])</f>
        <v>187</v>
      </c>
      <c r="AT235">
        <f>_xlfn.RANK.AVG(Table2[[#This Row],[6M Return vs Nifty Z-Score]],Table2[6M Return vs Nifty Z-Score])</f>
        <v>478</v>
      </c>
      <c r="AU235">
        <f>_xlfn.RANK.AVG(Table2[[#This Row],[Sharpe Ratio Z-Score]],Table2[Sharpe Ratio Z-Score])</f>
        <v>159</v>
      </c>
      <c r="AV235">
        <f>(Table2[[#This Row],[Rank 1Y]]+Table2[[#This Row],[Rank 6M]]+Table2[[#This Row],[Rank Sharpe]])/3</f>
        <v>274.66666666666669</v>
      </c>
    </row>
    <row r="236" spans="1:48" x14ac:dyDescent="0.3">
      <c r="A236" t="s">
        <v>142</v>
      </c>
      <c r="B236" t="s">
        <v>143</v>
      </c>
      <c r="C236" t="s">
        <v>3179</v>
      </c>
      <c r="D236" t="s">
        <v>144</v>
      </c>
      <c r="E236">
        <v>204927.97150000001</v>
      </c>
      <c r="F236">
        <v>485</v>
      </c>
      <c r="G236">
        <v>26.396173347168201</v>
      </c>
      <c r="H236">
        <f>(Table2[[#This Row],[1Y Return vs Nifty]]-AVERAGE(Table2[1Y Return vs Nifty]))/_xlfn.STDEV.P(Table2[1Y Return vs Nifty])</f>
        <v>-4.9547584275346467E-3</v>
      </c>
      <c r="I236">
        <v>-3.7330263410990399</v>
      </c>
      <c r="J236">
        <f>(Table2[[#This Row],[1M Return vs Nifty]]-AVERAGE(Table2[1M Return vs Nifty]))/_xlfn.STDEV.P(Table2[1M Return vs Nifty])</f>
        <v>-0.4656308529908374</v>
      </c>
      <c r="K236">
        <v>49.095185639216098</v>
      </c>
      <c r="L236">
        <f>(Table2[[#This Row],[6M Return vs Nifty]]-AVERAGE(Table2[6M Return vs Nifty]))/_xlfn.STDEV.P(Table2[6M Return vs Nifty])</f>
        <v>0.96648192627937379</v>
      </c>
      <c r="M236">
        <v>-1.1036453198451499</v>
      </c>
      <c r="N236">
        <f>(Table2[[#This Row],[1W Return vs Nifty]]-AVERAGE(Table2[1W Return vs Nifty]))/_xlfn.STDEV.P(Table2[1W Return vs Nifty])</f>
        <v>1.4966264104740687E-2</v>
      </c>
      <c r="O236">
        <v>504.85</v>
      </c>
      <c r="P236">
        <v>543.85097004735906</v>
      </c>
      <c r="Q236">
        <v>489.22786653868701</v>
      </c>
      <c r="R236">
        <v>39.086759934793903</v>
      </c>
      <c r="S236" s="1">
        <f>(Table2[[#This Row],[Close Price]]-Table2[[#This Row],[20D EMA]])/Table2[[#This Row],[20D EMA]]</f>
        <v>-3.9318609487966769E-2</v>
      </c>
      <c r="T236" s="1">
        <f>(Table2[[#This Row],[Close Price]]-Table2[[#This Row],[50D EMA]])/Table2[[#This Row],[50D EMA]]</f>
        <v>-0.10821157502437526</v>
      </c>
      <c r="U236" s="1">
        <f>(Table2[[#This Row],[Close Price]]-Table2[[#This Row],[200D EMA]])/Table2[[#This Row],[200D EMA]]</f>
        <v>-8.6419168405090854E-3</v>
      </c>
      <c r="V236">
        <v>0.70309388175284004</v>
      </c>
      <c r="W236">
        <v>483.6</v>
      </c>
      <c r="X236">
        <v>496</v>
      </c>
      <c r="Y236">
        <v>483.6</v>
      </c>
      <c r="Z236">
        <v>508.4</v>
      </c>
      <c r="AA236">
        <v>475.4</v>
      </c>
      <c r="AB236">
        <v>508.4</v>
      </c>
      <c r="AC236" s="1">
        <f>(Table2[[#This Row],[Close Price]]/Table2[[#This Row],[Day Low]])-1</f>
        <v>2.8949545078575945E-3</v>
      </c>
      <c r="AD236" s="1">
        <f>(Table2[[#This Row],[Day High]]/Table2[[#This Row],[Close Price]])-1</f>
        <v>2.268041237113394E-2</v>
      </c>
      <c r="AE236" s="1">
        <f>(Table2[[#This Row],[Close Price]]/Table2[[#This Row],[Current Week Low]])-1</f>
        <v>2.8949545078575945E-3</v>
      </c>
      <c r="AF236" s="1">
        <f>(Table2[[#This Row],[Current Week High]]/Table2[[#This Row],[Close Price]])-1</f>
        <v>4.8247422680412377E-2</v>
      </c>
      <c r="AG236" s="1">
        <f>(Table2[[#This Row],[Close Price]]/Table2[[#This Row],[Current Month Low]])-1</f>
        <v>2.0193521245267299E-2</v>
      </c>
      <c r="AH236" s="1">
        <f>(Table2[[#This Row],[Current Month High]]/Table2[[#This Row],[Close Price]])-1</f>
        <v>4.8247422680412377E-2</v>
      </c>
      <c r="AI236">
        <v>66.536082474226802</v>
      </c>
      <c r="AJ236">
        <v>70.414617006324605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-0.22</v>
      </c>
      <c r="AM236" t="s">
        <v>3216</v>
      </c>
      <c r="AN236">
        <v>-1.79</v>
      </c>
      <c r="AO236" t="s">
        <v>3216</v>
      </c>
      <c r="AP236">
        <v>3.3497747324280999E-2</v>
      </c>
      <c r="AQ236">
        <f>(Table2[[#This Row],[Sharpe Ratio]]-AVERAGE(Table2[Sharpe Ratio]))/_xlfn.STDEV.P(Table2[Sharpe Ratio])</f>
        <v>-0.35896030635036102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292</v>
      </c>
      <c r="AT236">
        <f>_xlfn.RANK.AVG(Table2[[#This Row],[6M Return vs Nifty Z-Score]],Table2[6M Return vs Nifty Z-Score])</f>
        <v>104</v>
      </c>
      <c r="AU236">
        <f>_xlfn.RANK.AVG(Table2[[#This Row],[Sharpe Ratio Z-Score]],Table2[Sharpe Ratio Z-Score])</f>
        <v>429</v>
      </c>
      <c r="AV236">
        <f>(Table2[[#This Row],[Rank 1Y]]+Table2[[#This Row],[Rank 6M]]+Table2[[#This Row],[Rank Sharpe]])/3</f>
        <v>275</v>
      </c>
    </row>
    <row r="237" spans="1:48" x14ac:dyDescent="0.3">
      <c r="A237" t="s">
        <v>190</v>
      </c>
      <c r="B237" t="s">
        <v>191</v>
      </c>
      <c r="C237" t="s">
        <v>3169</v>
      </c>
      <c r="D237" t="s">
        <v>192</v>
      </c>
      <c r="E237">
        <v>143297.285739541</v>
      </c>
      <c r="F237">
        <v>217.94</v>
      </c>
      <c r="G237">
        <v>50.421993164546102</v>
      </c>
      <c r="H237">
        <f>(Table2[[#This Row],[1Y Return vs Nifty]]-AVERAGE(Table2[1Y Return vs Nifty]))/_xlfn.STDEV.P(Table2[1Y Return vs Nifty])</f>
        <v>0.39438179879775376</v>
      </c>
      <c r="I237">
        <v>-9.5465556367924496</v>
      </c>
      <c r="J237">
        <f>(Table2[[#This Row],[1M Return vs Nifty]]-AVERAGE(Table2[1M Return vs Nifty]))/_xlfn.STDEV.P(Table2[1M Return vs Nifty])</f>
        <v>-1.0065328706377692</v>
      </c>
      <c r="K237">
        <v>8.8387571522462203</v>
      </c>
      <c r="L237">
        <f>(Table2[[#This Row],[6M Return vs Nifty]]-AVERAGE(Table2[6M Return vs Nifty]))/_xlfn.STDEV.P(Table2[6M Return vs Nifty])</f>
        <v>-0.2203457726577325</v>
      </c>
      <c r="M237">
        <v>-1.9560566363823799</v>
      </c>
      <c r="N237">
        <f>(Table2[[#This Row],[1W Return vs Nifty]]-AVERAGE(Table2[1W Return vs Nifty]))/_xlfn.STDEV.P(Table2[1W Return vs Nifty])</f>
        <v>-0.1773405037539596</v>
      </c>
      <c r="O237">
        <v>224.38</v>
      </c>
      <c r="P237">
        <v>224.97170417752901</v>
      </c>
      <c r="Q237">
        <v>196.63278728666</v>
      </c>
      <c r="R237">
        <v>35.899803762875102</v>
      </c>
      <c r="S237" s="1">
        <f>(Table2[[#This Row],[Close Price]]-Table2[[#This Row],[20D EMA]])/Table2[[#This Row],[20D EMA]]</f>
        <v>-2.8701310277208299E-2</v>
      </c>
      <c r="T237" s="1">
        <f>(Table2[[#This Row],[Close Price]]-Table2[[#This Row],[50D EMA]])/Table2[[#This Row],[50D EMA]]</f>
        <v>-3.1255949290316838E-2</v>
      </c>
      <c r="U237" s="1">
        <f>(Table2[[#This Row],[Close Price]]-Table2[[#This Row],[200D EMA]])/Table2[[#This Row],[200D EMA]]</f>
        <v>0.10836042659700182</v>
      </c>
      <c r="V237">
        <v>0.58972870650359899</v>
      </c>
      <c r="W237">
        <v>216.02</v>
      </c>
      <c r="X237">
        <v>221.14</v>
      </c>
      <c r="Y237">
        <v>216.02</v>
      </c>
      <c r="Z237">
        <v>221.45</v>
      </c>
      <c r="AA237">
        <v>215</v>
      </c>
      <c r="AB237">
        <v>240.29</v>
      </c>
      <c r="AC237" s="1">
        <f>(Table2[[#This Row],[Close Price]]/Table2[[#This Row],[Day Low]])-1</f>
        <v>8.8880659198222745E-3</v>
      </c>
      <c r="AD237" s="1">
        <f>(Table2[[#This Row],[Day High]]/Table2[[#This Row],[Close Price]])-1</f>
        <v>1.4682940258786692E-2</v>
      </c>
      <c r="AE237" s="1">
        <f>(Table2[[#This Row],[Close Price]]/Table2[[#This Row],[Current Week Low]])-1</f>
        <v>8.8880659198222745E-3</v>
      </c>
      <c r="AF237" s="1">
        <f>(Table2[[#This Row],[Current Week High]]/Table2[[#This Row],[Close Price]])-1</f>
        <v>1.610535009635683E-2</v>
      </c>
      <c r="AG237" s="1">
        <f>(Table2[[#This Row],[Close Price]]/Table2[[#This Row],[Current Month Low]])-1</f>
        <v>1.3674418604651128E-2</v>
      </c>
      <c r="AH237" s="1">
        <f>(Table2[[#This Row],[Current Month High]]/Table2[[#This Row],[Close Price]])-1</f>
        <v>0.10255116086996408</v>
      </c>
      <c r="AI237">
        <v>13.0127558043498</v>
      </c>
      <c r="AJ237">
        <v>87.636676711149306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-0.04</v>
      </c>
      <c r="AM237" t="s">
        <v>3216</v>
      </c>
      <c r="AN237">
        <v>-6.89</v>
      </c>
      <c r="AO237" t="s">
        <v>3216</v>
      </c>
      <c r="AP237">
        <v>9.0645155541532005E-2</v>
      </c>
      <c r="AQ237">
        <f>(Table2[[#This Row],[Sharpe Ratio]]-AVERAGE(Table2[Sharpe Ratio]))/_xlfn.STDEV.P(Table2[Sharpe Ratio])</f>
        <v>0.30475412449374606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184</v>
      </c>
      <c r="AT237">
        <f>_xlfn.RANK.AVG(Table2[[#This Row],[6M Return vs Nifty Z-Score]],Table2[6M Return vs Nifty Z-Score])</f>
        <v>382</v>
      </c>
      <c r="AU237">
        <f>_xlfn.RANK.AVG(Table2[[#This Row],[Sharpe Ratio Z-Score]],Table2[Sharpe Ratio Z-Score])</f>
        <v>262</v>
      </c>
      <c r="AV237">
        <f>(Table2[[#This Row],[Rank 1Y]]+Table2[[#This Row],[Rank 6M]]+Table2[[#This Row],[Rank Sharpe]])/3</f>
        <v>276</v>
      </c>
    </row>
    <row r="238" spans="1:48" x14ac:dyDescent="0.3">
      <c r="A238" t="s">
        <v>754</v>
      </c>
      <c r="B238" t="s">
        <v>755</v>
      </c>
      <c r="C238" t="s">
        <v>3175</v>
      </c>
      <c r="D238" t="s">
        <v>54</v>
      </c>
      <c r="E238">
        <v>22822.547983619999</v>
      </c>
      <c r="F238">
        <v>2181.5500000000002</v>
      </c>
      <c r="G238">
        <v>91.5524772317941</v>
      </c>
      <c r="H238">
        <f>(Table2[[#This Row],[1Y Return vs Nifty]]-AVERAGE(Table2[1Y Return vs Nifty]))/_xlfn.STDEV.P(Table2[1Y Return vs Nifty])</f>
        <v>1.0780174053773153</v>
      </c>
      <c r="I238">
        <v>23.654270255959599</v>
      </c>
      <c r="J238">
        <f>(Table2[[#This Row],[1M Return vs Nifty]]-AVERAGE(Table2[1M Return vs Nifty]))/_xlfn.STDEV.P(Table2[1M Return vs Nifty])</f>
        <v>2.0825362299922792</v>
      </c>
      <c r="K238">
        <v>33.338528298161599</v>
      </c>
      <c r="L238">
        <f>(Table2[[#This Row],[6M Return vs Nifty]]-AVERAGE(Table2[6M Return vs Nifty]))/_xlfn.STDEV.P(Table2[6M Return vs Nifty])</f>
        <v>0.50194897892471468</v>
      </c>
      <c r="M238">
        <v>8.1345479738603093</v>
      </c>
      <c r="N238">
        <f>(Table2[[#This Row],[1W Return vs Nifty]]-AVERAGE(Table2[1W Return vs Nifty]))/_xlfn.STDEV.P(Table2[1W Return vs Nifty])</f>
        <v>2.0991327441831689</v>
      </c>
      <c r="O238">
        <v>1883.38</v>
      </c>
      <c r="P238">
        <v>1746.1682702396199</v>
      </c>
      <c r="Q238">
        <v>1517.5257848993299</v>
      </c>
      <c r="R238">
        <v>90.627487374682801</v>
      </c>
      <c r="S238" s="1">
        <f>(Table2[[#This Row],[Close Price]]-Table2[[#This Row],[20D EMA]])/Table2[[#This Row],[20D EMA]]</f>
        <v>0.15831643109728258</v>
      </c>
      <c r="T238" s="1">
        <f>(Table2[[#This Row],[Close Price]]-Table2[[#This Row],[50D EMA]])/Table2[[#This Row],[50D EMA]]</f>
        <v>0.24933549485504883</v>
      </c>
      <c r="U238" s="1">
        <f>(Table2[[#This Row],[Close Price]]-Table2[[#This Row],[200D EMA]])/Table2[[#This Row],[200D EMA]]</f>
        <v>0.43757030141317865</v>
      </c>
      <c r="V238">
        <v>1.79448222014623</v>
      </c>
      <c r="W238">
        <v>2040</v>
      </c>
      <c r="X238">
        <v>2332.1999999999998</v>
      </c>
      <c r="Y238">
        <v>2025.6</v>
      </c>
      <c r="Z238">
        <v>2332.1999999999998</v>
      </c>
      <c r="AA238">
        <v>1694.75</v>
      </c>
      <c r="AB238">
        <v>2332.1999999999998</v>
      </c>
      <c r="AC238" s="1">
        <f>(Table2[[#This Row],[Close Price]]/Table2[[#This Row],[Day Low]])-1</f>
        <v>6.938725490196096E-2</v>
      </c>
      <c r="AD238" s="1">
        <f>(Table2[[#This Row],[Day High]]/Table2[[#This Row],[Close Price]])-1</f>
        <v>6.9056404849762609E-2</v>
      </c>
      <c r="AE238" s="1">
        <f>(Table2[[#This Row],[Close Price]]/Table2[[#This Row],[Current Week Low]])-1</f>
        <v>7.6989533965245105E-2</v>
      </c>
      <c r="AF238" s="1">
        <f>(Table2[[#This Row],[Current Week High]]/Table2[[#This Row],[Close Price]])-1</f>
        <v>6.9056404849762609E-2</v>
      </c>
      <c r="AG238" s="1">
        <f>(Table2[[#This Row],[Close Price]]/Table2[[#This Row],[Current Month Low]])-1</f>
        <v>0.28724000590057552</v>
      </c>
      <c r="AH238" s="1">
        <f>(Table2[[#This Row],[Current Month High]]/Table2[[#This Row],[Close Price]])-1</f>
        <v>6.9056404849762609E-2</v>
      </c>
      <c r="AI238">
        <v>6.90564048497626</v>
      </c>
      <c r="AJ238">
        <v>127.55293626786199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0.23</v>
      </c>
      <c r="AM238" t="s">
        <v>3217</v>
      </c>
      <c r="AN238">
        <v>25.77</v>
      </c>
      <c r="AO238" t="s">
        <v>3217</v>
      </c>
      <c r="AQ238">
        <f>(Table2[[#This Row],[Sharpe Ratio]]-AVERAGE(Table2[Sharpe Ratio]))/_xlfn.STDEV.P(Table2[Sharpe Ratio])</f>
        <v>-0.74800574154095378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5.013629616936524</v>
      </c>
      <c r="AS238">
        <f>_xlfn.RANK.AVG(Table2[[#This Row],[1Y Return vs Nifty Z-Score]],Table2[1Y Return vs Nifty Z-Score])</f>
        <v>88</v>
      </c>
      <c r="AT238">
        <f>_xlfn.RANK.AVG(Table2[[#This Row],[6M Return vs Nifty Z-Score]],Table2[6M Return vs Nifty Z-Score])</f>
        <v>185</v>
      </c>
      <c r="AU238">
        <f>_xlfn.RANK.AVG(Table2[[#This Row],[Sharpe Ratio Z-Score]],Table2[Sharpe Ratio Z-Score])</f>
        <v>556.5</v>
      </c>
      <c r="AV238">
        <f>(Table2[[#This Row],[Rank 1Y]]+Table2[[#This Row],[Rank 6M]]+Table2[[#This Row],[Rank Sharpe]])/3</f>
        <v>276.5</v>
      </c>
    </row>
    <row r="239" spans="1:48" x14ac:dyDescent="0.3">
      <c r="A239" t="s">
        <v>858</v>
      </c>
      <c r="B239" t="s">
        <v>859</v>
      </c>
      <c r="C239" t="s">
        <v>3178</v>
      </c>
      <c r="D239" t="s">
        <v>288</v>
      </c>
      <c r="E239">
        <v>18737.504577715001</v>
      </c>
      <c r="F239">
        <v>858.55</v>
      </c>
      <c r="G239">
        <v>26.896153742591601</v>
      </c>
      <c r="H239">
        <f>(Table2[[#This Row],[1Y Return vs Nifty]]-AVERAGE(Table2[1Y Return vs Nifty]))/_xlfn.STDEV.P(Table2[1Y Return vs Nifty])</f>
        <v>3.3554866049409636E-3</v>
      </c>
      <c r="I239">
        <v>8.6972439040238303</v>
      </c>
      <c r="J239">
        <f>(Table2[[#This Row],[1M Return vs Nifty]]-AVERAGE(Table2[1M Return vs Nifty]))/_xlfn.STDEV.P(Table2[1M Return vs Nifty])</f>
        <v>0.6909055491675401</v>
      </c>
      <c r="K239">
        <v>1.2735023496129201</v>
      </c>
      <c r="L239">
        <f>(Table2[[#This Row],[6M Return vs Nifty]]-AVERAGE(Table2[6M Return vs Nifty]))/_xlfn.STDEV.P(Table2[6M Return vs Nifty])</f>
        <v>-0.44338229841878862</v>
      </c>
      <c r="M239">
        <v>-4.1875892947793103</v>
      </c>
      <c r="N239">
        <f>(Table2[[#This Row],[1W Return vs Nifty]]-AVERAGE(Table2[1W Return vs Nifty]))/_xlfn.STDEV.P(Table2[1W Return vs Nifty])</f>
        <v>-0.68078153577914113</v>
      </c>
      <c r="O239">
        <v>860.07</v>
      </c>
      <c r="P239">
        <v>837.57936437437695</v>
      </c>
      <c r="Q239">
        <v>769.69390692503896</v>
      </c>
      <c r="R239">
        <v>43.5646650823752</v>
      </c>
      <c r="S239" s="1">
        <f>(Table2[[#This Row],[Close Price]]-Table2[[#This Row],[20D EMA]])/Table2[[#This Row],[20D EMA]]</f>
        <v>-1.7672980106271528E-3</v>
      </c>
      <c r="T239" s="1">
        <f>(Table2[[#This Row],[Close Price]]-Table2[[#This Row],[50D EMA]])/Table2[[#This Row],[50D EMA]]</f>
        <v>2.5037192315843226E-2</v>
      </c>
      <c r="U239" s="1">
        <f>(Table2[[#This Row],[Close Price]]-Table2[[#This Row],[200D EMA]])/Table2[[#This Row],[200D EMA]]</f>
        <v>0.11544341494133038</v>
      </c>
      <c r="V239">
        <v>1.3168425254321501</v>
      </c>
      <c r="W239">
        <v>851.95</v>
      </c>
      <c r="X239">
        <v>899.7</v>
      </c>
      <c r="Y239">
        <v>851.95</v>
      </c>
      <c r="Z239">
        <v>919</v>
      </c>
      <c r="AA239">
        <v>830</v>
      </c>
      <c r="AB239">
        <v>924</v>
      </c>
      <c r="AC239" s="1">
        <f>(Table2[[#This Row],[Close Price]]/Table2[[#This Row],[Day Low]])-1</f>
        <v>7.7469335054873856E-3</v>
      </c>
      <c r="AD239" s="1">
        <f>(Table2[[#This Row],[Day High]]/Table2[[#This Row],[Close Price]])-1</f>
        <v>4.7929648826509963E-2</v>
      </c>
      <c r="AE239" s="1">
        <f>(Table2[[#This Row],[Close Price]]/Table2[[#This Row],[Current Week Low]])-1</f>
        <v>7.7469335054873856E-3</v>
      </c>
      <c r="AF239" s="1">
        <f>(Table2[[#This Row],[Current Week High]]/Table2[[#This Row],[Close Price]])-1</f>
        <v>7.040941121658606E-2</v>
      </c>
      <c r="AG239" s="1">
        <f>(Table2[[#This Row],[Close Price]]/Table2[[#This Row],[Current Month Low]])-1</f>
        <v>3.439759036144574E-2</v>
      </c>
      <c r="AH239" s="1">
        <f>(Table2[[#This Row],[Current Month High]]/Table2[[#This Row],[Close Price]])-1</f>
        <v>7.623318385650224E-2</v>
      </c>
      <c r="AI239">
        <v>11.5834837807932</v>
      </c>
      <c r="AJ239">
        <v>60.446645486824799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-7.0000000000000007E-2</v>
      </c>
      <c r="AM239" t="s">
        <v>3216</v>
      </c>
      <c r="AN239">
        <v>0.33</v>
      </c>
      <c r="AO239" t="s">
        <v>3217</v>
      </c>
      <c r="AP239">
        <v>0.17685245508723901</v>
      </c>
      <c r="AQ239">
        <f>(Table2[[#This Row],[Sharpe Ratio]]-AVERAGE(Table2[Sharpe Ratio]))/_xlfn.STDEV.P(Table2[Sharpe Ratio])</f>
        <v>1.3059723868350703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0.87606958840962168</v>
      </c>
      <c r="AS239">
        <f>_xlfn.RANK.AVG(Table2[[#This Row],[1Y Return vs Nifty Z-Score]],Table2[1Y Return vs Nifty Z-Score])</f>
        <v>290</v>
      </c>
      <c r="AT239">
        <f>_xlfn.RANK.AVG(Table2[[#This Row],[6M Return vs Nifty Z-Score]],Table2[6M Return vs Nifty Z-Score])</f>
        <v>467</v>
      </c>
      <c r="AU239">
        <f>_xlfn.RANK.AVG(Table2[[#This Row],[Sharpe Ratio Z-Score]],Table2[Sharpe Ratio Z-Score])</f>
        <v>73</v>
      </c>
      <c r="AV239">
        <f>(Table2[[#This Row],[Rank 1Y]]+Table2[[#This Row],[Rank 6M]]+Table2[[#This Row],[Rank Sharpe]])/3</f>
        <v>276.66666666666669</v>
      </c>
    </row>
    <row r="240" spans="1:48" x14ac:dyDescent="0.3">
      <c r="A240" t="s">
        <v>890</v>
      </c>
      <c r="B240" t="s">
        <v>891</v>
      </c>
      <c r="C240" t="s">
        <v>3182</v>
      </c>
      <c r="D240" t="s">
        <v>458</v>
      </c>
      <c r="E240">
        <v>17635.313562525</v>
      </c>
      <c r="F240">
        <v>1235.25</v>
      </c>
      <c r="G240">
        <v>22.921243209953499</v>
      </c>
      <c r="H240">
        <f>(Table2[[#This Row],[1Y Return vs Nifty]]-AVERAGE(Table2[1Y Return vs Nifty]))/_xlfn.STDEV.P(Table2[1Y Return vs Nifty])</f>
        <v>-6.2712064864587733E-2</v>
      </c>
      <c r="I240">
        <v>-13.6109937268903</v>
      </c>
      <c r="J240">
        <f>(Table2[[#This Row],[1M Return vs Nifty]]-AVERAGE(Table2[1M Return vs Nifty]))/_xlfn.STDEV.P(Table2[1M Return vs Nifty])</f>
        <v>-1.3846960571832576</v>
      </c>
      <c r="K240">
        <v>6.7043026911813204</v>
      </c>
      <c r="L240">
        <f>(Table2[[#This Row],[6M Return vs Nifty]]-AVERAGE(Table2[6M Return vs Nifty]))/_xlfn.STDEV.P(Table2[6M Return vs Nifty])</f>
        <v>-0.28327310555145024</v>
      </c>
      <c r="M240">
        <v>-4.8449603701640598</v>
      </c>
      <c r="N240">
        <f>(Table2[[#This Row],[1W Return vs Nifty]]-AVERAGE(Table2[1W Return vs Nifty]))/_xlfn.STDEV.P(Table2[1W Return vs Nifty])</f>
        <v>-0.82908659032086807</v>
      </c>
      <c r="O240">
        <v>1291.8699999999999</v>
      </c>
      <c r="P240">
        <v>1290.34374880717</v>
      </c>
      <c r="Q240">
        <v>1116.72369279998</v>
      </c>
      <c r="R240">
        <v>24.536998408226399</v>
      </c>
      <c r="S240" s="1">
        <f>(Table2[[#This Row],[Close Price]]-Table2[[#This Row],[20D EMA]])/Table2[[#This Row],[20D EMA]]</f>
        <v>-4.3827939343741934E-2</v>
      </c>
      <c r="T240" s="1">
        <f>(Table2[[#This Row],[Close Price]]-Table2[[#This Row],[50D EMA]])/Table2[[#This Row],[50D EMA]]</f>
        <v>-4.2696954868111828E-2</v>
      </c>
      <c r="U240" s="1">
        <f>(Table2[[#This Row],[Close Price]]-Table2[[#This Row],[200D EMA]])/Table2[[#This Row],[200D EMA]]</f>
        <v>0.10613754142068665</v>
      </c>
      <c r="V240">
        <v>0.32793123150411302</v>
      </c>
      <c r="W240">
        <v>1229</v>
      </c>
      <c r="X240">
        <v>1259.9000000000001</v>
      </c>
      <c r="Y240">
        <v>1229</v>
      </c>
      <c r="Z240">
        <v>1279</v>
      </c>
      <c r="AA240">
        <v>1229</v>
      </c>
      <c r="AB240">
        <v>1349.4</v>
      </c>
      <c r="AC240" s="1">
        <f>(Table2[[#This Row],[Close Price]]/Table2[[#This Row],[Day Low]])-1</f>
        <v>5.0854353132627761E-3</v>
      </c>
      <c r="AD240" s="1">
        <f>(Table2[[#This Row],[Day High]]/Table2[[#This Row],[Close Price]])-1</f>
        <v>1.9955474600283463E-2</v>
      </c>
      <c r="AE240" s="1">
        <f>(Table2[[#This Row],[Close Price]]/Table2[[#This Row],[Current Week Low]])-1</f>
        <v>5.0854353132627761E-3</v>
      </c>
      <c r="AF240" s="1">
        <f>(Table2[[#This Row],[Current Week High]]/Table2[[#This Row],[Close Price]])-1</f>
        <v>3.5417931592794938E-2</v>
      </c>
      <c r="AG240" s="1">
        <f>(Table2[[#This Row],[Close Price]]/Table2[[#This Row],[Current Month Low]])-1</f>
        <v>5.0854353132627761E-3</v>
      </c>
      <c r="AH240" s="1">
        <f>(Table2[[#This Row],[Current Month High]]/Table2[[#This Row],[Close Price]])-1</f>
        <v>9.241044323011538E-2</v>
      </c>
      <c r="AI240">
        <v>24.970653713823101</v>
      </c>
      <c r="AJ240">
        <v>69.793814432989606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-0.01</v>
      </c>
      <c r="AM240" t="s">
        <v>3216</v>
      </c>
      <c r="AN240">
        <v>-6.26</v>
      </c>
      <c r="AO240" t="s">
        <v>3216</v>
      </c>
      <c r="AP240">
        <v>0.15019671491359601</v>
      </c>
      <c r="AQ240">
        <f>(Table2[[#This Row],[Sharpe Ratio]]-AVERAGE(Table2[Sharpe Ratio]))/_xlfn.STDEV.P(Table2[Sharpe Ratio])</f>
        <v>0.99639055329292803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-1.5633772646272357</v>
      </c>
      <c r="AS240">
        <f>_xlfn.RANK.AVG(Table2[[#This Row],[1Y Return vs Nifty Z-Score]],Table2[1Y Return vs Nifty Z-Score])</f>
        <v>308</v>
      </c>
      <c r="AT240">
        <f>_xlfn.RANK.AVG(Table2[[#This Row],[6M Return vs Nifty Z-Score]],Table2[6M Return vs Nifty Z-Score])</f>
        <v>406</v>
      </c>
      <c r="AU240">
        <f>_xlfn.RANK.AVG(Table2[[#This Row],[Sharpe Ratio Z-Score]],Table2[Sharpe Ratio Z-Score])</f>
        <v>116</v>
      </c>
      <c r="AV240">
        <f>(Table2[[#This Row],[Rank 1Y]]+Table2[[#This Row],[Rank 6M]]+Table2[[#This Row],[Rank Sharpe]])/3</f>
        <v>276.66666666666669</v>
      </c>
    </row>
    <row r="241" spans="1:48" x14ac:dyDescent="0.3">
      <c r="A241" t="s">
        <v>817</v>
      </c>
      <c r="B241" t="s">
        <v>818</v>
      </c>
      <c r="C241" t="s">
        <v>3171</v>
      </c>
      <c r="D241" t="s">
        <v>819</v>
      </c>
      <c r="E241">
        <v>20280.609881975</v>
      </c>
      <c r="F241">
        <v>228.07</v>
      </c>
      <c r="G241">
        <v>45.433560544534501</v>
      </c>
      <c r="H241">
        <f>(Table2[[#This Row],[1Y Return vs Nifty]]-AVERAGE(Table2[1Y Return vs Nifty]))/_xlfn.STDEV.P(Table2[1Y Return vs Nifty])</f>
        <v>0.31146835303117493</v>
      </c>
      <c r="I241">
        <v>9.8408005167031796</v>
      </c>
      <c r="J241">
        <f>(Table2[[#This Row],[1M Return vs Nifty]]-AVERAGE(Table2[1M Return vs Nifty]))/_xlfn.STDEV.P(Table2[1M Return vs Nifty])</f>
        <v>0.79730426974334712</v>
      </c>
      <c r="K241">
        <v>52.084288535525303</v>
      </c>
      <c r="L241">
        <f>(Table2[[#This Row],[6M Return vs Nifty]]-AVERAGE(Table2[6M Return vs Nifty]))/_xlfn.STDEV.P(Table2[6M Return vs Nifty])</f>
        <v>1.0546057426646538</v>
      </c>
      <c r="M241">
        <v>1.7475251691773901</v>
      </c>
      <c r="N241">
        <f>(Table2[[#This Row],[1W Return vs Nifty]]-AVERAGE(Table2[1W Return vs Nifty]))/_xlfn.STDEV.P(Table2[1W Return vs Nifty])</f>
        <v>0.6581996078212502</v>
      </c>
      <c r="O241">
        <v>210.31</v>
      </c>
      <c r="P241">
        <v>197.398652846338</v>
      </c>
      <c r="Q241">
        <v>169.695016395723</v>
      </c>
      <c r="R241">
        <v>85.667392015341804</v>
      </c>
      <c r="S241" s="1">
        <f>(Table2[[#This Row],[Close Price]]-Table2[[#This Row],[20D EMA]])/Table2[[#This Row],[20D EMA]]</f>
        <v>8.4446769055204179E-2</v>
      </c>
      <c r="T241" s="1">
        <f>(Table2[[#This Row],[Close Price]]-Table2[[#This Row],[50D EMA]])/Table2[[#This Row],[50D EMA]]</f>
        <v>0.1553776923570884</v>
      </c>
      <c r="U241" s="1">
        <f>(Table2[[#This Row],[Close Price]]-Table2[[#This Row],[200D EMA]])/Table2[[#This Row],[200D EMA]]</f>
        <v>0.34399939871038121</v>
      </c>
      <c r="V241">
        <v>1.01073114669272</v>
      </c>
      <c r="W241">
        <v>220.76</v>
      </c>
      <c r="X241">
        <v>229.1</v>
      </c>
      <c r="Y241">
        <v>216.44</v>
      </c>
      <c r="Z241">
        <v>229.1</v>
      </c>
      <c r="AA241">
        <v>201.75</v>
      </c>
      <c r="AB241">
        <v>229.1</v>
      </c>
      <c r="AC241" s="1">
        <f>(Table2[[#This Row],[Close Price]]/Table2[[#This Row],[Day Low]])-1</f>
        <v>3.3112882768617569E-2</v>
      </c>
      <c r="AD241" s="1">
        <f>(Table2[[#This Row],[Day High]]/Table2[[#This Row],[Close Price]])-1</f>
        <v>4.5161573201211169E-3</v>
      </c>
      <c r="AE241" s="1">
        <f>(Table2[[#This Row],[Close Price]]/Table2[[#This Row],[Current Week Low]])-1</f>
        <v>5.3733136204028753E-2</v>
      </c>
      <c r="AF241" s="1">
        <f>(Table2[[#This Row],[Current Week High]]/Table2[[#This Row],[Close Price]])-1</f>
        <v>4.5161573201211169E-3</v>
      </c>
      <c r="AG241" s="1">
        <f>(Table2[[#This Row],[Close Price]]/Table2[[#This Row],[Current Month Low]])-1</f>
        <v>0.13045848822800488</v>
      </c>
      <c r="AH241" s="1">
        <f>(Table2[[#This Row],[Current Month High]]/Table2[[#This Row],[Close Price]])-1</f>
        <v>4.5161573201211169E-3</v>
      </c>
      <c r="AI241">
        <v>0.45161573201211103</v>
      </c>
      <c r="AJ241">
        <v>87.943963741244303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0.18</v>
      </c>
      <c r="AM241" t="s">
        <v>3217</v>
      </c>
      <c r="AN241">
        <v>12.12</v>
      </c>
      <c r="AO241" t="s">
        <v>3217</v>
      </c>
      <c r="AP241">
        <v>1.8015506212319999E-3</v>
      </c>
      <c r="AQ241">
        <f>(Table2[[#This Row],[Sharpe Ratio]]-AVERAGE(Table2[Sharpe Ratio]))/_xlfn.STDEV.P(Table2[Sharpe Ratio])</f>
        <v>-0.72708239291484944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2.0944955803455763</v>
      </c>
      <c r="AS241">
        <f>_xlfn.RANK.AVG(Table2[[#This Row],[1Y Return vs Nifty Z-Score]],Table2[1Y Return vs Nifty Z-Score])</f>
        <v>209</v>
      </c>
      <c r="AT241">
        <f>_xlfn.RANK.AVG(Table2[[#This Row],[6M Return vs Nifty Z-Score]],Table2[6M Return vs Nifty Z-Score])</f>
        <v>95</v>
      </c>
      <c r="AU241">
        <f>_xlfn.RANK.AVG(Table2[[#This Row],[Sharpe Ratio Z-Score]],Table2[Sharpe Ratio Z-Score])</f>
        <v>528</v>
      </c>
      <c r="AV241">
        <f>(Table2[[#This Row],[Rank 1Y]]+Table2[[#This Row],[Rank 6M]]+Table2[[#This Row],[Rank Sharpe]])/3</f>
        <v>277.33333333333331</v>
      </c>
    </row>
    <row r="242" spans="1:48" x14ac:dyDescent="0.3">
      <c r="A242" t="s">
        <v>1611</v>
      </c>
      <c r="B242" t="s">
        <v>1612</v>
      </c>
      <c r="C242" t="s">
        <v>3180</v>
      </c>
      <c r="D242" t="s">
        <v>80</v>
      </c>
      <c r="E242">
        <v>5926.8532267999999</v>
      </c>
      <c r="F242">
        <v>289.3</v>
      </c>
      <c r="G242">
        <v>36.3891907767687</v>
      </c>
      <c r="H242">
        <f>(Table2[[#This Row],[1Y Return vs Nifty]]-AVERAGE(Table2[1Y Return vs Nifty]))/_xlfn.STDEV.P(Table2[1Y Return vs Nifty])</f>
        <v>0.16114060093841615</v>
      </c>
      <c r="I242">
        <v>-19.1693386020027</v>
      </c>
      <c r="J242">
        <f>(Table2[[#This Row],[1M Return vs Nifty]]-AVERAGE(Table2[1M Return vs Nifty]))/_xlfn.STDEV.P(Table2[1M Return vs Nifty])</f>
        <v>-1.9018552224347294</v>
      </c>
      <c r="K242">
        <v>28.1566357849076</v>
      </c>
      <c r="L242">
        <f>(Table2[[#This Row],[6M Return vs Nifty]]-AVERAGE(Table2[6M Return vs Nifty]))/_xlfn.STDEV.P(Table2[6M Return vs Nifty])</f>
        <v>0.34917801044112734</v>
      </c>
      <c r="M242">
        <v>-5.4814926929730401</v>
      </c>
      <c r="N242">
        <f>(Table2[[#This Row],[1W Return vs Nifty]]-AVERAGE(Table2[1W Return vs Nifty]))/_xlfn.STDEV.P(Table2[1W Return vs Nifty])</f>
        <v>-0.97269035444527308</v>
      </c>
      <c r="O242">
        <v>259.45999999999998</v>
      </c>
      <c r="P242">
        <v>303.21262659288499</v>
      </c>
      <c r="Q242">
        <v>259.29958746549403</v>
      </c>
      <c r="R242">
        <v>39.8170999220334</v>
      </c>
      <c r="S242" s="1">
        <f>(Table2[[#This Row],[Close Price]]-Table2[[#This Row],[20D EMA]])/Table2[[#This Row],[20D EMA]]</f>
        <v>0.11500809373313818</v>
      </c>
      <c r="T242" s="1">
        <f>(Table2[[#This Row],[Close Price]]-Table2[[#This Row],[50D EMA]])/Table2[[#This Row],[50D EMA]]</f>
        <v>-4.588406079660088E-2</v>
      </c>
      <c r="U242" s="1">
        <f>(Table2[[#This Row],[Close Price]]-Table2[[#This Row],[200D EMA]])/Table2[[#This Row],[200D EMA]]</f>
        <v>0.11569787992238226</v>
      </c>
      <c r="V242">
        <v>0.59351275653757396</v>
      </c>
      <c r="W242">
        <v>278</v>
      </c>
      <c r="X242">
        <v>293.05</v>
      </c>
      <c r="Y242">
        <v>286.64999999999998</v>
      </c>
      <c r="Z242">
        <v>291.75</v>
      </c>
      <c r="AA242">
        <v>286.64999999999998</v>
      </c>
      <c r="AB242">
        <v>300</v>
      </c>
      <c r="AC242" s="1">
        <f>(Table2[[#This Row],[Close Price]]/Table2[[#This Row],[Day Low]])-1</f>
        <v>4.0647482014388503E-2</v>
      </c>
      <c r="AD242" s="1">
        <f>(Table2[[#This Row],[Day High]]/Table2[[#This Row],[Close Price]])-1</f>
        <v>1.2962322848254493E-2</v>
      </c>
      <c r="AE242" s="1">
        <f>(Table2[[#This Row],[Close Price]]/Table2[[#This Row],[Current Week Low]])-1</f>
        <v>9.2447235304380371E-3</v>
      </c>
      <c r="AF242" s="1">
        <f>(Table2[[#This Row],[Current Week High]]/Table2[[#This Row],[Close Price]])-1</f>
        <v>8.4687175941928761E-3</v>
      </c>
      <c r="AG242" s="1">
        <f>(Table2[[#This Row],[Close Price]]/Table2[[#This Row],[Current Month Low]])-1</f>
        <v>9.2447235304380371E-3</v>
      </c>
      <c r="AH242" s="1">
        <f>(Table2[[#This Row],[Current Month High]]/Table2[[#This Row],[Close Price]])-1</f>
        <v>3.6985827860352538E-2</v>
      </c>
      <c r="AI242">
        <v>27.7566539923954</v>
      </c>
      <c r="AJ242">
        <v>79.745262503883197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-0.1</v>
      </c>
      <c r="AM242" t="s">
        <v>3216</v>
      </c>
      <c r="AN242">
        <v>-1.1299999999999999</v>
      </c>
      <c r="AO242" t="s">
        <v>3216</v>
      </c>
      <c r="AP242">
        <v>6.2829213458213004E-2</v>
      </c>
      <c r="AQ242">
        <f>(Table2[[#This Row],[Sharpe Ratio]]-AVERAGE(Table2[Sharpe Ratio]))/_xlfn.STDEV.P(Table2[Sharpe Ratio])</f>
        <v>-1.8302384001588772E-2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257</v>
      </c>
      <c r="AT242">
        <f>_xlfn.RANK.AVG(Table2[[#This Row],[6M Return vs Nifty Z-Score]],Table2[6M Return vs Nifty Z-Score])</f>
        <v>217</v>
      </c>
      <c r="AU242">
        <f>_xlfn.RANK.AVG(Table2[[#This Row],[Sharpe Ratio Z-Score]],Table2[Sharpe Ratio Z-Score])</f>
        <v>358</v>
      </c>
      <c r="AV242">
        <f>(Table2[[#This Row],[Rank 1Y]]+Table2[[#This Row],[Rank 6M]]+Table2[[#This Row],[Rank Sharpe]])/3</f>
        <v>277.33333333333331</v>
      </c>
    </row>
    <row r="243" spans="1:48" x14ac:dyDescent="0.3">
      <c r="A243" t="s">
        <v>344</v>
      </c>
      <c r="B243" t="s">
        <v>345</v>
      </c>
      <c r="C243" t="s">
        <v>3177</v>
      </c>
      <c r="D243" t="s">
        <v>127</v>
      </c>
      <c r="E243">
        <v>73362.800744239998</v>
      </c>
      <c r="F243">
        <v>1575.7</v>
      </c>
      <c r="G243">
        <v>14.4454251666355</v>
      </c>
      <c r="H243">
        <f>(Table2[[#This Row],[1Y Return vs Nifty]]-AVERAGE(Table2[1Y Return vs Nifty]))/_xlfn.STDEV.P(Table2[1Y Return vs Nifty])</f>
        <v>-0.20358983814408391</v>
      </c>
      <c r="I243">
        <v>-4.0029279464864898</v>
      </c>
      <c r="J243">
        <f>(Table2[[#This Row],[1M Return vs Nifty]]-AVERAGE(Table2[1M Return vs Nifty]))/_xlfn.STDEV.P(Table2[1M Return vs Nifty])</f>
        <v>-0.49074302074552045</v>
      </c>
      <c r="K243">
        <v>26.333286364538399</v>
      </c>
      <c r="L243">
        <f>(Table2[[#This Row],[6M Return vs Nifty]]-AVERAGE(Table2[6M Return vs Nifty]))/_xlfn.STDEV.P(Table2[6M Return vs Nifty])</f>
        <v>0.29542258110303976</v>
      </c>
      <c r="M243">
        <v>0.13177866086728901</v>
      </c>
      <c r="N243">
        <f>(Table2[[#This Row],[1W Return vs Nifty]]-AVERAGE(Table2[1W Return vs Nifty]))/_xlfn.STDEV.P(Table2[1W Return vs Nifty])</f>
        <v>0.29368193581950236</v>
      </c>
      <c r="O243">
        <v>1589.74</v>
      </c>
      <c r="P243">
        <v>1591.7194199610401</v>
      </c>
      <c r="Q243">
        <v>1408.3642796121501</v>
      </c>
      <c r="R243">
        <v>45.031535769579499</v>
      </c>
      <c r="S243" s="1">
        <f>(Table2[[#This Row],[Close Price]]-Table2[[#This Row],[20D EMA]])/Table2[[#This Row],[20D EMA]]</f>
        <v>-8.8316328456225311E-3</v>
      </c>
      <c r="T243" s="1">
        <f>(Table2[[#This Row],[Close Price]]-Table2[[#This Row],[50D EMA]])/Table2[[#This Row],[50D EMA]]</f>
        <v>-1.0064223480688675E-2</v>
      </c>
      <c r="U243" s="1">
        <f>(Table2[[#This Row],[Close Price]]-Table2[[#This Row],[200D EMA]])/Table2[[#This Row],[200D EMA]]</f>
        <v>0.11881565217908864</v>
      </c>
      <c r="V243">
        <v>0.85538529876109004</v>
      </c>
      <c r="W243">
        <v>1562.05</v>
      </c>
      <c r="X243">
        <v>1612.95</v>
      </c>
      <c r="Y243">
        <v>1562.05</v>
      </c>
      <c r="Z243">
        <v>1625</v>
      </c>
      <c r="AA243">
        <v>1524.75</v>
      </c>
      <c r="AB243">
        <v>1629.9</v>
      </c>
      <c r="AC243" s="1">
        <f>(Table2[[#This Row],[Close Price]]/Table2[[#This Row],[Day Low]])-1</f>
        <v>8.738516692807563E-3</v>
      </c>
      <c r="AD243" s="1">
        <f>(Table2[[#This Row],[Day High]]/Table2[[#This Row],[Close Price]])-1</f>
        <v>2.3640286856635218E-2</v>
      </c>
      <c r="AE243" s="1">
        <f>(Table2[[#This Row],[Close Price]]/Table2[[#This Row],[Current Week Low]])-1</f>
        <v>8.738516692807563E-3</v>
      </c>
      <c r="AF243" s="1">
        <f>(Table2[[#This Row],[Current Week High]]/Table2[[#This Row],[Close Price]])-1</f>
        <v>3.1287681665291611E-2</v>
      </c>
      <c r="AG243" s="1">
        <f>(Table2[[#This Row],[Close Price]]/Table2[[#This Row],[Current Month Low]])-1</f>
        <v>3.3415313985899253E-2</v>
      </c>
      <c r="AH243" s="1">
        <f>(Table2[[#This Row],[Current Month High]]/Table2[[#This Row],[Close Price]])-1</f>
        <v>3.4397410674620765E-2</v>
      </c>
      <c r="AI243">
        <v>14.5205305578473</v>
      </c>
      <c r="AJ243">
        <v>57.208420632545099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-7.0000000000000007E-2</v>
      </c>
      <c r="AM243" t="s">
        <v>3216</v>
      </c>
      <c r="AN243">
        <v>0.85</v>
      </c>
      <c r="AO243" t="s">
        <v>3217</v>
      </c>
      <c r="AP243">
        <v>9.5572156182328005E-2</v>
      </c>
      <c r="AQ243">
        <f>(Table2[[#This Row],[Sharpe Ratio]]-AVERAGE(Table2[Sharpe Ratio]))/_xlfn.STDEV.P(Table2[Sharpe Ratio])</f>
        <v>0.36197669202721683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359</v>
      </c>
      <c r="AT243">
        <f>_xlfn.RANK.AVG(Table2[[#This Row],[6M Return vs Nifty Z-Score]],Table2[6M Return vs Nifty Z-Score])</f>
        <v>227</v>
      </c>
      <c r="AU243">
        <f>_xlfn.RANK.AVG(Table2[[#This Row],[Sharpe Ratio Z-Score]],Table2[Sharpe Ratio Z-Score])</f>
        <v>247</v>
      </c>
      <c r="AV243">
        <f>(Table2[[#This Row],[Rank 1Y]]+Table2[[#This Row],[Rank 6M]]+Table2[[#This Row],[Rank Sharpe]])/3</f>
        <v>277.66666666666669</v>
      </c>
    </row>
    <row r="244" spans="1:48" x14ac:dyDescent="0.3">
      <c r="A244" t="s">
        <v>705</v>
      </c>
      <c r="B244" t="s">
        <v>706</v>
      </c>
      <c r="C244" t="s">
        <v>3183</v>
      </c>
      <c r="D244" t="s">
        <v>451</v>
      </c>
      <c r="E244">
        <v>26062.308359999999</v>
      </c>
      <c r="F244">
        <v>3718.3</v>
      </c>
      <c r="G244">
        <v>12.8192532645329</v>
      </c>
      <c r="H244">
        <f>(Table2[[#This Row],[1Y Return vs Nifty]]-AVERAGE(Table2[1Y Return vs Nifty]))/_xlfn.STDEV.P(Table2[1Y Return vs Nifty])</f>
        <v>-0.23061867186456517</v>
      </c>
      <c r="I244">
        <v>4.1025153186478001</v>
      </c>
      <c r="J244">
        <f>(Table2[[#This Row],[1M Return vs Nifty]]-AVERAGE(Table2[1M Return vs Nifty]))/_xlfn.STDEV.P(Table2[1M Return vs Nifty])</f>
        <v>0.26340310857418053</v>
      </c>
      <c r="K244">
        <v>22.277219853361</v>
      </c>
      <c r="L244">
        <f>(Table2[[#This Row],[6M Return vs Nifty]]-AVERAGE(Table2[6M Return vs Nifty]))/_xlfn.STDEV.P(Table2[6M Return vs Nifty])</f>
        <v>0.17584287010720054</v>
      </c>
      <c r="M244">
        <v>-2.9157083705476499</v>
      </c>
      <c r="N244">
        <f>(Table2[[#This Row],[1W Return vs Nifty]]-AVERAGE(Table2[1W Return vs Nifty]))/_xlfn.STDEV.P(Table2[1W Return vs Nifty])</f>
        <v>-0.39384105892843962</v>
      </c>
      <c r="O244">
        <v>3727.73</v>
      </c>
      <c r="P244">
        <v>3634.2992790589201</v>
      </c>
      <c r="Q244">
        <v>3307.4425512511498</v>
      </c>
      <c r="R244">
        <v>42.506649602677697</v>
      </c>
      <c r="S244" s="1">
        <f>(Table2[[#This Row],[Close Price]]-Table2[[#This Row],[20D EMA]])/Table2[[#This Row],[20D EMA]]</f>
        <v>-2.5296896502696913E-3</v>
      </c>
      <c r="T244" s="1">
        <f>(Table2[[#This Row],[Close Price]]-Table2[[#This Row],[50D EMA]])/Table2[[#This Row],[50D EMA]]</f>
        <v>2.3113319650117415E-2</v>
      </c>
      <c r="U244" s="1">
        <f>(Table2[[#This Row],[Close Price]]-Table2[[#This Row],[200D EMA]])/Table2[[#This Row],[200D EMA]]</f>
        <v>0.12422209679603655</v>
      </c>
      <c r="V244">
        <v>1.28398058105611</v>
      </c>
      <c r="W244">
        <v>3686.3</v>
      </c>
      <c r="X244">
        <v>3813</v>
      </c>
      <c r="Y244">
        <v>3686.3</v>
      </c>
      <c r="Z244">
        <v>3837.95</v>
      </c>
      <c r="AA244">
        <v>3671</v>
      </c>
      <c r="AB244">
        <v>3978.5</v>
      </c>
      <c r="AC244" s="1">
        <f>(Table2[[#This Row],[Close Price]]/Table2[[#This Row],[Day Low]])-1</f>
        <v>8.6807910370831909E-3</v>
      </c>
      <c r="AD244" s="1">
        <f>(Table2[[#This Row],[Day High]]/Table2[[#This Row],[Close Price]])-1</f>
        <v>2.546862813651396E-2</v>
      </c>
      <c r="AE244" s="1">
        <f>(Table2[[#This Row],[Close Price]]/Table2[[#This Row],[Current Week Low]])-1</f>
        <v>8.6807910370831909E-3</v>
      </c>
      <c r="AF244" s="1">
        <f>(Table2[[#This Row],[Current Week High]]/Table2[[#This Row],[Close Price]])-1</f>
        <v>3.2178683807116082E-2</v>
      </c>
      <c r="AG244" s="1">
        <f>(Table2[[#This Row],[Close Price]]/Table2[[#This Row],[Current Month Low]])-1</f>
        <v>1.2884772541541967E-2</v>
      </c>
      <c r="AH244" s="1">
        <f>(Table2[[#This Row],[Current Month High]]/Table2[[#This Row],[Close Price]])-1</f>
        <v>6.9978215851329795E-2</v>
      </c>
      <c r="AI244">
        <v>6.9978215851329697</v>
      </c>
      <c r="AJ244">
        <v>48.130589805390102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0.08</v>
      </c>
      <c r="AM244" t="s">
        <v>3217</v>
      </c>
      <c r="AN244">
        <v>0.03</v>
      </c>
      <c r="AO244" t="s">
        <v>3217</v>
      </c>
      <c r="AP244">
        <v>0.112289909924041</v>
      </c>
      <c r="AQ244">
        <f>(Table2[[#This Row],[Sharpe Ratio]]-AVERAGE(Table2[Sharpe Ratio]))/_xlfn.STDEV.P(Table2[Sharpe Ratio])</f>
        <v>0.55613798045330343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0.37092422834167976</v>
      </c>
      <c r="AS244">
        <f>_xlfn.RANK.AVG(Table2[[#This Row],[1Y Return vs Nifty Z-Score]],Table2[1Y Return vs Nifty Z-Score])</f>
        <v>369</v>
      </c>
      <c r="AT244">
        <f>_xlfn.RANK.AVG(Table2[[#This Row],[6M Return vs Nifty Z-Score]],Table2[6M Return vs Nifty Z-Score])</f>
        <v>257</v>
      </c>
      <c r="AU244">
        <f>_xlfn.RANK.AVG(Table2[[#This Row],[Sharpe Ratio Z-Score]],Table2[Sharpe Ratio Z-Score])</f>
        <v>207</v>
      </c>
      <c r="AV244">
        <f>(Table2[[#This Row],[Rank 1Y]]+Table2[[#This Row],[Rank 6M]]+Table2[[#This Row],[Rank Sharpe]])/3</f>
        <v>277.66666666666669</v>
      </c>
    </row>
    <row r="245" spans="1:48" x14ac:dyDescent="0.3">
      <c r="A245" t="s">
        <v>426</v>
      </c>
      <c r="B245" t="s">
        <v>427</v>
      </c>
      <c r="C245" t="s">
        <v>3171</v>
      </c>
      <c r="D245" t="s">
        <v>51</v>
      </c>
      <c r="E245">
        <v>54481.730845625003</v>
      </c>
      <c r="F245">
        <v>4944.3500000000004</v>
      </c>
      <c r="G245">
        <v>45.6311769814602</v>
      </c>
      <c r="H245">
        <f>(Table2[[#This Row],[1Y Return vs Nifty]]-AVERAGE(Table2[1Y Return vs Nifty]))/_xlfn.STDEV.P(Table2[1Y Return vs Nifty])</f>
        <v>0.31475296384457813</v>
      </c>
      <c r="I245">
        <v>20.995582925772901</v>
      </c>
      <c r="J245">
        <f>(Table2[[#This Row],[1M Return vs Nifty]]-AVERAGE(Table2[1M Return vs Nifty]))/_xlfn.STDEV.P(Table2[1M Return vs Nifty])</f>
        <v>1.8351668149528404</v>
      </c>
      <c r="K245">
        <v>13.358485963562099</v>
      </c>
      <c r="L245">
        <f>(Table2[[#This Row],[6M Return vs Nifty]]-AVERAGE(Table2[6M Return vs Nifty]))/_xlfn.STDEV.P(Table2[6M Return vs Nifty])</f>
        <v>-8.7096511693362022E-2</v>
      </c>
      <c r="M245">
        <v>2.85518871359805</v>
      </c>
      <c r="N245">
        <f>(Table2[[#This Row],[1W Return vs Nifty]]-AVERAGE(Table2[1W Return vs Nifty]))/_xlfn.STDEV.P(Table2[1W Return vs Nifty])</f>
        <v>0.90809210921103622</v>
      </c>
      <c r="O245">
        <v>4734.91</v>
      </c>
      <c r="P245">
        <v>4561.5353390125001</v>
      </c>
      <c r="Q245">
        <v>4149.1075662162502</v>
      </c>
      <c r="R245">
        <v>61.311399416676501</v>
      </c>
      <c r="S245" s="1">
        <f>(Table2[[#This Row],[Close Price]]-Table2[[#This Row],[20D EMA]])/Table2[[#This Row],[20D EMA]]</f>
        <v>4.4233153322872136E-2</v>
      </c>
      <c r="T245" s="1">
        <f>(Table2[[#This Row],[Close Price]]-Table2[[#This Row],[50D EMA]])/Table2[[#This Row],[50D EMA]]</f>
        <v>8.3922327141364106E-2</v>
      </c>
      <c r="U245" s="1">
        <f>(Table2[[#This Row],[Close Price]]-Table2[[#This Row],[200D EMA]])/Table2[[#This Row],[200D EMA]]</f>
        <v>0.19166589949582</v>
      </c>
      <c r="V245">
        <v>0.88164404899881599</v>
      </c>
      <c r="W245">
        <v>4900.05</v>
      </c>
      <c r="X245">
        <v>4987.75</v>
      </c>
      <c r="Y245">
        <v>4825.05</v>
      </c>
      <c r="Z245">
        <v>4998.45</v>
      </c>
      <c r="AA245">
        <v>4600</v>
      </c>
      <c r="AB245">
        <v>5133.75</v>
      </c>
      <c r="AC245" s="1">
        <f>(Table2[[#This Row],[Close Price]]/Table2[[#This Row],[Day Low]])-1</f>
        <v>9.0407240742442774E-3</v>
      </c>
      <c r="AD245" s="1">
        <f>(Table2[[#This Row],[Day High]]/Table2[[#This Row],[Close Price]])-1</f>
        <v>8.7776957537391009E-3</v>
      </c>
      <c r="AE245" s="1">
        <f>(Table2[[#This Row],[Close Price]]/Table2[[#This Row],[Current Week Low]])-1</f>
        <v>2.4725132382047876E-2</v>
      </c>
      <c r="AF245" s="1">
        <f>(Table2[[#This Row],[Current Week High]]/Table2[[#This Row],[Close Price]])-1</f>
        <v>1.0941782034038727E-2</v>
      </c>
      <c r="AG245" s="1">
        <f>(Table2[[#This Row],[Close Price]]/Table2[[#This Row],[Current Month Low]])-1</f>
        <v>7.4858695652173957E-2</v>
      </c>
      <c r="AH245" s="1">
        <f>(Table2[[#This Row],[Current Month High]]/Table2[[#This Row],[Close Price]])-1</f>
        <v>3.830634967184765E-2</v>
      </c>
      <c r="AI245">
        <v>4.4828946170881698</v>
      </c>
      <c r="AJ245">
        <v>84.147113594040903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0.04</v>
      </c>
      <c r="AM245" t="s">
        <v>3217</v>
      </c>
      <c r="AN245">
        <v>-0.48</v>
      </c>
      <c r="AO245" t="s">
        <v>3216</v>
      </c>
      <c r="AP245">
        <v>8.4002629623118996E-2</v>
      </c>
      <c r="AQ245">
        <f>(Table2[[#This Row],[Sharpe Ratio]]-AVERAGE(Table2[Sharpe Ratio]))/_xlfn.STDEV.P(Table2[Sharpe Ratio])</f>
        <v>0.22760731334622211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3.1985226896613148</v>
      </c>
      <c r="AS245">
        <f>_xlfn.RANK.AVG(Table2[[#This Row],[1Y Return vs Nifty Z-Score]],Table2[1Y Return vs Nifty Z-Score])</f>
        <v>206</v>
      </c>
      <c r="AT245">
        <f>_xlfn.RANK.AVG(Table2[[#This Row],[6M Return vs Nifty Z-Score]],Table2[6M Return vs Nifty Z-Score])</f>
        <v>343</v>
      </c>
      <c r="AU245">
        <f>_xlfn.RANK.AVG(Table2[[#This Row],[Sharpe Ratio Z-Score]],Table2[Sharpe Ratio Z-Score])</f>
        <v>286</v>
      </c>
      <c r="AV245">
        <f>(Table2[[#This Row],[Rank 1Y]]+Table2[[#This Row],[Rank 6M]]+Table2[[#This Row],[Rank Sharpe]])/3</f>
        <v>278.33333333333331</v>
      </c>
    </row>
    <row r="246" spans="1:48" x14ac:dyDescent="0.3">
      <c r="A246" t="s">
        <v>1746</v>
      </c>
      <c r="B246" t="s">
        <v>1747</v>
      </c>
      <c r="C246" t="s">
        <v>3174</v>
      </c>
      <c r="D246" t="s">
        <v>46</v>
      </c>
      <c r="E246">
        <v>4735.2048381300001</v>
      </c>
      <c r="F246">
        <v>684.3</v>
      </c>
      <c r="G246">
        <v>-7.8304877596932103</v>
      </c>
      <c r="H246">
        <f>(Table2[[#This Row],[1Y Return vs Nifty]]-AVERAGE(Table2[1Y Return vs Nifty]))/_xlfn.STDEV.P(Table2[1Y Return vs Nifty])</f>
        <v>-0.57384094485621451</v>
      </c>
      <c r="I246">
        <v>-1.2514631038072701</v>
      </c>
      <c r="J246">
        <f>(Table2[[#This Row],[1M Return vs Nifty]]-AVERAGE(Table2[1M Return vs Nifty]))/_xlfn.STDEV.P(Table2[1M Return vs Nifty])</f>
        <v>-0.23474140637466284</v>
      </c>
      <c r="K246">
        <v>31.469863253264698</v>
      </c>
      <c r="L246">
        <f>(Table2[[#This Row],[6M Return vs Nifty]]-AVERAGE(Table2[6M Return vs Nifty]))/_xlfn.STDEV.P(Table2[6M Return vs Nifty])</f>
        <v>0.44685756821904216</v>
      </c>
      <c r="M246">
        <v>-2.6048983613807799</v>
      </c>
      <c r="N246">
        <f>(Table2[[#This Row],[1W Return vs Nifty]]-AVERAGE(Table2[1W Return vs Nifty]))/_xlfn.STDEV.P(Table2[1W Return vs Nifty])</f>
        <v>-0.3237213090829984</v>
      </c>
      <c r="O246">
        <v>647.5</v>
      </c>
      <c r="P246">
        <v>682.98332631071798</v>
      </c>
      <c r="Q246">
        <v>621.73993704811505</v>
      </c>
      <c r="R246">
        <v>39.103731896478202</v>
      </c>
      <c r="S246" s="1">
        <f>(Table2[[#This Row],[Close Price]]-Table2[[#This Row],[20D EMA]])/Table2[[#This Row],[20D EMA]]</f>
        <v>5.6833976833976764E-2</v>
      </c>
      <c r="T246" s="1">
        <f>(Table2[[#This Row],[Close Price]]-Table2[[#This Row],[50D EMA]])/Table2[[#This Row],[50D EMA]]</f>
        <v>1.9278269886825311E-3</v>
      </c>
      <c r="U246" s="1">
        <f>(Table2[[#This Row],[Close Price]]-Table2[[#This Row],[200D EMA]])/Table2[[#This Row],[200D EMA]]</f>
        <v>0.10062094973166172</v>
      </c>
      <c r="V246">
        <v>0.313379461512235</v>
      </c>
      <c r="W246">
        <v>654.79999999999995</v>
      </c>
      <c r="X246">
        <v>690.05</v>
      </c>
      <c r="Y246">
        <v>680.65</v>
      </c>
      <c r="Z246">
        <v>697.95</v>
      </c>
      <c r="AA246">
        <v>680.65</v>
      </c>
      <c r="AB246">
        <v>725.15</v>
      </c>
      <c r="AC246" s="1">
        <f>(Table2[[#This Row],[Close Price]]/Table2[[#This Row],[Day Low]])-1</f>
        <v>4.5051924251679809E-2</v>
      </c>
      <c r="AD246" s="1">
        <f>(Table2[[#This Row],[Day High]]/Table2[[#This Row],[Close Price]])-1</f>
        <v>8.4027473330410274E-3</v>
      </c>
      <c r="AE246" s="1">
        <f>(Table2[[#This Row],[Close Price]]/Table2[[#This Row],[Current Week Low]])-1</f>
        <v>5.3625211195180711E-3</v>
      </c>
      <c r="AF246" s="1">
        <f>(Table2[[#This Row],[Current Week High]]/Table2[[#This Row],[Close Price]])-1</f>
        <v>1.9947391494958389E-2</v>
      </c>
      <c r="AG246" s="1">
        <f>(Table2[[#This Row],[Close Price]]/Table2[[#This Row],[Current Month Low]])-1</f>
        <v>5.3625211195180711E-3</v>
      </c>
      <c r="AH246" s="1">
        <f>(Table2[[#This Row],[Current Month High]]/Table2[[#This Row],[Close Price]])-1</f>
        <v>5.9696039748648344E-2</v>
      </c>
      <c r="AI246">
        <v>47.457255589653599</v>
      </c>
      <c r="AJ246">
        <v>60.351493848857601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0.16</v>
      </c>
      <c r="AM246" t="s">
        <v>3217</v>
      </c>
      <c r="AN246">
        <v>-1.8</v>
      </c>
      <c r="AO246" t="s">
        <v>3216</v>
      </c>
      <c r="AP246">
        <v>0.14463486236661599</v>
      </c>
      <c r="AQ246">
        <f>(Table2[[#This Row],[Sharpe Ratio]]-AVERAGE(Table2[Sharpe Ratio]))/_xlfn.STDEV.P(Table2[Sharpe Ratio])</f>
        <v>0.93179476648796578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519</v>
      </c>
      <c r="AT246">
        <f>_xlfn.RANK.AVG(Table2[[#This Row],[6M Return vs Nifty Z-Score]],Table2[6M Return vs Nifty Z-Score])</f>
        <v>193</v>
      </c>
      <c r="AU246">
        <f>_xlfn.RANK.AVG(Table2[[#This Row],[Sharpe Ratio Z-Score]],Table2[Sharpe Ratio Z-Score])</f>
        <v>128</v>
      </c>
      <c r="AV246">
        <f>(Table2[[#This Row],[Rank 1Y]]+Table2[[#This Row],[Rank 6M]]+Table2[[#This Row],[Rank Sharpe]])/3</f>
        <v>280</v>
      </c>
    </row>
    <row r="247" spans="1:48" x14ac:dyDescent="0.3">
      <c r="A247" t="s">
        <v>263</v>
      </c>
      <c r="B247" t="s">
        <v>264</v>
      </c>
      <c r="C247" t="s">
        <v>3179</v>
      </c>
      <c r="D247" t="s">
        <v>127</v>
      </c>
      <c r="E247">
        <v>103692.21365373</v>
      </c>
      <c r="F247">
        <v>1024.8499999999999</v>
      </c>
      <c r="G247">
        <v>19.921592688703502</v>
      </c>
      <c r="H247">
        <f>(Table2[[#This Row],[1Y Return vs Nifty]]-AVERAGE(Table2[1Y Return vs Nifty]))/_xlfn.STDEV.P(Table2[1Y Return vs Nifty])</f>
        <v>-0.11256968142627505</v>
      </c>
      <c r="I247">
        <v>8.1001615525089701</v>
      </c>
      <c r="J247">
        <f>(Table2[[#This Row],[1M Return vs Nifty]]-AVERAGE(Table2[1M Return vs Nifty]))/_xlfn.STDEV.P(Table2[1M Return vs Nifty])</f>
        <v>0.63535185154103813</v>
      </c>
      <c r="K247">
        <v>11.776685289858101</v>
      </c>
      <c r="L247">
        <f>(Table2[[#This Row],[6M Return vs Nifty]]-AVERAGE(Table2[6M Return vs Nifty]))/_xlfn.STDEV.P(Table2[6M Return vs Nifty])</f>
        <v>-0.13373067483967616</v>
      </c>
      <c r="M247">
        <v>7.8247602238844802</v>
      </c>
      <c r="N247">
        <f>(Table2[[#This Row],[1W Return vs Nifty]]-AVERAGE(Table2[1W Return vs Nifty]))/_xlfn.STDEV.P(Table2[1W Return vs Nifty])</f>
        <v>2.0292436193389789</v>
      </c>
      <c r="O247">
        <v>986.88</v>
      </c>
      <c r="P247">
        <v>977.57516159721899</v>
      </c>
      <c r="Q247">
        <v>894.17400593362697</v>
      </c>
      <c r="R247">
        <v>64.407008769681497</v>
      </c>
      <c r="S247" s="1">
        <f>(Table2[[#This Row],[Close Price]]-Table2[[#This Row],[20D EMA]])/Table2[[#This Row],[20D EMA]]</f>
        <v>3.8474789234759964E-2</v>
      </c>
      <c r="T247" s="1">
        <f>(Table2[[#This Row],[Close Price]]-Table2[[#This Row],[50D EMA]])/Table2[[#This Row],[50D EMA]]</f>
        <v>4.8359287612770911E-2</v>
      </c>
      <c r="U247" s="1">
        <f>(Table2[[#This Row],[Close Price]]-Table2[[#This Row],[200D EMA]])/Table2[[#This Row],[200D EMA]]</f>
        <v>0.14614157110274217</v>
      </c>
      <c r="V247">
        <v>0.98525127775979204</v>
      </c>
      <c r="W247">
        <v>1017.55</v>
      </c>
      <c r="X247">
        <v>1054.8499999999999</v>
      </c>
      <c r="Y247">
        <v>1017.55</v>
      </c>
      <c r="Z247">
        <v>1073.7</v>
      </c>
      <c r="AA247">
        <v>929.05</v>
      </c>
      <c r="AB247">
        <v>1073.7</v>
      </c>
      <c r="AC247" s="1">
        <f>(Table2[[#This Row],[Close Price]]/Table2[[#This Row],[Day Low]])-1</f>
        <v>7.1740946390841387E-3</v>
      </c>
      <c r="AD247" s="1">
        <f>(Table2[[#This Row],[Day High]]/Table2[[#This Row],[Close Price]])-1</f>
        <v>2.9272576474606016E-2</v>
      </c>
      <c r="AE247" s="1">
        <f>(Table2[[#This Row],[Close Price]]/Table2[[#This Row],[Current Week Low]])-1</f>
        <v>7.1740946390841387E-3</v>
      </c>
      <c r="AF247" s="1">
        <f>(Table2[[#This Row],[Current Week High]]/Table2[[#This Row],[Close Price]])-1</f>
        <v>4.7665512026150214E-2</v>
      </c>
      <c r="AG247" s="1">
        <f>(Table2[[#This Row],[Close Price]]/Table2[[#This Row],[Current Month Low]])-1</f>
        <v>0.10311608632474023</v>
      </c>
      <c r="AH247" s="1">
        <f>(Table2[[#This Row],[Current Month High]]/Table2[[#This Row],[Close Price]])-1</f>
        <v>4.7665512026150214E-2</v>
      </c>
      <c r="AI247">
        <v>7.0400546421427599</v>
      </c>
      <c r="AJ247">
        <v>76.212173314993095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0.03</v>
      </c>
      <c r="AM247" t="s">
        <v>3217</v>
      </c>
      <c r="AN247">
        <v>6.16</v>
      </c>
      <c r="AO247" t="s">
        <v>3217</v>
      </c>
      <c r="AP247">
        <v>0.12943205679137701</v>
      </c>
      <c r="AQ247">
        <f>(Table2[[#This Row],[Sharpe Ratio]]-AVERAGE(Table2[Sharpe Ratio]))/_xlfn.STDEV.P(Table2[Sharpe Ratio])</f>
        <v>0.75522820355226628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3.1735233181663323</v>
      </c>
      <c r="AS247">
        <f>_xlfn.RANK.AVG(Table2[[#This Row],[1Y Return vs Nifty Z-Score]],Table2[1Y Return vs Nifty Z-Score])</f>
        <v>325</v>
      </c>
      <c r="AT247">
        <f>_xlfn.RANK.AVG(Table2[[#This Row],[6M Return vs Nifty Z-Score]],Table2[6M Return vs Nifty Z-Score])</f>
        <v>358</v>
      </c>
      <c r="AU247">
        <f>_xlfn.RANK.AVG(Table2[[#This Row],[Sharpe Ratio Z-Score]],Table2[Sharpe Ratio Z-Score])</f>
        <v>158</v>
      </c>
      <c r="AV247">
        <f>(Table2[[#This Row],[Rank 1Y]]+Table2[[#This Row],[Rank 6M]]+Table2[[#This Row],[Rank Sharpe]])/3</f>
        <v>280.33333333333331</v>
      </c>
    </row>
    <row r="248" spans="1:48" x14ac:dyDescent="0.3">
      <c r="A248" t="s">
        <v>868</v>
      </c>
      <c r="B248" t="s">
        <v>869</v>
      </c>
      <c r="C248" t="s">
        <v>3187</v>
      </c>
      <c r="D248" t="s">
        <v>631</v>
      </c>
      <c r="E248">
        <v>18468.879723120001</v>
      </c>
      <c r="F248">
        <v>589.20000000000005</v>
      </c>
      <c r="G248">
        <v>76.009970705740002</v>
      </c>
      <c r="H248">
        <f>(Table2[[#This Row],[1Y Return vs Nifty]]-AVERAGE(Table2[1Y Return vs Nifty]))/_xlfn.STDEV.P(Table2[1Y Return vs Nifty])</f>
        <v>0.81968320101119774</v>
      </c>
      <c r="I248">
        <v>-16.3385614968679</v>
      </c>
      <c r="J248">
        <f>(Table2[[#This Row],[1M Return vs Nifty]]-AVERAGE(Table2[1M Return vs Nifty]))/_xlfn.STDEV.P(Table2[1M Return vs Nifty])</f>
        <v>-1.6384742416576259</v>
      </c>
      <c r="K248">
        <v>-10.4168382484027</v>
      </c>
      <c r="L248">
        <f>(Table2[[#This Row],[6M Return vs Nifty]]-AVERAGE(Table2[6M Return vs Nifty]))/_xlfn.STDEV.P(Table2[6M Return vs Nifty])</f>
        <v>-0.78803334058028485</v>
      </c>
      <c r="M248">
        <v>-7.3677508413622803</v>
      </c>
      <c r="N248">
        <f>(Table2[[#This Row],[1W Return vs Nifty]]-AVERAGE(Table2[1W Return vs Nifty]))/_xlfn.STDEV.P(Table2[1W Return vs Nifty])</f>
        <v>-1.3982363330433039</v>
      </c>
      <c r="O248">
        <v>636.79</v>
      </c>
      <c r="P248">
        <v>654.65953792398705</v>
      </c>
      <c r="Q248">
        <v>594.98644477087305</v>
      </c>
      <c r="R248">
        <v>20.8528006501814</v>
      </c>
      <c r="S248" s="1">
        <f>(Table2[[#This Row],[Close Price]]-Table2[[#This Row],[20D EMA]])/Table2[[#This Row],[20D EMA]]</f>
        <v>-7.4734213791045584E-2</v>
      </c>
      <c r="T248" s="1">
        <f>(Table2[[#This Row],[Close Price]]-Table2[[#This Row],[50D EMA]])/Table2[[#This Row],[50D EMA]]</f>
        <v>-9.9990199686951706E-2</v>
      </c>
      <c r="U248" s="1">
        <f>(Table2[[#This Row],[Close Price]]-Table2[[#This Row],[200D EMA]])/Table2[[#This Row],[200D EMA]]</f>
        <v>-9.725338823645539E-3</v>
      </c>
      <c r="V248">
        <v>0.64757296282106303</v>
      </c>
      <c r="W248">
        <v>582.79999999999995</v>
      </c>
      <c r="X248">
        <v>606.29999999999995</v>
      </c>
      <c r="Y248">
        <v>582.79999999999995</v>
      </c>
      <c r="Z248">
        <v>622</v>
      </c>
      <c r="AA248">
        <v>582.79999999999995</v>
      </c>
      <c r="AB248">
        <v>687.2</v>
      </c>
      <c r="AC248" s="1">
        <f>(Table2[[#This Row],[Close Price]]/Table2[[#This Row],[Day Low]])-1</f>
        <v>1.0981468771448233E-2</v>
      </c>
      <c r="AD248" s="1">
        <f>(Table2[[#This Row],[Day High]]/Table2[[#This Row],[Close Price]])-1</f>
        <v>2.9022403258655682E-2</v>
      </c>
      <c r="AE248" s="1">
        <f>(Table2[[#This Row],[Close Price]]/Table2[[#This Row],[Current Week Low]])-1</f>
        <v>1.0981468771448233E-2</v>
      </c>
      <c r="AF248" s="1">
        <f>(Table2[[#This Row],[Current Week High]]/Table2[[#This Row],[Close Price]])-1</f>
        <v>5.5668703326544389E-2</v>
      </c>
      <c r="AG248" s="1">
        <f>(Table2[[#This Row],[Close Price]]/Table2[[#This Row],[Current Month Low]])-1</f>
        <v>1.0981468771448233E-2</v>
      </c>
      <c r="AH248" s="1">
        <f>(Table2[[#This Row],[Current Month High]]/Table2[[#This Row],[Close Price]])-1</f>
        <v>0.16632722335369987</v>
      </c>
      <c r="AI248">
        <v>32.764765784113997</v>
      </c>
      <c r="AJ248">
        <v>108.75110717449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-0.14000000000000001</v>
      </c>
      <c r="AM248" t="s">
        <v>3216</v>
      </c>
      <c r="AN248">
        <v>-10.99</v>
      </c>
      <c r="AO248" t="s">
        <v>3216</v>
      </c>
      <c r="AP248">
        <v>0.139021249109194</v>
      </c>
      <c r="AQ248">
        <f>(Table2[[#This Row],[Sharpe Ratio]]-AVERAGE(Table2[Sharpe Ratio]))/_xlfn.STDEV.P(Table2[Sharpe Ratio])</f>
        <v>0.86659782677786257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119</v>
      </c>
      <c r="AT248">
        <f>_xlfn.RANK.AVG(Table2[[#This Row],[6M Return vs Nifty Z-Score]],Table2[6M Return vs Nifty Z-Score])</f>
        <v>586</v>
      </c>
      <c r="AU248">
        <f>_xlfn.RANK.AVG(Table2[[#This Row],[Sharpe Ratio Z-Score]],Table2[Sharpe Ratio Z-Score])</f>
        <v>136</v>
      </c>
      <c r="AV248">
        <f>(Table2[[#This Row],[Rank 1Y]]+Table2[[#This Row],[Rank 6M]]+Table2[[#This Row],[Rank Sharpe]])/3</f>
        <v>280.33333333333331</v>
      </c>
    </row>
    <row r="249" spans="1:48" x14ac:dyDescent="0.3">
      <c r="A249" t="s">
        <v>1022</v>
      </c>
      <c r="B249" t="s">
        <v>1023</v>
      </c>
      <c r="C249" t="s">
        <v>3182</v>
      </c>
      <c r="D249" t="s">
        <v>75</v>
      </c>
      <c r="E249">
        <v>13827</v>
      </c>
      <c r="F249">
        <v>92.18</v>
      </c>
      <c r="G249">
        <v>27.970736818552901</v>
      </c>
      <c r="H249">
        <f>(Table2[[#This Row],[1Y Return vs Nifty]]-AVERAGE(Table2[1Y Return vs Nifty]))/_xlfn.STDEV.P(Table2[1Y Return vs Nifty])</f>
        <v>2.1216284249671612E-2</v>
      </c>
      <c r="I249">
        <v>-9.8527081924395095</v>
      </c>
      <c r="J249">
        <f>(Table2[[#This Row],[1M Return vs Nifty]]-AVERAGE(Table2[1M Return vs Nifty]))/_xlfn.STDEV.P(Table2[1M Return vs Nifty])</f>
        <v>-1.0350178969676327</v>
      </c>
      <c r="K249">
        <v>24.3941846532589</v>
      </c>
      <c r="L249">
        <f>(Table2[[#This Row],[6M Return vs Nifty]]-AVERAGE(Table2[6M Return vs Nifty]))/_xlfn.STDEV.P(Table2[6M Return vs Nifty])</f>
        <v>0.23825457816537834</v>
      </c>
      <c r="M249">
        <v>-4.5420375787955196</v>
      </c>
      <c r="N249">
        <f>(Table2[[#This Row],[1W Return vs Nifty]]-AVERAGE(Table2[1W Return vs Nifty]))/_xlfn.STDEV.P(Table2[1W Return vs Nifty])</f>
        <v>-0.7607462224859286</v>
      </c>
      <c r="O249">
        <v>96.82</v>
      </c>
      <c r="P249">
        <v>95.545611801403794</v>
      </c>
      <c r="Q249">
        <v>79.866397460346604</v>
      </c>
      <c r="R249">
        <v>27.9066153457563</v>
      </c>
      <c r="S249" s="1">
        <f>(Table2[[#This Row],[Close Price]]-Table2[[#This Row],[20D EMA]])/Table2[[#This Row],[20D EMA]]</f>
        <v>-4.7923982648213043E-2</v>
      </c>
      <c r="T249" s="1">
        <f>(Table2[[#This Row],[Close Price]]-Table2[[#This Row],[50D EMA]])/Table2[[#This Row],[50D EMA]]</f>
        <v>-3.522518447418993E-2</v>
      </c>
      <c r="U249" s="1">
        <f>(Table2[[#This Row],[Close Price]]-Table2[[#This Row],[200D EMA]])/Table2[[#This Row],[200D EMA]]</f>
        <v>0.15417751308699087</v>
      </c>
      <c r="V249">
        <v>0.154294032710482</v>
      </c>
      <c r="W249">
        <v>91.82</v>
      </c>
      <c r="X249">
        <v>94.6</v>
      </c>
      <c r="Y249">
        <v>91.82</v>
      </c>
      <c r="Z249">
        <v>97.3</v>
      </c>
      <c r="AA249">
        <v>91.82</v>
      </c>
      <c r="AB249">
        <v>101.65</v>
      </c>
      <c r="AC249" s="1">
        <f>(Table2[[#This Row],[Close Price]]/Table2[[#This Row],[Day Low]])-1</f>
        <v>3.9207144412982675E-3</v>
      </c>
      <c r="AD249" s="1">
        <f>(Table2[[#This Row],[Day High]]/Table2[[#This Row],[Close Price]])-1</f>
        <v>2.6252983293555854E-2</v>
      </c>
      <c r="AE249" s="1">
        <f>(Table2[[#This Row],[Close Price]]/Table2[[#This Row],[Current Week Low]])-1</f>
        <v>3.9207144412982675E-3</v>
      </c>
      <c r="AF249" s="1">
        <f>(Table2[[#This Row],[Current Week High]]/Table2[[#This Row],[Close Price]])-1</f>
        <v>5.5543501844217635E-2</v>
      </c>
      <c r="AG249" s="1">
        <f>(Table2[[#This Row],[Close Price]]/Table2[[#This Row],[Current Month Low]])-1</f>
        <v>3.9207144412982675E-3</v>
      </c>
      <c r="AH249" s="1">
        <f>(Table2[[#This Row],[Current Month High]]/Table2[[#This Row],[Close Price]])-1</f>
        <v>0.10273378173139514</v>
      </c>
      <c r="AI249">
        <v>42.981123888045097</v>
      </c>
      <c r="AJ249">
        <v>85.472837022132794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0.1</v>
      </c>
      <c r="AM249" t="s">
        <v>3217</v>
      </c>
      <c r="AN249">
        <v>-7.62</v>
      </c>
      <c r="AO249" t="s">
        <v>3216</v>
      </c>
      <c r="AP249">
        <v>7.3922027478379004E-2</v>
      </c>
      <c r="AQ249">
        <f>(Table2[[#This Row],[Sharpe Ratio]]-AVERAGE(Table2[Sharpe Ratio]))/_xlfn.STDEV.P(Table2[Sharpe Ratio])</f>
        <v>0.11053041828167405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-1.4257628387568373</v>
      </c>
      <c r="AS249">
        <f>_xlfn.RANK.AVG(Table2[[#This Row],[1Y Return vs Nifty Z-Score]],Table2[1Y Return vs Nifty Z-Score])</f>
        <v>286</v>
      </c>
      <c r="AT249">
        <f>_xlfn.RANK.AVG(Table2[[#This Row],[6M Return vs Nifty Z-Score]],Table2[6M Return vs Nifty Z-Score])</f>
        <v>239</v>
      </c>
      <c r="AU249">
        <f>_xlfn.RANK.AVG(Table2[[#This Row],[Sharpe Ratio Z-Score]],Table2[Sharpe Ratio Z-Score])</f>
        <v>317</v>
      </c>
      <c r="AV249">
        <f>(Table2[[#This Row],[Rank 1Y]]+Table2[[#This Row],[Rank 6M]]+Table2[[#This Row],[Rank Sharpe]])/3</f>
        <v>280.66666666666669</v>
      </c>
    </row>
    <row r="250" spans="1:48" x14ac:dyDescent="0.3">
      <c r="A250" t="s">
        <v>276</v>
      </c>
      <c r="B250" t="s">
        <v>277</v>
      </c>
      <c r="C250" t="s">
        <v>3182</v>
      </c>
      <c r="D250" t="s">
        <v>46</v>
      </c>
      <c r="E250">
        <v>99307.168828559996</v>
      </c>
      <c r="F250">
        <v>94.05</v>
      </c>
      <c r="G250">
        <v>31.0952146798729</v>
      </c>
      <c r="H250">
        <f>(Table2[[#This Row],[1Y Return vs Nifty]]-AVERAGE(Table2[1Y Return vs Nifty]))/_xlfn.STDEV.P(Table2[1Y Return vs Nifty])</f>
        <v>7.3148673726915789E-2</v>
      </c>
      <c r="I250">
        <v>-5.1740670023525404</v>
      </c>
      <c r="J250">
        <f>(Table2[[#This Row],[1M Return vs Nifty]]-AVERAGE(Table2[1M Return vs Nifty]))/_xlfn.STDEV.P(Table2[1M Return vs Nifty])</f>
        <v>-0.5997080652207134</v>
      </c>
      <c r="K250">
        <v>6.9232498003948297</v>
      </c>
      <c r="L250">
        <f>(Table2[[#This Row],[6M Return vs Nifty]]-AVERAGE(Table2[6M Return vs Nifty]))/_xlfn.STDEV.P(Table2[6M Return vs Nifty])</f>
        <v>-0.27681817391485686</v>
      </c>
      <c r="M250">
        <v>1.4614121274393901</v>
      </c>
      <c r="N250">
        <f>(Table2[[#This Row],[1W Return vs Nifty]]-AVERAGE(Table2[1W Return vs Nifty]))/_xlfn.STDEV.P(Table2[1W Return vs Nifty])</f>
        <v>0.59365157422360726</v>
      </c>
      <c r="O250">
        <v>94.55</v>
      </c>
      <c r="P250">
        <v>94.441644108150399</v>
      </c>
      <c r="Q250">
        <v>84.832990333835596</v>
      </c>
      <c r="R250">
        <v>47.660493170703703</v>
      </c>
      <c r="S250" s="1">
        <f>(Table2[[#This Row],[Close Price]]-Table2[[#This Row],[20D EMA]])/Table2[[#This Row],[20D EMA]]</f>
        <v>-5.2882072977260709E-3</v>
      </c>
      <c r="T250" s="1">
        <f>(Table2[[#This Row],[Close Price]]-Table2[[#This Row],[50D EMA]])/Table2[[#This Row],[50D EMA]]</f>
        <v>-4.1469429280785106E-3</v>
      </c>
      <c r="U250" s="1">
        <f>(Table2[[#This Row],[Close Price]]-Table2[[#This Row],[200D EMA]])/Table2[[#This Row],[200D EMA]]</f>
        <v>0.1086488832928503</v>
      </c>
      <c r="V250">
        <v>0.95782583955181499</v>
      </c>
      <c r="W250">
        <v>93.68</v>
      </c>
      <c r="X250">
        <v>96.3</v>
      </c>
      <c r="Y250">
        <v>93.68</v>
      </c>
      <c r="Z250">
        <v>98.23</v>
      </c>
      <c r="AA250">
        <v>89.21</v>
      </c>
      <c r="AB250">
        <v>98.23</v>
      </c>
      <c r="AC250" s="1">
        <f>(Table2[[#This Row],[Close Price]]/Table2[[#This Row],[Day Low]])-1</f>
        <v>3.949615713065624E-3</v>
      </c>
      <c r="AD250" s="1">
        <f>(Table2[[#This Row],[Day High]]/Table2[[#This Row],[Close Price]])-1</f>
        <v>2.3923444976076569E-2</v>
      </c>
      <c r="AE250" s="1">
        <f>(Table2[[#This Row],[Close Price]]/Table2[[#This Row],[Current Week Low]])-1</f>
        <v>3.949615713065624E-3</v>
      </c>
      <c r="AF250" s="1">
        <f>(Table2[[#This Row],[Current Week High]]/Table2[[#This Row],[Close Price]])-1</f>
        <v>4.4444444444444509E-2</v>
      </c>
      <c r="AG250" s="1">
        <f>(Table2[[#This Row],[Close Price]]/Table2[[#This Row],[Current Month Low]])-1</f>
        <v>5.4254007398273796E-2</v>
      </c>
      <c r="AH250" s="1">
        <f>(Table2[[#This Row],[Current Month High]]/Table2[[#This Row],[Close Price]])-1</f>
        <v>4.4444444444444509E-2</v>
      </c>
      <c r="AI250">
        <v>10.3136629452418</v>
      </c>
      <c r="AJ250">
        <v>80.865384615384599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-0.06</v>
      </c>
      <c r="AM250" t="s">
        <v>3216</v>
      </c>
      <c r="AN250">
        <v>0.72</v>
      </c>
      <c r="AO250" t="s">
        <v>3217</v>
      </c>
      <c r="AP250">
        <v>0.126615164831792</v>
      </c>
      <c r="AQ250">
        <f>(Table2[[#This Row],[Sharpe Ratio]]-AVERAGE(Table2[Sharpe Ratio]))/_xlfn.STDEV.P(Table2[Sharpe Ratio])</f>
        <v>0.72251260188232169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0.51278661069727449</v>
      </c>
      <c r="AS250">
        <f>_xlfn.RANK.AVG(Table2[[#This Row],[1Y Return vs Nifty Z-Score]],Table2[1Y Return vs Nifty Z-Score])</f>
        <v>276</v>
      </c>
      <c r="AT250">
        <f>_xlfn.RANK.AVG(Table2[[#This Row],[6M Return vs Nifty Z-Score]],Table2[6M Return vs Nifty Z-Score])</f>
        <v>400</v>
      </c>
      <c r="AU250">
        <f>_xlfn.RANK.AVG(Table2[[#This Row],[Sharpe Ratio Z-Score]],Table2[Sharpe Ratio Z-Score])</f>
        <v>168</v>
      </c>
      <c r="AV250">
        <f>(Table2[[#This Row],[Rank 1Y]]+Table2[[#This Row],[Rank 6M]]+Table2[[#This Row],[Rank Sharpe]])/3</f>
        <v>281.33333333333331</v>
      </c>
    </row>
    <row r="251" spans="1:48" x14ac:dyDescent="0.3">
      <c r="A251" t="s">
        <v>568</v>
      </c>
      <c r="B251" t="s">
        <v>569</v>
      </c>
      <c r="C251" t="s">
        <v>3174</v>
      </c>
      <c r="D251" t="s">
        <v>46</v>
      </c>
      <c r="E251">
        <v>36680.885999999999</v>
      </c>
      <c r="F251">
        <v>60.74</v>
      </c>
      <c r="G251">
        <v>67.700363916601106</v>
      </c>
      <c r="H251">
        <f>(Table2[[#This Row],[1Y Return vs Nifty]]-AVERAGE(Table2[1Y Return vs Nifty]))/_xlfn.STDEV.P(Table2[1Y Return vs Nifty])</f>
        <v>0.68156804855049136</v>
      </c>
      <c r="I251">
        <v>-7.5431342332454898</v>
      </c>
      <c r="J251">
        <f>(Table2[[#This Row],[1M Return vs Nifty]]-AVERAGE(Table2[1M Return vs Nifty]))/_xlfn.STDEV.P(Table2[1M Return vs Nifty])</f>
        <v>-0.82013066566765636</v>
      </c>
      <c r="K251">
        <v>-4.8252513330237097</v>
      </c>
      <c r="L251">
        <f>(Table2[[#This Row],[6M Return vs Nifty]]-AVERAGE(Table2[6M Return vs Nifty]))/_xlfn.STDEV.P(Table2[6M Return vs Nifty])</f>
        <v>-0.6231838871735057</v>
      </c>
      <c r="M251">
        <v>-4.7156041627371001</v>
      </c>
      <c r="N251">
        <f>(Table2[[#This Row],[1W Return vs Nifty]]-AVERAGE(Table2[1W Return vs Nifty]))/_xlfn.STDEV.P(Table2[1W Return vs Nifty])</f>
        <v>-0.7999034088330943</v>
      </c>
      <c r="O251">
        <v>62.18</v>
      </c>
      <c r="P251">
        <v>63.745381500921702</v>
      </c>
      <c r="Q251">
        <v>58.897069406703999</v>
      </c>
      <c r="R251">
        <v>40.431277724777402</v>
      </c>
      <c r="S251" s="1">
        <f>(Table2[[#This Row],[Close Price]]-Table2[[#This Row],[20D EMA]])/Table2[[#This Row],[20D EMA]]</f>
        <v>-2.3158571888066866E-2</v>
      </c>
      <c r="T251" s="1">
        <f>(Table2[[#This Row],[Close Price]]-Table2[[#This Row],[50D EMA]])/Table2[[#This Row],[50D EMA]]</f>
        <v>-4.7146654865941079E-2</v>
      </c>
      <c r="U251" s="1">
        <f>(Table2[[#This Row],[Close Price]]-Table2[[#This Row],[200D EMA]])/Table2[[#This Row],[200D EMA]]</f>
        <v>3.1290701080047806E-2</v>
      </c>
      <c r="V251">
        <v>0.57930741381009099</v>
      </c>
      <c r="W251">
        <v>60.2</v>
      </c>
      <c r="X251">
        <v>61.19</v>
      </c>
      <c r="Y251">
        <v>59.85</v>
      </c>
      <c r="Z251">
        <v>61.75</v>
      </c>
      <c r="AA251">
        <v>59.12</v>
      </c>
      <c r="AB251">
        <v>64.22</v>
      </c>
      <c r="AC251" s="1">
        <f>(Table2[[#This Row],[Close Price]]/Table2[[#This Row],[Day Low]])-1</f>
        <v>8.9700996677741784E-3</v>
      </c>
      <c r="AD251" s="1">
        <f>(Table2[[#This Row],[Day High]]/Table2[[#This Row],[Close Price]])-1</f>
        <v>7.408626934474638E-3</v>
      </c>
      <c r="AE251" s="1">
        <f>(Table2[[#This Row],[Close Price]]/Table2[[#This Row],[Current Week Low]])-1</f>
        <v>1.4870509607351812E-2</v>
      </c>
      <c r="AF251" s="1">
        <f>(Table2[[#This Row],[Current Week High]]/Table2[[#This Row],[Close Price]])-1</f>
        <v>1.6628251564043461E-2</v>
      </c>
      <c r="AG251" s="1">
        <f>(Table2[[#This Row],[Close Price]]/Table2[[#This Row],[Current Month Low]])-1</f>
        <v>2.7401894451962283E-2</v>
      </c>
      <c r="AH251" s="1">
        <f>(Table2[[#This Row],[Current Month High]]/Table2[[#This Row],[Close Price]])-1</f>
        <v>5.7293381626605244E-2</v>
      </c>
      <c r="AI251">
        <v>28.663154428712499</v>
      </c>
      <c r="AJ251">
        <v>111.269565217391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-0.09</v>
      </c>
      <c r="AM251" t="s">
        <v>3216</v>
      </c>
      <c r="AN251">
        <v>-3.62</v>
      </c>
      <c r="AO251" t="s">
        <v>3216</v>
      </c>
      <c r="AP251">
        <v>0.12173109614711899</v>
      </c>
      <c r="AQ251">
        <f>(Table2[[#This Row],[Sharpe Ratio]]-AVERAGE(Table2[Sharpe Ratio]))/_xlfn.STDEV.P(Table2[Sharpe Ratio])</f>
        <v>0.66578864941665716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131</v>
      </c>
      <c r="AT251">
        <f>_xlfn.RANK.AVG(Table2[[#This Row],[6M Return vs Nifty Z-Score]],Table2[6M Return vs Nifty Z-Score])</f>
        <v>531</v>
      </c>
      <c r="AU251">
        <f>_xlfn.RANK.AVG(Table2[[#This Row],[Sharpe Ratio Z-Score]],Table2[Sharpe Ratio Z-Score])</f>
        <v>183</v>
      </c>
      <c r="AV251">
        <f>(Table2[[#This Row],[Rank 1Y]]+Table2[[#This Row],[Rank 6M]]+Table2[[#This Row],[Rank Sharpe]])/3</f>
        <v>281.66666666666669</v>
      </c>
    </row>
    <row r="252" spans="1:48" x14ac:dyDescent="0.3">
      <c r="A252" t="s">
        <v>1155</v>
      </c>
      <c r="B252" t="s">
        <v>1156</v>
      </c>
      <c r="C252" t="s">
        <v>3171</v>
      </c>
      <c r="D252" t="s">
        <v>565</v>
      </c>
      <c r="E252">
        <v>10968.512558369999</v>
      </c>
      <c r="F252">
        <v>1230.05</v>
      </c>
      <c r="G252">
        <v>19.701513292688499</v>
      </c>
      <c r="H252">
        <f>(Table2[[#This Row],[1Y Return vs Nifty]]-AVERAGE(Table2[1Y Return vs Nifty]))/_xlfn.STDEV.P(Table2[1Y Return vs Nifty])</f>
        <v>-0.11622765226718196</v>
      </c>
      <c r="I252">
        <v>10.9081380429869</v>
      </c>
      <c r="J252">
        <f>(Table2[[#This Row],[1M Return vs Nifty]]-AVERAGE(Table2[1M Return vs Nifty]))/_xlfn.STDEV.P(Table2[1M Return vs Nifty])</f>
        <v>0.8966114190003095</v>
      </c>
      <c r="K252">
        <v>30.644807843051598</v>
      </c>
      <c r="L252">
        <f>(Table2[[#This Row],[6M Return vs Nifty]]-AVERAGE(Table2[6M Return vs Nifty]))/_xlfn.STDEV.P(Table2[6M Return vs Nifty])</f>
        <v>0.42253353723065556</v>
      </c>
      <c r="M252">
        <v>8.1866189940652703</v>
      </c>
      <c r="N252">
        <f>(Table2[[#This Row],[1W Return vs Nifty]]-AVERAGE(Table2[1W Return vs Nifty]))/_xlfn.STDEV.P(Table2[1W Return vs Nifty])</f>
        <v>2.1108801358477933</v>
      </c>
      <c r="O252">
        <v>1130.98</v>
      </c>
      <c r="P252">
        <v>1080.80582193485</v>
      </c>
      <c r="Q252">
        <v>975.362082475693</v>
      </c>
      <c r="R252">
        <v>69.707673170457198</v>
      </c>
      <c r="S252" s="1">
        <f>(Table2[[#This Row],[Close Price]]-Table2[[#This Row],[20D EMA]])/Table2[[#This Row],[20D EMA]]</f>
        <v>8.7596597640983861E-2</v>
      </c>
      <c r="T252" s="1">
        <f>(Table2[[#This Row],[Close Price]]-Table2[[#This Row],[50D EMA]])/Table2[[#This Row],[50D EMA]]</f>
        <v>0.13808602344311419</v>
      </c>
      <c r="U252" s="1">
        <f>(Table2[[#This Row],[Close Price]]-Table2[[#This Row],[200D EMA]])/Table2[[#This Row],[200D EMA]]</f>
        <v>0.26112140516868415</v>
      </c>
      <c r="V252">
        <v>2.5725730634635999</v>
      </c>
      <c r="W252">
        <v>1146.95</v>
      </c>
      <c r="X252">
        <v>1250</v>
      </c>
      <c r="Y252">
        <v>1137.55</v>
      </c>
      <c r="Z252">
        <v>1250</v>
      </c>
      <c r="AA252">
        <v>1058.6500000000001</v>
      </c>
      <c r="AB252">
        <v>1274</v>
      </c>
      <c r="AC252" s="1">
        <f>(Table2[[#This Row],[Close Price]]/Table2[[#This Row],[Day Low]])-1</f>
        <v>7.2453027594925556E-2</v>
      </c>
      <c r="AD252" s="1">
        <f>(Table2[[#This Row],[Day High]]/Table2[[#This Row],[Close Price]])-1</f>
        <v>1.6218852892158964E-2</v>
      </c>
      <c r="AE252" s="1">
        <f>(Table2[[#This Row],[Close Price]]/Table2[[#This Row],[Current Week Low]])-1</f>
        <v>8.1315107028262501E-2</v>
      </c>
      <c r="AF252" s="1">
        <f>(Table2[[#This Row],[Current Week High]]/Table2[[#This Row],[Close Price]])-1</f>
        <v>1.6218852892158964E-2</v>
      </c>
      <c r="AG252" s="1">
        <f>(Table2[[#This Row],[Close Price]]/Table2[[#This Row],[Current Month Low]])-1</f>
        <v>0.16190431209559319</v>
      </c>
      <c r="AH252" s="1">
        <f>(Table2[[#This Row],[Current Month High]]/Table2[[#This Row],[Close Price]])-1</f>
        <v>3.5730254867688327E-2</v>
      </c>
      <c r="AI252">
        <v>3.57302548676883</v>
      </c>
      <c r="AJ252">
        <v>58.378935170282602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0.06</v>
      </c>
      <c r="AM252" t="s">
        <v>3217</v>
      </c>
      <c r="AN252">
        <v>7.69</v>
      </c>
      <c r="AO252" t="s">
        <v>3217</v>
      </c>
      <c r="AP252">
        <v>7.2295269109313998E-2</v>
      </c>
      <c r="AQ252">
        <f>(Table2[[#This Row],[Sharpe Ratio]]-AVERAGE(Table2[Sharpe Ratio]))/_xlfn.STDEV.P(Table2[Sharpe Ratio])</f>
        <v>9.163712042746025E-2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3.4054345602390366</v>
      </c>
      <c r="AS252">
        <f>_xlfn.RANK.AVG(Table2[[#This Row],[1Y Return vs Nifty Z-Score]],Table2[1Y Return vs Nifty Z-Score])</f>
        <v>329</v>
      </c>
      <c r="AT252">
        <f>_xlfn.RANK.AVG(Table2[[#This Row],[6M Return vs Nifty Z-Score]],Table2[6M Return vs Nifty Z-Score])</f>
        <v>199</v>
      </c>
      <c r="AU252">
        <f>_xlfn.RANK.AVG(Table2[[#This Row],[Sharpe Ratio Z-Score]],Table2[Sharpe Ratio Z-Score])</f>
        <v>325</v>
      </c>
      <c r="AV252">
        <f>(Table2[[#This Row],[Rank 1Y]]+Table2[[#This Row],[Rank 6M]]+Table2[[#This Row],[Rank Sharpe]])/3</f>
        <v>284.33333333333331</v>
      </c>
    </row>
    <row r="253" spans="1:48" x14ac:dyDescent="0.3">
      <c r="A253" t="s">
        <v>644</v>
      </c>
      <c r="B253" t="s">
        <v>645</v>
      </c>
      <c r="C253" t="s">
        <v>3185</v>
      </c>
      <c r="D253" t="s">
        <v>285</v>
      </c>
      <c r="E253">
        <v>30001.154462279999</v>
      </c>
      <c r="F253">
        <v>601.04999999999995</v>
      </c>
      <c r="G253">
        <v>15.7094330087138</v>
      </c>
      <c r="H253">
        <f>(Table2[[#This Row],[1Y Return vs Nifty]]-AVERAGE(Table2[1Y Return vs Nifty]))/_xlfn.STDEV.P(Table2[1Y Return vs Nifty])</f>
        <v>-0.18258058460776055</v>
      </c>
      <c r="I253">
        <v>10.3293328510095</v>
      </c>
      <c r="J253">
        <f>(Table2[[#This Row],[1M Return vs Nifty]]-AVERAGE(Table2[1M Return vs Nifty]))/_xlfn.STDEV.P(Table2[1M Return vs Nifty])</f>
        <v>0.84275826367226847</v>
      </c>
      <c r="K253">
        <v>59.967934561844103</v>
      </c>
      <c r="L253">
        <f>(Table2[[#This Row],[6M Return vs Nifty]]-AVERAGE(Table2[6M Return vs Nifty]))/_xlfn.STDEV.P(Table2[6M Return vs Nifty])</f>
        <v>1.2870289809973616</v>
      </c>
      <c r="M253">
        <v>-0.43745126354232999</v>
      </c>
      <c r="N253">
        <f>(Table2[[#This Row],[1W Return vs Nifty]]-AVERAGE(Table2[1W Return vs Nifty]))/_xlfn.STDEV.P(Table2[1W Return vs Nifty])</f>
        <v>0.16526181186296521</v>
      </c>
      <c r="O253">
        <v>560.78</v>
      </c>
      <c r="P253">
        <v>530.91216542481402</v>
      </c>
      <c r="Q253">
        <v>464.24325671532</v>
      </c>
      <c r="R253">
        <v>66.327498704521702</v>
      </c>
      <c r="S253" s="1">
        <f>(Table2[[#This Row],[Close Price]]-Table2[[#This Row],[20D EMA]])/Table2[[#This Row],[20D EMA]]</f>
        <v>7.1810692250080216E-2</v>
      </c>
      <c r="T253" s="1">
        <f>(Table2[[#This Row],[Close Price]]-Table2[[#This Row],[50D EMA]])/Table2[[#This Row],[50D EMA]]</f>
        <v>0.13210816994382588</v>
      </c>
      <c r="U253" s="1">
        <f>(Table2[[#This Row],[Close Price]]-Table2[[#This Row],[200D EMA]])/Table2[[#This Row],[200D EMA]]</f>
        <v>0.29468762616528782</v>
      </c>
      <c r="V253">
        <v>1.9241826054167299</v>
      </c>
      <c r="W253">
        <v>594.04999999999995</v>
      </c>
      <c r="X253">
        <v>615.6</v>
      </c>
      <c r="Y253">
        <v>581.1</v>
      </c>
      <c r="Z253">
        <v>628</v>
      </c>
      <c r="AA253">
        <v>501.35</v>
      </c>
      <c r="AB253">
        <v>628.29999999999995</v>
      </c>
      <c r="AC253" s="1">
        <f>(Table2[[#This Row],[Close Price]]/Table2[[#This Row],[Day Low]])-1</f>
        <v>1.1783519905731898E-2</v>
      </c>
      <c r="AD253" s="1">
        <f>(Table2[[#This Row],[Day High]]/Table2[[#This Row],[Close Price]])-1</f>
        <v>2.4207636635887209E-2</v>
      </c>
      <c r="AE253" s="1">
        <f>(Table2[[#This Row],[Close Price]]/Table2[[#This Row],[Current Week Low]])-1</f>
        <v>3.4331440371708766E-2</v>
      </c>
      <c r="AF253" s="1">
        <f>(Table2[[#This Row],[Current Week High]]/Table2[[#This Row],[Close Price]])-1</f>
        <v>4.4838199816987112E-2</v>
      </c>
      <c r="AG253" s="1">
        <f>(Table2[[#This Row],[Close Price]]/Table2[[#This Row],[Current Month Low]])-1</f>
        <v>0.19886306971177814</v>
      </c>
      <c r="AH253" s="1">
        <f>(Table2[[#This Row],[Current Month High]]/Table2[[#This Row],[Close Price]])-1</f>
        <v>4.5337326345561868E-2</v>
      </c>
      <c r="AI253">
        <v>4.5337326345561797</v>
      </c>
      <c r="AJ253">
        <v>78.830705147277499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0.25</v>
      </c>
      <c r="AM253" t="s">
        <v>3217</v>
      </c>
      <c r="AN253">
        <v>17.29</v>
      </c>
      <c r="AO253" t="s">
        <v>3217</v>
      </c>
      <c r="AP253">
        <v>3.2883912065979001E-2</v>
      </c>
      <c r="AQ253">
        <f>(Table2[[#This Row],[Sharpe Ratio]]-AVERAGE(Table2[Sharpe Ratio]))/_xlfn.STDEV.P(Table2[Sharpe Ratio])</f>
        <v>-0.36608943664349952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1.7463790352813351</v>
      </c>
      <c r="AS253">
        <f>_xlfn.RANK.AVG(Table2[[#This Row],[1Y Return vs Nifty Z-Score]],Table2[1Y Return vs Nifty Z-Score])</f>
        <v>348</v>
      </c>
      <c r="AT253">
        <f>_xlfn.RANK.AVG(Table2[[#This Row],[6M Return vs Nifty Z-Score]],Table2[6M Return vs Nifty Z-Score])</f>
        <v>75</v>
      </c>
      <c r="AU253">
        <f>_xlfn.RANK.AVG(Table2[[#This Row],[Sharpe Ratio Z-Score]],Table2[Sharpe Ratio Z-Score])</f>
        <v>431</v>
      </c>
      <c r="AV253">
        <f>(Table2[[#This Row],[Rank 1Y]]+Table2[[#This Row],[Rank 6M]]+Table2[[#This Row],[Rank Sharpe]])/3</f>
        <v>284.66666666666669</v>
      </c>
    </row>
    <row r="254" spans="1:48" x14ac:dyDescent="0.3">
      <c r="A254" t="s">
        <v>1402</v>
      </c>
      <c r="B254" t="s">
        <v>1403</v>
      </c>
      <c r="C254" t="s">
        <v>3174</v>
      </c>
      <c r="D254" t="s">
        <v>46</v>
      </c>
      <c r="E254">
        <v>8019.7506831999999</v>
      </c>
      <c r="F254">
        <v>1197.2</v>
      </c>
      <c r="G254">
        <v>42.619587742707502</v>
      </c>
      <c r="H254">
        <f>(Table2[[#This Row],[1Y Return vs Nifty]]-AVERAGE(Table2[1Y Return vs Nifty]))/_xlfn.STDEV.P(Table2[1Y Return vs Nifty])</f>
        <v>0.26469691216677604</v>
      </c>
      <c r="I254">
        <v>-12.0556618130678</v>
      </c>
      <c r="J254">
        <f>(Table2[[#This Row],[1M Return vs Nifty]]-AVERAGE(Table2[1M Return vs Nifty]))/_xlfn.STDEV.P(Table2[1M Return vs Nifty])</f>
        <v>-1.2399849656058115</v>
      </c>
      <c r="K254">
        <v>0.18717749907140099</v>
      </c>
      <c r="L254">
        <f>(Table2[[#This Row],[6M Return vs Nifty]]-AVERAGE(Table2[6M Return vs Nifty]))/_xlfn.STDEV.P(Table2[6M Return vs Nifty])</f>
        <v>-0.47540899505144446</v>
      </c>
      <c r="M254">
        <v>-4.6435640648156804</v>
      </c>
      <c r="N254">
        <f>(Table2[[#This Row],[1W Return vs Nifty]]-AVERAGE(Table2[1W Return vs Nifty]))/_xlfn.STDEV.P(Table2[1W Return vs Nifty])</f>
        <v>-0.7836509282304539</v>
      </c>
      <c r="O254">
        <v>1228.8399999999999</v>
      </c>
      <c r="P254">
        <v>1263.29657573893</v>
      </c>
      <c r="Q254">
        <v>1119.6983688011001</v>
      </c>
      <c r="R254">
        <v>45.010004424980899</v>
      </c>
      <c r="S254" s="1">
        <f>(Table2[[#This Row],[Close Price]]-Table2[[#This Row],[20D EMA]])/Table2[[#This Row],[20D EMA]]</f>
        <v>-2.574785977018967E-2</v>
      </c>
      <c r="T254" s="1">
        <f>(Table2[[#This Row],[Close Price]]-Table2[[#This Row],[50D EMA]])/Table2[[#This Row],[50D EMA]]</f>
        <v>-5.2320711548092792E-2</v>
      </c>
      <c r="U254" s="1">
        <f>(Table2[[#This Row],[Close Price]]-Table2[[#This Row],[200D EMA]])/Table2[[#This Row],[200D EMA]]</f>
        <v>6.9216525948754992E-2</v>
      </c>
      <c r="V254">
        <v>1.0631735790866601</v>
      </c>
      <c r="W254">
        <v>1185</v>
      </c>
      <c r="X254">
        <v>1229</v>
      </c>
      <c r="Y254">
        <v>1156.55</v>
      </c>
      <c r="Z254">
        <v>1229</v>
      </c>
      <c r="AA254">
        <v>1147.95</v>
      </c>
      <c r="AB254">
        <v>1285</v>
      </c>
      <c r="AC254" s="1">
        <f>(Table2[[#This Row],[Close Price]]/Table2[[#This Row],[Day Low]])-1</f>
        <v>1.0295358649789144E-2</v>
      </c>
      <c r="AD254" s="1">
        <f>(Table2[[#This Row],[Day High]]/Table2[[#This Row],[Close Price]])-1</f>
        <v>2.6561977948546645E-2</v>
      </c>
      <c r="AE254" s="1">
        <f>(Table2[[#This Row],[Close Price]]/Table2[[#This Row],[Current Week Low]])-1</f>
        <v>3.5147637369763673E-2</v>
      </c>
      <c r="AF254" s="1">
        <f>(Table2[[#This Row],[Current Week High]]/Table2[[#This Row],[Close Price]])-1</f>
        <v>2.6561977948546645E-2</v>
      </c>
      <c r="AG254" s="1">
        <f>(Table2[[#This Row],[Close Price]]/Table2[[#This Row],[Current Month Low]])-1</f>
        <v>4.2902565442745733E-2</v>
      </c>
      <c r="AH254" s="1">
        <f>(Table2[[#This Row],[Current Month High]]/Table2[[#This Row],[Close Price]])-1</f>
        <v>7.3337788172402218E-2</v>
      </c>
      <c r="AI254">
        <v>28.8381222853324</v>
      </c>
      <c r="AJ254">
        <v>84.184615384615398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0</v>
      </c>
      <c r="AM254" t="s">
        <v>3218</v>
      </c>
      <c r="AN254">
        <v>-2.92</v>
      </c>
      <c r="AO254" t="s">
        <v>3216</v>
      </c>
      <c r="AP254">
        <v>0.13185896980157799</v>
      </c>
      <c r="AQ254">
        <f>(Table2[[#This Row],[Sharpe Ratio]]-AVERAGE(Table2[Sharpe Ratio]))/_xlfn.STDEV.P(Table2[Sharpe Ratio])</f>
        <v>0.78341455946101002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227</v>
      </c>
      <c r="AT254">
        <f>_xlfn.RANK.AVG(Table2[[#This Row],[6M Return vs Nifty Z-Score]],Table2[6M Return vs Nifty Z-Score])</f>
        <v>479</v>
      </c>
      <c r="AU254">
        <f>_xlfn.RANK.AVG(Table2[[#This Row],[Sharpe Ratio Z-Score]],Table2[Sharpe Ratio Z-Score])</f>
        <v>149</v>
      </c>
      <c r="AV254">
        <f>(Table2[[#This Row],[Rank 1Y]]+Table2[[#This Row],[Rank 6M]]+Table2[[#This Row],[Rank Sharpe]])/3</f>
        <v>285</v>
      </c>
    </row>
    <row r="255" spans="1:48" x14ac:dyDescent="0.3">
      <c r="A255" t="s">
        <v>590</v>
      </c>
      <c r="B255" t="s">
        <v>591</v>
      </c>
      <c r="C255" t="s">
        <v>3171</v>
      </c>
      <c r="D255" t="s">
        <v>220</v>
      </c>
      <c r="E255">
        <v>34193.059966239998</v>
      </c>
      <c r="F255">
        <v>6758.15</v>
      </c>
      <c r="G255">
        <v>125.26411032135201</v>
      </c>
      <c r="H255">
        <f>(Table2[[#This Row],[1Y Return vs Nifty]]-AVERAGE(Table2[1Y Return vs Nifty]))/_xlfn.STDEV.P(Table2[1Y Return vs Nifty])</f>
        <v>1.6383432381170115</v>
      </c>
      <c r="I255">
        <v>9.2745737301100206</v>
      </c>
      <c r="J255">
        <f>(Table2[[#This Row],[1M Return vs Nifty]]-AVERAGE(Table2[1M Return vs Nifty]))/_xlfn.STDEV.P(Table2[1M Return vs Nifty])</f>
        <v>0.74462143359752064</v>
      </c>
      <c r="K255">
        <v>-20.834827462640501</v>
      </c>
      <c r="L255">
        <f>(Table2[[#This Row],[6M Return vs Nifty]]-AVERAGE(Table2[6M Return vs Nifty]))/_xlfn.STDEV.P(Table2[6M Return vs Nifty])</f>
        <v>-1.095173308813868</v>
      </c>
      <c r="M255">
        <v>-4.5327580872797997</v>
      </c>
      <c r="N255">
        <f>(Table2[[#This Row],[1W Return vs Nifty]]-AVERAGE(Table2[1W Return vs Nifty]))/_xlfn.STDEV.P(Table2[1W Return vs Nifty])</f>
        <v>-0.75865273899252594</v>
      </c>
      <c r="O255">
        <v>6865.82</v>
      </c>
      <c r="P255">
        <v>6675.3063621712599</v>
      </c>
      <c r="Q255">
        <v>5932.3223604382201</v>
      </c>
      <c r="R255">
        <v>37.4450750411524</v>
      </c>
      <c r="S255" s="1">
        <f>(Table2[[#This Row],[Close Price]]-Table2[[#This Row],[20D EMA]])/Table2[[#This Row],[20D EMA]]</f>
        <v>-1.5682030696988862E-2</v>
      </c>
      <c r="T255" s="1">
        <f>(Table2[[#This Row],[Close Price]]-Table2[[#This Row],[50D EMA]])/Table2[[#This Row],[50D EMA]]</f>
        <v>1.2410462282032755E-2</v>
      </c>
      <c r="U255" s="1">
        <f>(Table2[[#This Row],[Close Price]]-Table2[[#This Row],[200D EMA]])/Table2[[#This Row],[200D EMA]]</f>
        <v>0.13920815312888285</v>
      </c>
      <c r="V255">
        <v>0.640497209738078</v>
      </c>
      <c r="W255">
        <v>6746</v>
      </c>
      <c r="X255">
        <v>6927.7</v>
      </c>
      <c r="Y255">
        <v>6746</v>
      </c>
      <c r="Z255">
        <v>7070</v>
      </c>
      <c r="AA255">
        <v>6746</v>
      </c>
      <c r="AB255">
        <v>7472.7</v>
      </c>
      <c r="AC255" s="1">
        <f>(Table2[[#This Row],[Close Price]]/Table2[[#This Row],[Day Low]])-1</f>
        <v>1.8010672991402021E-3</v>
      </c>
      <c r="AD255" s="1">
        <f>(Table2[[#This Row],[Day High]]/Table2[[#This Row],[Close Price]])-1</f>
        <v>2.508822680763223E-2</v>
      </c>
      <c r="AE255" s="1">
        <f>(Table2[[#This Row],[Close Price]]/Table2[[#This Row],[Current Week Low]])-1</f>
        <v>1.8010672991402021E-3</v>
      </c>
      <c r="AF255" s="1">
        <f>(Table2[[#This Row],[Current Week High]]/Table2[[#This Row],[Close Price]])-1</f>
        <v>4.614428504842305E-2</v>
      </c>
      <c r="AG255" s="1">
        <f>(Table2[[#This Row],[Close Price]]/Table2[[#This Row],[Current Month Low]])-1</f>
        <v>1.8010672991402021E-3</v>
      </c>
      <c r="AH255" s="1">
        <f>(Table2[[#This Row],[Current Month High]]/Table2[[#This Row],[Close Price]])-1</f>
        <v>0.10573159814446265</v>
      </c>
      <c r="AI255">
        <v>44.371610573899602</v>
      </c>
      <c r="AJ255">
        <v>174.59317798590001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</v>
      </c>
      <c r="AM255" t="s">
        <v>3218</v>
      </c>
      <c r="AN255">
        <v>-6.32</v>
      </c>
      <c r="AO255" t="s">
        <v>3216</v>
      </c>
      <c r="AP255">
        <v>0.14899898065848999</v>
      </c>
      <c r="AQ255">
        <f>(Table2[[#This Row],[Sharpe Ratio]]-AVERAGE(Table2[Sharpe Ratio]))/_xlfn.STDEV.P(Table2[Sharpe Ratio])</f>
        <v>0.98247997476925986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1.5116185986773982</v>
      </c>
      <c r="AS255">
        <f>_xlfn.RANK.AVG(Table2[[#This Row],[1Y Return vs Nifty Z-Score]],Table2[1Y Return vs Nifty Z-Score])</f>
        <v>56</v>
      </c>
      <c r="AT255">
        <f>_xlfn.RANK.AVG(Table2[[#This Row],[6M Return vs Nifty Z-Score]],Table2[6M Return vs Nifty Z-Score])</f>
        <v>685</v>
      </c>
      <c r="AU255">
        <f>_xlfn.RANK.AVG(Table2[[#This Row],[Sharpe Ratio Z-Score]],Table2[Sharpe Ratio Z-Score])</f>
        <v>120</v>
      </c>
      <c r="AV255">
        <f>(Table2[[#This Row],[Rank 1Y]]+Table2[[#This Row],[Rank 6M]]+Table2[[#This Row],[Rank Sharpe]])/3</f>
        <v>287</v>
      </c>
    </row>
    <row r="256" spans="1:48" x14ac:dyDescent="0.3">
      <c r="A256" t="s">
        <v>1050</v>
      </c>
      <c r="B256" t="s">
        <v>1051</v>
      </c>
      <c r="C256" t="s">
        <v>3169</v>
      </c>
      <c r="D256" t="s">
        <v>18</v>
      </c>
      <c r="E256">
        <v>13063.252565000001</v>
      </c>
      <c r="F256">
        <v>877.25</v>
      </c>
      <c r="G256">
        <v>46.300098204992203</v>
      </c>
      <c r="H256">
        <f>(Table2[[#This Row],[1Y Return vs Nifty]]-AVERAGE(Table2[1Y Return vs Nifty]))/_xlfn.STDEV.P(Table2[1Y Return vs Nifty])</f>
        <v>0.32587119833108613</v>
      </c>
      <c r="I256">
        <v>-15.703849750875101</v>
      </c>
      <c r="J256">
        <f>(Table2[[#This Row],[1M Return vs Nifty]]-AVERAGE(Table2[1M Return vs Nifty]))/_xlfn.STDEV.P(Table2[1M Return vs Nifty])</f>
        <v>-1.5794194323379176</v>
      </c>
      <c r="K256">
        <v>-11.428581153797399</v>
      </c>
      <c r="L256">
        <f>(Table2[[#This Row],[6M Return vs Nifty]]-AVERAGE(Table2[6M Return vs Nifty]))/_xlfn.STDEV.P(Table2[6M Return vs Nifty])</f>
        <v>-0.81786123514162656</v>
      </c>
      <c r="M256">
        <v>-4.0384971158562202</v>
      </c>
      <c r="N256">
        <f>(Table2[[#This Row],[1W Return vs Nifty]]-AVERAGE(Table2[1W Return vs Nifty]))/_xlfn.STDEV.P(Table2[1W Return vs Nifty])</f>
        <v>-0.64714585487548637</v>
      </c>
      <c r="O256">
        <v>922.77</v>
      </c>
      <c r="P256">
        <v>950.97295807119497</v>
      </c>
      <c r="Q256">
        <v>867.92466639450004</v>
      </c>
      <c r="R256">
        <v>21.778206413308101</v>
      </c>
      <c r="S256" s="1">
        <f>(Table2[[#This Row],[Close Price]]-Table2[[#This Row],[20D EMA]])/Table2[[#This Row],[20D EMA]]</f>
        <v>-4.9329735470377216E-2</v>
      </c>
      <c r="T256" s="1">
        <f>(Table2[[#This Row],[Close Price]]-Table2[[#This Row],[50D EMA]])/Table2[[#This Row],[50D EMA]]</f>
        <v>-7.7523716574152746E-2</v>
      </c>
      <c r="U256" s="1">
        <f>(Table2[[#This Row],[Close Price]]-Table2[[#This Row],[200D EMA]])/Table2[[#This Row],[200D EMA]]</f>
        <v>1.0744404401177942E-2</v>
      </c>
      <c r="V256">
        <v>0.448307601552208</v>
      </c>
      <c r="W256">
        <v>873</v>
      </c>
      <c r="X256">
        <v>891.9</v>
      </c>
      <c r="Y256">
        <v>872.15</v>
      </c>
      <c r="Z256">
        <v>892</v>
      </c>
      <c r="AA256">
        <v>868</v>
      </c>
      <c r="AB256">
        <v>993.75</v>
      </c>
      <c r="AC256" s="1">
        <f>(Table2[[#This Row],[Close Price]]/Table2[[#This Row],[Day Low]])-1</f>
        <v>4.8682703321878407E-3</v>
      </c>
      <c r="AD256" s="1">
        <f>(Table2[[#This Row],[Day High]]/Table2[[#This Row],[Close Price]])-1</f>
        <v>1.6699914505557079E-2</v>
      </c>
      <c r="AE256" s="1">
        <f>(Table2[[#This Row],[Close Price]]/Table2[[#This Row],[Current Week Low]])-1</f>
        <v>5.8476179556268271E-3</v>
      </c>
      <c r="AF256" s="1">
        <f>(Table2[[#This Row],[Current Week High]]/Table2[[#This Row],[Close Price]])-1</f>
        <v>1.6813907096038694E-2</v>
      </c>
      <c r="AG256" s="1">
        <f>(Table2[[#This Row],[Close Price]]/Table2[[#This Row],[Current Month Low]])-1</f>
        <v>1.0656682027649689E-2</v>
      </c>
      <c r="AH256" s="1">
        <f>(Table2[[#This Row],[Current Month High]]/Table2[[#This Row],[Close Price]])-1</f>
        <v>0.13280136791108577</v>
      </c>
      <c r="AI256">
        <v>45.340552864063802</v>
      </c>
      <c r="AJ256">
        <v>84.606481481481495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-0.12</v>
      </c>
      <c r="AM256" t="s">
        <v>3216</v>
      </c>
      <c r="AN256">
        <v>-10.63</v>
      </c>
      <c r="AO256" t="s">
        <v>3216</v>
      </c>
      <c r="AP256">
        <v>0.181532050808171</v>
      </c>
      <c r="AQ256">
        <f>(Table2[[#This Row],[Sharpe Ratio]]-AVERAGE(Table2[Sharpe Ratio]))/_xlfn.STDEV.P(Table2[Sharpe Ratio])</f>
        <v>1.3603215744428703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200</v>
      </c>
      <c r="AT256">
        <f>_xlfn.RANK.AVG(Table2[[#This Row],[6M Return vs Nifty Z-Score]],Table2[6M Return vs Nifty Z-Score])</f>
        <v>596</v>
      </c>
      <c r="AU256">
        <f>_xlfn.RANK.AVG(Table2[[#This Row],[Sharpe Ratio Z-Score]],Table2[Sharpe Ratio Z-Score])</f>
        <v>65</v>
      </c>
      <c r="AV256">
        <f>(Table2[[#This Row],[Rank 1Y]]+Table2[[#This Row],[Rank 6M]]+Table2[[#This Row],[Rank Sharpe]])/3</f>
        <v>287</v>
      </c>
    </row>
    <row r="257" spans="1:48" x14ac:dyDescent="0.3">
      <c r="A257" t="s">
        <v>1626</v>
      </c>
      <c r="B257" t="s">
        <v>1627</v>
      </c>
      <c r="C257" t="s">
        <v>3181</v>
      </c>
      <c r="D257" t="s">
        <v>327</v>
      </c>
      <c r="E257">
        <v>5775.0718527600002</v>
      </c>
      <c r="F257">
        <v>2123.9</v>
      </c>
      <c r="G257">
        <v>42.763707535028701</v>
      </c>
      <c r="H257">
        <f>(Table2[[#This Row],[1Y Return vs Nifty]]-AVERAGE(Table2[1Y Return vs Nifty]))/_xlfn.STDEV.P(Table2[1Y Return vs Nifty])</f>
        <v>0.26709234766621087</v>
      </c>
      <c r="I257">
        <v>13.4407213534184</v>
      </c>
      <c r="J257">
        <f>(Table2[[#This Row],[1M Return vs Nifty]]-AVERAGE(Table2[1M Return vs Nifty]))/_xlfn.STDEV.P(Table2[1M Return vs Nifty])</f>
        <v>1.1322478719697879</v>
      </c>
      <c r="K257">
        <v>93.840161499532798</v>
      </c>
      <c r="L257">
        <f>(Table2[[#This Row],[6M Return vs Nifty]]-AVERAGE(Table2[6M Return vs Nifty]))/_xlfn.STDEV.P(Table2[6M Return vs Nifty])</f>
        <v>2.2856396045737815</v>
      </c>
      <c r="M257">
        <v>-1.3770364905532599</v>
      </c>
      <c r="N257">
        <f>(Table2[[#This Row],[1W Return vs Nifty]]-AVERAGE(Table2[1W Return vs Nifty]))/_xlfn.STDEV.P(Table2[1W Return vs Nifty])</f>
        <v>-4.6711673975151691E-2</v>
      </c>
      <c r="O257">
        <v>1472.32</v>
      </c>
      <c r="P257">
        <v>1989.80105655536</v>
      </c>
      <c r="Q257">
        <v>1610.7981462550599</v>
      </c>
      <c r="R257">
        <v>52.741385347979197</v>
      </c>
      <c r="S257" s="1">
        <f>(Table2[[#This Row],[Close Price]]-Table2[[#This Row],[20D EMA]])/Table2[[#This Row],[20D EMA]]</f>
        <v>0.44255324929363193</v>
      </c>
      <c r="T257" s="1">
        <f>(Table2[[#This Row],[Close Price]]-Table2[[#This Row],[50D EMA]])/Table2[[#This Row],[50D EMA]]</f>
        <v>6.739314113984099E-2</v>
      </c>
      <c r="U257" s="1">
        <f>(Table2[[#This Row],[Close Price]]-Table2[[#This Row],[200D EMA]])/Table2[[#This Row],[200D EMA]]</f>
        <v>0.31853889013831388</v>
      </c>
      <c r="V257">
        <v>0.77838382741035805</v>
      </c>
      <c r="W257">
        <v>2033.8</v>
      </c>
      <c r="X257">
        <v>2244.9499999999998</v>
      </c>
      <c r="Y257">
        <v>2115</v>
      </c>
      <c r="Z257">
        <v>2195</v>
      </c>
      <c r="AA257">
        <v>2102.25</v>
      </c>
      <c r="AB257">
        <v>2249.9499999999998</v>
      </c>
      <c r="AC257" s="1">
        <f>(Table2[[#This Row],[Close Price]]/Table2[[#This Row],[Day Low]])-1</f>
        <v>4.4301307896548403E-2</v>
      </c>
      <c r="AD257" s="1">
        <f>(Table2[[#This Row],[Day High]]/Table2[[#This Row],[Close Price]])-1</f>
        <v>5.6994208766890875E-2</v>
      </c>
      <c r="AE257" s="1">
        <f>(Table2[[#This Row],[Close Price]]/Table2[[#This Row],[Current Week Low]])-1</f>
        <v>4.2080378250590744E-3</v>
      </c>
      <c r="AF257" s="1">
        <f>(Table2[[#This Row],[Current Week High]]/Table2[[#This Row],[Close Price]])-1</f>
        <v>3.3476152361222145E-2</v>
      </c>
      <c r="AG257" s="1">
        <f>(Table2[[#This Row],[Close Price]]/Table2[[#This Row],[Current Month Low]])-1</f>
        <v>1.0298489713402414E-2</v>
      </c>
      <c r="AH257" s="1">
        <f>(Table2[[#This Row],[Current Month High]]/Table2[[#This Row],[Close Price]])-1</f>
        <v>5.9348368567258225E-2</v>
      </c>
      <c r="AI257">
        <v>6.8341259004661197</v>
      </c>
      <c r="AJ257">
        <v>123.251169390865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-0.05</v>
      </c>
      <c r="AM257" t="s">
        <v>3216</v>
      </c>
      <c r="AN257">
        <v>7.58</v>
      </c>
      <c r="AO257" t="s">
        <v>3217</v>
      </c>
      <c r="AP257">
        <v>-1.4769738121101E-2</v>
      </c>
      <c r="AQ257">
        <f>(Table2[[#This Row],[Sharpe Ratio]]-AVERAGE(Table2[Sharpe Ratio]))/_xlfn.STDEV.P(Table2[Sharpe Ratio])</f>
        <v>-0.91954262547970556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225</v>
      </c>
      <c r="AT257">
        <f>_xlfn.RANK.AVG(Table2[[#This Row],[6M Return vs Nifty Z-Score]],Table2[6M Return vs Nifty Z-Score])</f>
        <v>23</v>
      </c>
      <c r="AU257">
        <f>_xlfn.RANK.AVG(Table2[[#This Row],[Sharpe Ratio Z-Score]],Table2[Sharpe Ratio Z-Score])</f>
        <v>614</v>
      </c>
      <c r="AV257">
        <f>(Table2[[#This Row],[Rank 1Y]]+Table2[[#This Row],[Rank 6M]]+Table2[[#This Row],[Rank Sharpe]])/3</f>
        <v>287.33333333333331</v>
      </c>
    </row>
    <row r="258" spans="1:48" x14ac:dyDescent="0.3">
      <c r="A258" t="s">
        <v>52</v>
      </c>
      <c r="B258" t="s">
        <v>53</v>
      </c>
      <c r="C258" t="s">
        <v>3175</v>
      </c>
      <c r="D258" t="s">
        <v>54</v>
      </c>
      <c r="E258">
        <v>440517.90049199999</v>
      </c>
      <c r="F258">
        <v>1836</v>
      </c>
      <c r="G258">
        <v>33.931445237969797</v>
      </c>
      <c r="H258">
        <f>(Table2[[#This Row],[1Y Return vs Nifty]]-AVERAGE(Table2[1Y Return vs Nifty]))/_xlfn.STDEV.P(Table2[1Y Return vs Nifty])</f>
        <v>0.12029006391366624</v>
      </c>
      <c r="I258">
        <v>3.5316748355768799</v>
      </c>
      <c r="J258">
        <f>(Table2[[#This Row],[1M Return vs Nifty]]-AVERAGE(Table2[1M Return vs Nifty]))/_xlfn.STDEV.P(Table2[1M Return vs Nifty])</f>
        <v>0.21029100517834109</v>
      </c>
      <c r="K258">
        <v>1.78845600750272</v>
      </c>
      <c r="L258">
        <f>(Table2[[#This Row],[6M Return vs Nifty]]-AVERAGE(Table2[6M Return vs Nifty]))/_xlfn.STDEV.P(Table2[6M Return vs Nifty])</f>
        <v>-0.42820059234542407</v>
      </c>
      <c r="M258">
        <v>-6.0706140979436196E-3</v>
      </c>
      <c r="N258">
        <f>(Table2[[#This Row],[1W Return vs Nifty]]-AVERAGE(Table2[1W Return vs Nifty]))/_xlfn.STDEV.P(Table2[1W Return vs Nifty])</f>
        <v>0.2625826906476777</v>
      </c>
      <c r="O258">
        <v>1818.9</v>
      </c>
      <c r="P258">
        <v>1744.54530268399</v>
      </c>
      <c r="Q258">
        <v>1536.1639415730399</v>
      </c>
      <c r="R258">
        <v>51.353549873760301</v>
      </c>
      <c r="S258" s="1">
        <f>(Table2[[#This Row],[Close Price]]-Table2[[#This Row],[20D EMA]])/Table2[[#This Row],[20D EMA]]</f>
        <v>9.4012864918356746E-3</v>
      </c>
      <c r="T258" s="1">
        <f>(Table2[[#This Row],[Close Price]]-Table2[[#This Row],[50D EMA]])/Table2[[#This Row],[50D EMA]]</f>
        <v>5.2423228663254856E-2</v>
      </c>
      <c r="U258" s="1">
        <f>(Table2[[#This Row],[Close Price]]-Table2[[#This Row],[200D EMA]])/Table2[[#This Row],[200D EMA]]</f>
        <v>0.19518493457145364</v>
      </c>
      <c r="V258">
        <v>0.77052573239286704</v>
      </c>
      <c r="W258">
        <v>1829.6</v>
      </c>
      <c r="X258">
        <v>1868</v>
      </c>
      <c r="Y258">
        <v>1829.6</v>
      </c>
      <c r="Z258">
        <v>1873.35</v>
      </c>
      <c r="AA258">
        <v>1801.3</v>
      </c>
      <c r="AB258">
        <v>1873.35</v>
      </c>
      <c r="AC258" s="1">
        <f>(Table2[[#This Row],[Close Price]]/Table2[[#This Row],[Day Low]])-1</f>
        <v>3.4980323567992411E-3</v>
      </c>
      <c r="AD258" s="1">
        <f>(Table2[[#This Row],[Day High]]/Table2[[#This Row],[Close Price]])-1</f>
        <v>1.7429193899782147E-2</v>
      </c>
      <c r="AE258" s="1">
        <f>(Table2[[#This Row],[Close Price]]/Table2[[#This Row],[Current Week Low]])-1</f>
        <v>3.4980323567992411E-3</v>
      </c>
      <c r="AF258" s="1">
        <f>(Table2[[#This Row],[Current Week High]]/Table2[[#This Row],[Close Price]])-1</f>
        <v>2.0343137254901889E-2</v>
      </c>
      <c r="AG258" s="1">
        <f>(Table2[[#This Row],[Close Price]]/Table2[[#This Row],[Current Month Low]])-1</f>
        <v>1.926386498639876E-2</v>
      </c>
      <c r="AH258" s="1">
        <f>(Table2[[#This Row],[Current Month High]]/Table2[[#This Row],[Close Price]])-1</f>
        <v>2.0343137254901889E-2</v>
      </c>
      <c r="AI258">
        <v>2.03431372549018</v>
      </c>
      <c r="AJ258">
        <v>71.853793232554807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0.04</v>
      </c>
      <c r="AM258" t="s">
        <v>3217</v>
      </c>
      <c r="AN258">
        <v>1.1000000000000001</v>
      </c>
      <c r="AO258" t="s">
        <v>3217</v>
      </c>
      <c r="AP258">
        <v>0.13835670930487001</v>
      </c>
      <c r="AQ258">
        <f>(Table2[[#This Row],[Sharpe Ratio]]-AVERAGE(Table2[Sharpe Ratio]))/_xlfn.STDEV.P(Table2[Sharpe Ratio])</f>
        <v>0.85887980995506275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1.0238429773493238</v>
      </c>
      <c r="AS258">
        <f>_xlfn.RANK.AVG(Table2[[#This Row],[1Y Return vs Nifty Z-Score]],Table2[1Y Return vs Nifty Z-Score])</f>
        <v>264</v>
      </c>
      <c r="AT258">
        <f>_xlfn.RANK.AVG(Table2[[#This Row],[6M Return vs Nifty Z-Score]],Table2[6M Return vs Nifty Z-Score])</f>
        <v>462</v>
      </c>
      <c r="AU258">
        <f>_xlfn.RANK.AVG(Table2[[#This Row],[Sharpe Ratio Z-Score]],Table2[Sharpe Ratio Z-Score])</f>
        <v>137</v>
      </c>
      <c r="AV258">
        <f>(Table2[[#This Row],[Rank 1Y]]+Table2[[#This Row],[Rank 6M]]+Table2[[#This Row],[Rank Sharpe]])/3</f>
        <v>287.66666666666669</v>
      </c>
    </row>
    <row r="259" spans="1:48" x14ac:dyDescent="0.3">
      <c r="A259" t="s">
        <v>218</v>
      </c>
      <c r="B259" t="s">
        <v>219</v>
      </c>
      <c r="C259" t="s">
        <v>3171</v>
      </c>
      <c r="D259" t="s">
        <v>220</v>
      </c>
      <c r="E259">
        <v>120119.085343</v>
      </c>
      <c r="F259">
        <v>10793</v>
      </c>
      <c r="G259">
        <v>23.235196857061698</v>
      </c>
      <c r="H259">
        <f>(Table2[[#This Row],[1Y Return vs Nifty]]-AVERAGE(Table2[1Y Return vs Nifty]))/_xlfn.STDEV.P(Table2[1Y Return vs Nifty])</f>
        <v>-5.7493796788098253E-2</v>
      </c>
      <c r="I259">
        <v>4.7812478476851101</v>
      </c>
      <c r="J259">
        <f>(Table2[[#This Row],[1M Return vs Nifty]]-AVERAGE(Table2[1M Return vs Nifty]))/_xlfn.STDEV.P(Table2[1M Return vs Nifty])</f>
        <v>0.32655369674974016</v>
      </c>
      <c r="K259">
        <v>16.395642620441301</v>
      </c>
      <c r="L259">
        <f>(Table2[[#This Row],[6M Return vs Nifty]]-AVERAGE(Table2[6M Return vs Nifty]))/_xlfn.STDEV.P(Table2[6M Return vs Nifty])</f>
        <v>2.4440109479393667E-3</v>
      </c>
      <c r="M259">
        <v>-2.4705572659723098</v>
      </c>
      <c r="N259">
        <f>(Table2[[#This Row],[1W Return vs Nifty]]-AVERAGE(Table2[1W Return vs Nifty]))/_xlfn.STDEV.P(Table2[1W Return vs Nifty])</f>
        <v>-0.29341352063932891</v>
      </c>
      <c r="O259">
        <v>10318.459999999999</v>
      </c>
      <c r="P259">
        <v>9879.6521175257003</v>
      </c>
      <c r="Q259">
        <v>8773.5621066262702</v>
      </c>
      <c r="R259">
        <v>70.445382386662402</v>
      </c>
      <c r="S259" s="1">
        <f>(Table2[[#This Row],[Close Price]]-Table2[[#This Row],[20D EMA]])/Table2[[#This Row],[20D EMA]]</f>
        <v>4.5989420901956388E-2</v>
      </c>
      <c r="T259" s="1">
        <f>(Table2[[#This Row],[Close Price]]-Table2[[#This Row],[50D EMA]])/Table2[[#This Row],[50D EMA]]</f>
        <v>9.2447372803147063E-2</v>
      </c>
      <c r="U259" s="1">
        <f>(Table2[[#This Row],[Close Price]]-Table2[[#This Row],[200D EMA]])/Table2[[#This Row],[200D EMA]]</f>
        <v>0.23017308920039908</v>
      </c>
      <c r="V259">
        <v>1.2016935753247699</v>
      </c>
      <c r="W259">
        <v>10389.9</v>
      </c>
      <c r="X259">
        <v>10894.4</v>
      </c>
      <c r="Y259">
        <v>10300.200000000001</v>
      </c>
      <c r="Z259">
        <v>10894.4</v>
      </c>
      <c r="AA259">
        <v>10100.049999999999</v>
      </c>
      <c r="AB259">
        <v>11185</v>
      </c>
      <c r="AC259" s="1">
        <f>(Table2[[#This Row],[Close Price]]/Table2[[#This Row],[Day Low]])-1</f>
        <v>3.8797293525443033E-2</v>
      </c>
      <c r="AD259" s="1">
        <f>(Table2[[#This Row],[Day High]]/Table2[[#This Row],[Close Price]])-1</f>
        <v>9.39497822662827E-3</v>
      </c>
      <c r="AE259" s="1">
        <f>(Table2[[#This Row],[Close Price]]/Table2[[#This Row],[Current Week Low]])-1</f>
        <v>4.7843731189685546E-2</v>
      </c>
      <c r="AF259" s="1">
        <f>(Table2[[#This Row],[Current Week High]]/Table2[[#This Row],[Close Price]])-1</f>
        <v>9.39497822662827E-3</v>
      </c>
      <c r="AG259" s="1">
        <f>(Table2[[#This Row],[Close Price]]/Table2[[#This Row],[Current Month Low]])-1</f>
        <v>6.8608571244696881E-2</v>
      </c>
      <c r="AH259" s="1">
        <f>(Table2[[#This Row],[Current Month High]]/Table2[[#This Row],[Close Price]])-1</f>
        <v>3.631983693134444E-2</v>
      </c>
      <c r="AI259">
        <v>3.63198369313444</v>
      </c>
      <c r="AJ259">
        <v>62.841925798518297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0.2</v>
      </c>
      <c r="AM259" t="s">
        <v>3217</v>
      </c>
      <c r="AN259">
        <v>1.52</v>
      </c>
      <c r="AO259" t="s">
        <v>3217</v>
      </c>
      <c r="AP259">
        <v>9.5250947067735001E-2</v>
      </c>
      <c r="AQ259">
        <f>(Table2[[#This Row],[Sharpe Ratio]]-AVERAGE(Table2[Sharpe Ratio]))/_xlfn.STDEV.P(Table2[Sharpe Ratio])</f>
        <v>0.35824614446041253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0.33633653473066483</v>
      </c>
      <c r="AS259">
        <f>_xlfn.RANK.AVG(Table2[[#This Row],[1Y Return vs Nifty Z-Score]],Table2[1Y Return vs Nifty Z-Score])</f>
        <v>307</v>
      </c>
      <c r="AT259">
        <f>_xlfn.RANK.AVG(Table2[[#This Row],[6M Return vs Nifty Z-Score]],Table2[6M Return vs Nifty Z-Score])</f>
        <v>308</v>
      </c>
      <c r="AU259">
        <f>_xlfn.RANK.AVG(Table2[[#This Row],[Sharpe Ratio Z-Score]],Table2[Sharpe Ratio Z-Score])</f>
        <v>248</v>
      </c>
      <c r="AV259">
        <f>(Table2[[#This Row],[Rank 1Y]]+Table2[[#This Row],[Rank 6M]]+Table2[[#This Row],[Rank Sharpe]])/3</f>
        <v>287.66666666666669</v>
      </c>
    </row>
    <row r="260" spans="1:48" x14ac:dyDescent="0.3">
      <c r="A260" t="s">
        <v>576</v>
      </c>
      <c r="B260" t="s">
        <v>577</v>
      </c>
      <c r="C260" t="s">
        <v>3178</v>
      </c>
      <c r="D260" t="s">
        <v>111</v>
      </c>
      <c r="E260">
        <v>35683.208182229901</v>
      </c>
      <c r="F260">
        <v>334.65</v>
      </c>
      <c r="G260">
        <v>22.3559052088561</v>
      </c>
      <c r="H260">
        <f>(Table2[[#This Row],[1Y Return vs Nifty]]-AVERAGE(Table2[1Y Return vs Nifty]))/_xlfn.STDEV.P(Table2[1Y Return vs Nifty])</f>
        <v>-7.210862792644708E-2</v>
      </c>
      <c r="I260">
        <v>-0.39402451623788998</v>
      </c>
      <c r="J260">
        <f>(Table2[[#This Row],[1M Return vs Nifty]]-AVERAGE(Table2[1M Return vs Nifty]))/_xlfn.STDEV.P(Table2[1M Return vs Nifty])</f>
        <v>-0.15496366063109476</v>
      </c>
      <c r="K260">
        <v>45.712294665712797</v>
      </c>
      <c r="L260">
        <f>(Table2[[#This Row],[6M Return vs Nifty]]-AVERAGE(Table2[6M Return vs Nifty]))/_xlfn.STDEV.P(Table2[6M Return vs Nifty])</f>
        <v>0.86674857037231479</v>
      </c>
      <c r="M260">
        <v>1.9374413951626801</v>
      </c>
      <c r="N260">
        <f>(Table2[[#This Row],[1W Return vs Nifty]]-AVERAGE(Table2[1W Return vs Nifty]))/_xlfn.STDEV.P(Table2[1W Return vs Nifty])</f>
        <v>0.70104532663633889</v>
      </c>
      <c r="O260">
        <v>322</v>
      </c>
      <c r="P260">
        <v>318.176809124822</v>
      </c>
      <c r="Q260">
        <v>282.12793170944298</v>
      </c>
      <c r="R260">
        <v>70.674197476911999</v>
      </c>
      <c r="S260" s="1">
        <f>(Table2[[#This Row],[Close Price]]-Table2[[#This Row],[20D EMA]])/Table2[[#This Row],[20D EMA]]</f>
        <v>3.9285714285714216E-2</v>
      </c>
      <c r="T260" s="1">
        <f>(Table2[[#This Row],[Close Price]]-Table2[[#This Row],[50D EMA]])/Table2[[#This Row],[50D EMA]]</f>
        <v>5.1773700668157369E-2</v>
      </c>
      <c r="U260" s="1">
        <f>(Table2[[#This Row],[Close Price]]-Table2[[#This Row],[200D EMA]])/Table2[[#This Row],[200D EMA]]</f>
        <v>0.18616401421979112</v>
      </c>
      <c r="V260">
        <v>0.84254733232203305</v>
      </c>
      <c r="W260">
        <v>326.60000000000002</v>
      </c>
      <c r="X260">
        <v>335.75</v>
      </c>
      <c r="Y260">
        <v>326.60000000000002</v>
      </c>
      <c r="Z260">
        <v>337.45</v>
      </c>
      <c r="AA260">
        <v>303</v>
      </c>
      <c r="AB260">
        <v>337.45</v>
      </c>
      <c r="AC260" s="1">
        <f>(Table2[[#This Row],[Close Price]]/Table2[[#This Row],[Day Low]])-1</f>
        <v>2.4647887323943518E-2</v>
      </c>
      <c r="AD260" s="1">
        <f>(Table2[[#This Row],[Day High]]/Table2[[#This Row],[Close Price]])-1</f>
        <v>3.28701628567174E-3</v>
      </c>
      <c r="AE260" s="1">
        <f>(Table2[[#This Row],[Close Price]]/Table2[[#This Row],[Current Week Low]])-1</f>
        <v>2.4647887323943518E-2</v>
      </c>
      <c r="AF260" s="1">
        <f>(Table2[[#This Row],[Current Week High]]/Table2[[#This Row],[Close Price]])-1</f>
        <v>8.3669505453458637E-3</v>
      </c>
      <c r="AG260" s="1">
        <f>(Table2[[#This Row],[Close Price]]/Table2[[#This Row],[Current Month Low]])-1</f>
        <v>0.10445544554455433</v>
      </c>
      <c r="AH260" s="1">
        <f>(Table2[[#This Row],[Current Month High]]/Table2[[#This Row],[Close Price]])-1</f>
        <v>8.3669505453458637E-3</v>
      </c>
      <c r="AI260">
        <v>4.2581801882563797</v>
      </c>
      <c r="AJ260">
        <v>68.377358490565996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-7.0000000000000007E-2</v>
      </c>
      <c r="AM260" t="s">
        <v>3216</v>
      </c>
      <c r="AN260">
        <v>4.6399999999999997</v>
      </c>
      <c r="AO260" t="s">
        <v>3217</v>
      </c>
      <c r="AP260">
        <v>3.3659348930400998E-2</v>
      </c>
      <c r="AQ260">
        <f>(Table2[[#This Row],[Sharpe Ratio]]-AVERAGE(Table2[Sharpe Ratio]))/_xlfn.STDEV.P(Table2[Sharpe Ratio])</f>
        <v>-0.35708345276460118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0.9836381556865107</v>
      </c>
      <c r="AS260">
        <f>_xlfn.RANK.AVG(Table2[[#This Row],[1Y Return vs Nifty Z-Score]],Table2[1Y Return vs Nifty Z-Score])</f>
        <v>312</v>
      </c>
      <c r="AT260">
        <f>_xlfn.RANK.AVG(Table2[[#This Row],[6M Return vs Nifty Z-Score]],Table2[6M Return vs Nifty Z-Score])</f>
        <v>123</v>
      </c>
      <c r="AU260">
        <f>_xlfn.RANK.AVG(Table2[[#This Row],[Sharpe Ratio Z-Score]],Table2[Sharpe Ratio Z-Score])</f>
        <v>428</v>
      </c>
      <c r="AV260">
        <f>(Table2[[#This Row],[Rank 1Y]]+Table2[[#This Row],[Rank 6M]]+Table2[[#This Row],[Rank Sharpe]])/3</f>
        <v>287.66666666666669</v>
      </c>
    </row>
    <row r="261" spans="1:48" x14ac:dyDescent="0.3">
      <c r="A261" t="s">
        <v>375</v>
      </c>
      <c r="B261" t="s">
        <v>376</v>
      </c>
      <c r="C261" t="s">
        <v>3184</v>
      </c>
      <c r="D261" t="s">
        <v>132</v>
      </c>
      <c r="E261">
        <v>65753.828539080001</v>
      </c>
      <c r="F261">
        <v>1808.4</v>
      </c>
      <c r="G261">
        <v>29.956498323765199</v>
      </c>
      <c r="H261">
        <f>(Table2[[#This Row],[1Y Return vs Nifty]]-AVERAGE(Table2[1Y Return vs Nifty]))/_xlfn.STDEV.P(Table2[1Y Return vs Nifty])</f>
        <v>5.4221907740963159E-2</v>
      </c>
      <c r="I261">
        <v>-1.23987210025044</v>
      </c>
      <c r="J261">
        <f>(Table2[[#This Row],[1M Return vs Nifty]]-AVERAGE(Table2[1M Return vs Nifty]))/_xlfn.STDEV.P(Table2[1M Return vs Nifty])</f>
        <v>-0.23366295696956796</v>
      </c>
      <c r="K261">
        <v>19.157836528428</v>
      </c>
      <c r="L261">
        <f>(Table2[[#This Row],[6M Return vs Nifty]]-AVERAGE(Table2[6M Return vs Nifty]))/_xlfn.STDEV.P(Table2[6M Return vs Nifty])</f>
        <v>8.3878166014503305E-2</v>
      </c>
      <c r="M261">
        <v>1.0327176531915701</v>
      </c>
      <c r="N261">
        <f>(Table2[[#This Row],[1W Return vs Nifty]]-AVERAGE(Table2[1W Return vs Nifty]))/_xlfn.STDEV.P(Table2[1W Return vs Nifty])</f>
        <v>0.49693670530752532</v>
      </c>
      <c r="O261">
        <v>1773.41</v>
      </c>
      <c r="P261">
        <v>1759.77101145191</v>
      </c>
      <c r="Q261">
        <v>1585.8249329574401</v>
      </c>
      <c r="R261">
        <v>62.702150975564003</v>
      </c>
      <c r="S261" s="1">
        <f>(Table2[[#This Row],[Close Price]]-Table2[[#This Row],[20D EMA]])/Table2[[#This Row],[20D EMA]]</f>
        <v>1.973035000366526E-2</v>
      </c>
      <c r="T261" s="1">
        <f>(Table2[[#This Row],[Close Price]]-Table2[[#This Row],[50D EMA]])/Table2[[#This Row],[50D EMA]]</f>
        <v>2.763370247130531E-2</v>
      </c>
      <c r="U261" s="1">
        <f>(Table2[[#This Row],[Close Price]]-Table2[[#This Row],[200D EMA]])/Table2[[#This Row],[200D EMA]]</f>
        <v>0.14035286141420089</v>
      </c>
      <c r="V261">
        <v>0.72514148908362697</v>
      </c>
      <c r="W261">
        <v>1781.1</v>
      </c>
      <c r="X261">
        <v>1824.15</v>
      </c>
      <c r="Y261">
        <v>1781.1</v>
      </c>
      <c r="Z261">
        <v>1846.65</v>
      </c>
      <c r="AA261">
        <v>1719.05</v>
      </c>
      <c r="AB261">
        <v>1846.65</v>
      </c>
      <c r="AC261" s="1">
        <f>(Table2[[#This Row],[Close Price]]/Table2[[#This Row],[Day Low]])-1</f>
        <v>1.5327606535287197E-2</v>
      </c>
      <c r="AD261" s="1">
        <f>(Table2[[#This Row],[Day High]]/Table2[[#This Row],[Close Price]])-1</f>
        <v>8.7093563370934657E-3</v>
      </c>
      <c r="AE261" s="1">
        <f>(Table2[[#This Row],[Close Price]]/Table2[[#This Row],[Current Week Low]])-1</f>
        <v>1.5327606535287197E-2</v>
      </c>
      <c r="AF261" s="1">
        <f>(Table2[[#This Row],[Current Week High]]/Table2[[#This Row],[Close Price]])-1</f>
        <v>2.1151293961512829E-2</v>
      </c>
      <c r="AG261" s="1">
        <f>(Table2[[#This Row],[Close Price]]/Table2[[#This Row],[Current Month Low]])-1</f>
        <v>5.1976382304179669E-2</v>
      </c>
      <c r="AH261" s="1">
        <f>(Table2[[#This Row],[Current Month High]]/Table2[[#This Row],[Close Price]])-1</f>
        <v>2.1151293961512829E-2</v>
      </c>
      <c r="AI261">
        <v>7.9987834549878301</v>
      </c>
      <c r="AJ261">
        <v>72.0483303206165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0.05</v>
      </c>
      <c r="AM261" t="s">
        <v>3217</v>
      </c>
      <c r="AN261">
        <v>2.84</v>
      </c>
      <c r="AO261" t="s">
        <v>3217</v>
      </c>
      <c r="AP261">
        <v>7.7156870971782004E-2</v>
      </c>
      <c r="AQ261">
        <f>(Table2[[#This Row],[Sharpe Ratio]]-AVERAGE(Table2[Sharpe Ratio]))/_xlfn.STDEV.P(Table2[Sharpe Ratio])</f>
        <v>0.14810014147772302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0.54947396357114686</v>
      </c>
      <c r="AS261">
        <f>_xlfn.RANK.AVG(Table2[[#This Row],[1Y Return vs Nifty Z-Score]],Table2[1Y Return vs Nifty Z-Score])</f>
        <v>279</v>
      </c>
      <c r="AT261">
        <f>_xlfn.RANK.AVG(Table2[[#This Row],[6M Return vs Nifty Z-Score]],Table2[6M Return vs Nifty Z-Score])</f>
        <v>276</v>
      </c>
      <c r="AU261">
        <f>_xlfn.RANK.AVG(Table2[[#This Row],[Sharpe Ratio Z-Score]],Table2[Sharpe Ratio Z-Score])</f>
        <v>309</v>
      </c>
      <c r="AV261">
        <f>(Table2[[#This Row],[Rank 1Y]]+Table2[[#This Row],[Rank 6M]]+Table2[[#This Row],[Rank Sharpe]])/3</f>
        <v>288</v>
      </c>
    </row>
    <row r="262" spans="1:48" x14ac:dyDescent="0.3">
      <c r="A262" t="s">
        <v>824</v>
      </c>
      <c r="B262" t="s">
        <v>825</v>
      </c>
      <c r="C262" t="s">
        <v>3181</v>
      </c>
      <c r="D262" t="s">
        <v>215</v>
      </c>
      <c r="E262">
        <v>20151.305846160001</v>
      </c>
      <c r="F262">
        <v>463.2</v>
      </c>
      <c r="G262">
        <v>25.588780090482999</v>
      </c>
      <c r="H262">
        <f>(Table2[[#This Row],[1Y Return vs Nifty]]-AVERAGE(Table2[1Y Return vs Nifty]))/_xlfn.STDEV.P(Table2[1Y Return vs Nifty])</f>
        <v>-1.8374556207686746E-2</v>
      </c>
      <c r="I262">
        <v>-13.227000806803</v>
      </c>
      <c r="J262">
        <f>(Table2[[#This Row],[1M Return vs Nifty]]-AVERAGE(Table2[1M Return vs Nifty]))/_xlfn.STDEV.P(Table2[1M Return vs Nifty])</f>
        <v>-1.3489686126873264</v>
      </c>
      <c r="K262">
        <v>27.615542787574601</v>
      </c>
      <c r="L262">
        <f>(Table2[[#This Row],[6M Return vs Nifty]]-AVERAGE(Table2[6M Return vs Nifty]))/_xlfn.STDEV.P(Table2[6M Return vs Nifty])</f>
        <v>0.33322567236564293</v>
      </c>
      <c r="M262">
        <v>-1.8424099412282799</v>
      </c>
      <c r="N262">
        <f>(Table2[[#This Row],[1W Return vs Nifty]]-AVERAGE(Table2[1W Return vs Nifty]))/_xlfn.STDEV.P(Table2[1W Return vs Nifty])</f>
        <v>-0.15170143937399549</v>
      </c>
      <c r="O262">
        <v>466.19</v>
      </c>
      <c r="P262">
        <v>458.693487123588</v>
      </c>
      <c r="Q262">
        <v>389.616176078678</v>
      </c>
      <c r="R262">
        <v>46.838381132902903</v>
      </c>
      <c r="S262" s="1">
        <f>(Table2[[#This Row],[Close Price]]-Table2[[#This Row],[20D EMA]])/Table2[[#This Row],[20D EMA]]</f>
        <v>-6.4136939874300377E-3</v>
      </c>
      <c r="T262" s="1">
        <f>(Table2[[#This Row],[Close Price]]-Table2[[#This Row],[50D EMA]])/Table2[[#This Row],[50D EMA]]</f>
        <v>9.8246716007933579E-3</v>
      </c>
      <c r="U262" s="1">
        <f>(Table2[[#This Row],[Close Price]]-Table2[[#This Row],[200D EMA]])/Table2[[#This Row],[200D EMA]]</f>
        <v>0.18886234309343122</v>
      </c>
      <c r="V262">
        <v>0.47276310029719998</v>
      </c>
      <c r="W262">
        <v>460.2</v>
      </c>
      <c r="X262">
        <v>470.3</v>
      </c>
      <c r="Y262">
        <v>458.1</v>
      </c>
      <c r="Z262">
        <v>470.5</v>
      </c>
      <c r="AA262">
        <v>449.4</v>
      </c>
      <c r="AB262">
        <v>477</v>
      </c>
      <c r="AC262" s="1">
        <f>(Table2[[#This Row],[Close Price]]/Table2[[#This Row],[Day Low]])-1</f>
        <v>6.5189048239895353E-3</v>
      </c>
      <c r="AD262" s="1">
        <f>(Table2[[#This Row],[Day High]]/Table2[[#This Row],[Close Price]])-1</f>
        <v>1.5328151986183203E-2</v>
      </c>
      <c r="AE262" s="1">
        <f>(Table2[[#This Row],[Close Price]]/Table2[[#This Row],[Current Week Low]])-1</f>
        <v>1.1132940406024749E-2</v>
      </c>
      <c r="AF262" s="1">
        <f>(Table2[[#This Row],[Current Week High]]/Table2[[#This Row],[Close Price]])-1</f>
        <v>1.5759930915371312E-2</v>
      </c>
      <c r="AG262" s="1">
        <f>(Table2[[#This Row],[Close Price]]/Table2[[#This Row],[Current Month Low]])-1</f>
        <v>3.0707610146862407E-2</v>
      </c>
      <c r="AH262" s="1">
        <f>(Table2[[#This Row],[Current Month High]]/Table2[[#This Row],[Close Price]])-1</f>
        <v>2.9792746113989743E-2</v>
      </c>
      <c r="AI262">
        <v>24.6653713298791</v>
      </c>
      <c r="AJ262">
        <v>64.839857651245495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0.04</v>
      </c>
      <c r="AM262" t="s">
        <v>3217</v>
      </c>
      <c r="AN262">
        <v>2.2400000000000002</v>
      </c>
      <c r="AO262" t="s">
        <v>3217</v>
      </c>
      <c r="AP262">
        <v>6.4773361502982005E-2</v>
      </c>
      <c r="AQ262">
        <f>(Table2[[#This Row],[Sharpe Ratio]]-AVERAGE(Table2[Sharpe Ratio]))/_xlfn.STDEV.P(Table2[Sharpe Ratio])</f>
        <v>4.277102159973005E-3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-1.1815418337433927</v>
      </c>
      <c r="AS262">
        <f>_xlfn.RANK.AVG(Table2[[#This Row],[1Y Return vs Nifty Z-Score]],Table2[1Y Return vs Nifty Z-Score])</f>
        <v>296</v>
      </c>
      <c r="AT262">
        <f>_xlfn.RANK.AVG(Table2[[#This Row],[6M Return vs Nifty Z-Score]],Table2[6M Return vs Nifty Z-Score])</f>
        <v>219</v>
      </c>
      <c r="AU262">
        <f>_xlfn.RANK.AVG(Table2[[#This Row],[Sharpe Ratio Z-Score]],Table2[Sharpe Ratio Z-Score])</f>
        <v>351</v>
      </c>
      <c r="AV262">
        <f>(Table2[[#This Row],[Rank 1Y]]+Table2[[#This Row],[Rank 6M]]+Table2[[#This Row],[Rank Sharpe]])/3</f>
        <v>288.66666666666669</v>
      </c>
    </row>
    <row r="263" spans="1:48" x14ac:dyDescent="0.3">
      <c r="A263" t="s">
        <v>1182</v>
      </c>
      <c r="B263" t="s">
        <v>1183</v>
      </c>
      <c r="C263" t="s">
        <v>3173</v>
      </c>
      <c r="D263" t="s">
        <v>1011</v>
      </c>
      <c r="E263">
        <v>10501.630014799999</v>
      </c>
      <c r="F263">
        <v>479.75</v>
      </c>
      <c r="G263">
        <v>-2.3210144810370701</v>
      </c>
      <c r="H263">
        <f>(Table2[[#This Row],[1Y Return vs Nifty]]-AVERAGE(Table2[1Y Return vs Nifty]))/_xlfn.STDEV.P(Table2[1Y Return vs Nifty])</f>
        <v>-0.48226720843653548</v>
      </c>
      <c r="I263">
        <v>16.848503027835001</v>
      </c>
      <c r="J263">
        <f>(Table2[[#This Row],[1M Return vs Nifty]]-AVERAGE(Table2[1M Return vs Nifty]))/_xlfn.STDEV.P(Table2[1M Return vs Nifty])</f>
        <v>1.449314474654263</v>
      </c>
      <c r="K263">
        <v>33.330400764251202</v>
      </c>
      <c r="L263">
        <f>(Table2[[#This Row],[6M Return vs Nifty]]-AVERAGE(Table2[6M Return vs Nifty]))/_xlfn.STDEV.P(Table2[6M Return vs Nifty])</f>
        <v>0.50170936545845723</v>
      </c>
      <c r="M263">
        <v>6.3470591999024997</v>
      </c>
      <c r="N263">
        <f>(Table2[[#This Row],[1W Return vs Nifty]]-AVERAGE(Table2[1W Return vs Nifty]))/_xlfn.STDEV.P(Table2[1W Return vs Nifty])</f>
        <v>1.6958694579800417</v>
      </c>
      <c r="O263">
        <v>465.5</v>
      </c>
      <c r="P263">
        <v>437.19423818488201</v>
      </c>
      <c r="Q263">
        <v>380.55922423581097</v>
      </c>
      <c r="R263">
        <v>54.833855135514099</v>
      </c>
      <c r="S263" s="1">
        <f>(Table2[[#This Row],[Close Price]]-Table2[[#This Row],[20D EMA]])/Table2[[#This Row],[20D EMA]]</f>
        <v>3.0612244897959183E-2</v>
      </c>
      <c r="T263" s="1">
        <f>(Table2[[#This Row],[Close Price]]-Table2[[#This Row],[50D EMA]])/Table2[[#This Row],[50D EMA]]</f>
        <v>9.7338340943829829E-2</v>
      </c>
      <c r="U263" s="1">
        <f>(Table2[[#This Row],[Close Price]]-Table2[[#This Row],[200D EMA]])/Table2[[#This Row],[200D EMA]]</f>
        <v>0.26064478127779167</v>
      </c>
      <c r="V263">
        <v>1.23631661887068</v>
      </c>
      <c r="W263">
        <v>476</v>
      </c>
      <c r="X263">
        <v>506.4</v>
      </c>
      <c r="Y263">
        <v>476</v>
      </c>
      <c r="Z263">
        <v>518</v>
      </c>
      <c r="AA263">
        <v>450</v>
      </c>
      <c r="AB263">
        <v>518</v>
      </c>
      <c r="AC263" s="1">
        <f>(Table2[[#This Row],[Close Price]]/Table2[[#This Row],[Day Low]])-1</f>
        <v>7.8781512605041737E-3</v>
      </c>
      <c r="AD263" s="1">
        <f>(Table2[[#This Row],[Day High]]/Table2[[#This Row],[Close Price]])-1</f>
        <v>5.5549765502866055E-2</v>
      </c>
      <c r="AE263" s="1">
        <f>(Table2[[#This Row],[Close Price]]/Table2[[#This Row],[Current Week Low]])-1</f>
        <v>7.8781512605041737E-3</v>
      </c>
      <c r="AF263" s="1">
        <f>(Table2[[#This Row],[Current Week High]]/Table2[[#This Row],[Close Price]])-1</f>
        <v>7.9729025534132303E-2</v>
      </c>
      <c r="AG263" s="1">
        <f>(Table2[[#This Row],[Close Price]]/Table2[[#This Row],[Current Month Low]])-1</f>
        <v>6.6111111111111009E-2</v>
      </c>
      <c r="AH263" s="1">
        <f>(Table2[[#This Row],[Current Month High]]/Table2[[#This Row],[Close Price]])-1</f>
        <v>7.9729025534132303E-2</v>
      </c>
      <c r="AI263">
        <v>7.9729025534132303</v>
      </c>
      <c r="AJ263">
        <v>79.345794392523302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7.0000000000000007E-2</v>
      </c>
      <c r="AM263" t="s">
        <v>3217</v>
      </c>
      <c r="AN263">
        <v>2.14</v>
      </c>
      <c r="AO263" t="s">
        <v>3217</v>
      </c>
      <c r="AP263">
        <v>0.109745162810705</v>
      </c>
      <c r="AQ263">
        <f>(Table2[[#This Row],[Sharpe Ratio]]-AVERAGE(Table2[Sharpe Ratio]))/_xlfn.STDEV.P(Table2[Sharpe Ratio])</f>
        <v>0.52658309013265814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3.6912091797888849</v>
      </c>
      <c r="AS263">
        <f>_xlfn.RANK.AVG(Table2[[#This Row],[1Y Return vs Nifty Z-Score]],Table2[1Y Return vs Nifty Z-Score])</f>
        <v>468</v>
      </c>
      <c r="AT263">
        <f>_xlfn.RANK.AVG(Table2[[#This Row],[6M Return vs Nifty Z-Score]],Table2[6M Return vs Nifty Z-Score])</f>
        <v>186</v>
      </c>
      <c r="AU263">
        <f>_xlfn.RANK.AVG(Table2[[#This Row],[Sharpe Ratio Z-Score]],Table2[Sharpe Ratio Z-Score])</f>
        <v>213</v>
      </c>
      <c r="AV263">
        <f>(Table2[[#This Row],[Rank 1Y]]+Table2[[#This Row],[Rank 6M]]+Table2[[#This Row],[Rank Sharpe]])/3</f>
        <v>289</v>
      </c>
    </row>
    <row r="264" spans="1:48" x14ac:dyDescent="0.3">
      <c r="A264" t="s">
        <v>1009</v>
      </c>
      <c r="B264" t="s">
        <v>1010</v>
      </c>
      <c r="C264" t="s">
        <v>3185</v>
      </c>
      <c r="D264" t="s">
        <v>1011</v>
      </c>
      <c r="E264">
        <v>14422.555214710001</v>
      </c>
      <c r="F264">
        <v>812.3</v>
      </c>
      <c r="G264">
        <v>20.062619251198701</v>
      </c>
      <c r="H264">
        <f>(Table2[[#This Row],[1Y Return vs Nifty]]-AVERAGE(Table2[1Y Return vs Nifty]))/_xlfn.STDEV.P(Table2[1Y Return vs Nifty])</f>
        <v>-0.11022565893829253</v>
      </c>
      <c r="I264">
        <v>3.6923999606844502</v>
      </c>
      <c r="J264">
        <f>(Table2[[#This Row],[1M Return vs Nifty]]-AVERAGE(Table2[1M Return vs Nifty]))/_xlfn.STDEV.P(Table2[1M Return vs Nifty])</f>
        <v>0.22524518189877868</v>
      </c>
      <c r="K264">
        <v>28.759635532474501</v>
      </c>
      <c r="L264">
        <f>(Table2[[#This Row],[6M Return vs Nifty]]-AVERAGE(Table2[6M Return vs Nifty]))/_xlfn.STDEV.P(Table2[6M Return vs Nifty])</f>
        <v>0.36695546437239512</v>
      </c>
      <c r="M264">
        <v>-4.6019679392191799</v>
      </c>
      <c r="N264">
        <f>(Table2[[#This Row],[1W Return vs Nifty]]-AVERAGE(Table2[1W Return vs Nifty]))/_xlfn.STDEV.P(Table2[1W Return vs Nifty])</f>
        <v>-0.77426670688834054</v>
      </c>
      <c r="O264">
        <v>818.19</v>
      </c>
      <c r="P264">
        <v>794.45000395877003</v>
      </c>
      <c r="Q264">
        <v>686.49155106241199</v>
      </c>
      <c r="R264">
        <v>43.611904606312997</v>
      </c>
      <c r="S264" s="1">
        <f>(Table2[[#This Row],[Close Price]]-Table2[[#This Row],[20D EMA]])/Table2[[#This Row],[20D EMA]]</f>
        <v>-7.1988169007200032E-3</v>
      </c>
      <c r="T264" s="1">
        <f>(Table2[[#This Row],[Close Price]]-Table2[[#This Row],[50D EMA]])/Table2[[#This Row],[50D EMA]]</f>
        <v>2.2468369252039551E-2</v>
      </c>
      <c r="U264" s="1">
        <f>(Table2[[#This Row],[Close Price]]-Table2[[#This Row],[200D EMA]])/Table2[[#This Row],[200D EMA]]</f>
        <v>0.18326292398338659</v>
      </c>
      <c r="V264">
        <v>0.50072135355142899</v>
      </c>
      <c r="W264">
        <v>805.35</v>
      </c>
      <c r="X264">
        <v>826.45</v>
      </c>
      <c r="Y264">
        <v>805.35</v>
      </c>
      <c r="Z264">
        <v>842.4</v>
      </c>
      <c r="AA264">
        <v>800.3</v>
      </c>
      <c r="AB264">
        <v>862.55</v>
      </c>
      <c r="AC264" s="1">
        <f>(Table2[[#This Row],[Close Price]]/Table2[[#This Row],[Day Low]])-1</f>
        <v>8.6297882908050738E-3</v>
      </c>
      <c r="AD264" s="1">
        <f>(Table2[[#This Row],[Day High]]/Table2[[#This Row],[Close Price]])-1</f>
        <v>1.7419672534777941E-2</v>
      </c>
      <c r="AE264" s="1">
        <f>(Table2[[#This Row],[Close Price]]/Table2[[#This Row],[Current Week Low]])-1</f>
        <v>8.6297882908050738E-3</v>
      </c>
      <c r="AF264" s="1">
        <f>(Table2[[#This Row],[Current Week High]]/Table2[[#This Row],[Close Price]])-1</f>
        <v>3.7055275144651123E-2</v>
      </c>
      <c r="AG264" s="1">
        <f>(Table2[[#This Row],[Close Price]]/Table2[[#This Row],[Current Month Low]])-1</f>
        <v>1.4994377108584311E-2</v>
      </c>
      <c r="AH264" s="1">
        <f>(Table2[[#This Row],[Current Month High]]/Table2[[#This Row],[Close Price]])-1</f>
        <v>6.1861381263080162E-2</v>
      </c>
      <c r="AI264">
        <v>7.7188230949156704</v>
      </c>
      <c r="AJ264">
        <v>79.434504086591502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-7.0000000000000007E-2</v>
      </c>
      <c r="AM264" t="s">
        <v>3216</v>
      </c>
      <c r="AN264">
        <v>-2.0499999999999998</v>
      </c>
      <c r="AO264" t="s">
        <v>3216</v>
      </c>
      <c r="AP264">
        <v>7.0678317399834004E-2</v>
      </c>
      <c r="AQ264">
        <f>(Table2[[#This Row],[Sharpe Ratio]]-AVERAGE(Table2[Sharpe Ratio]))/_xlfn.STDEV.P(Table2[Sharpe Ratio])</f>
        <v>7.2857717878177936E-2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-0.21943400167728133</v>
      </c>
      <c r="AS264">
        <f>_xlfn.RANK.AVG(Table2[[#This Row],[1Y Return vs Nifty Z-Score]],Table2[1Y Return vs Nifty Z-Score])</f>
        <v>323</v>
      </c>
      <c r="AT264">
        <f>_xlfn.RANK.AVG(Table2[[#This Row],[6M Return vs Nifty Z-Score]],Table2[6M Return vs Nifty Z-Score])</f>
        <v>213</v>
      </c>
      <c r="AU264">
        <f>_xlfn.RANK.AVG(Table2[[#This Row],[Sharpe Ratio Z-Score]],Table2[Sharpe Ratio Z-Score])</f>
        <v>332</v>
      </c>
      <c r="AV264">
        <f>(Table2[[#This Row],[Rank 1Y]]+Table2[[#This Row],[Rank 6M]]+Table2[[#This Row],[Rank Sharpe]])/3</f>
        <v>289.33333333333331</v>
      </c>
    </row>
    <row r="265" spans="1:48" x14ac:dyDescent="0.3">
      <c r="A265" t="s">
        <v>364</v>
      </c>
      <c r="B265" t="s">
        <v>365</v>
      </c>
      <c r="C265" t="s">
        <v>3171</v>
      </c>
      <c r="D265" t="s">
        <v>40</v>
      </c>
      <c r="E265">
        <v>69307.572</v>
      </c>
      <c r="F265">
        <v>395.05</v>
      </c>
      <c r="G265">
        <v>44.674051573316497</v>
      </c>
      <c r="H265">
        <f>(Table2[[#This Row],[1Y Return vs Nifty]]-AVERAGE(Table2[1Y Return vs Nifty]))/_xlfn.STDEV.P(Table2[1Y Return vs Nifty])</f>
        <v>0.29884444674812932</v>
      </c>
      <c r="I265">
        <v>-2.6281020937571902</v>
      </c>
      <c r="J265">
        <f>(Table2[[#This Row],[1M Return vs Nifty]]-AVERAGE(Table2[1M Return vs Nifty]))/_xlfn.STDEV.P(Table2[1M Return vs Nifty])</f>
        <v>-0.36282656245824124</v>
      </c>
      <c r="K265">
        <v>3.1641619003802202</v>
      </c>
      <c r="L265">
        <f>(Table2[[#This Row],[6M Return vs Nifty]]-AVERAGE(Table2[6M Return vs Nifty]))/_xlfn.STDEV.P(Table2[6M Return vs Nifty])</f>
        <v>-0.38764245242532414</v>
      </c>
      <c r="M265">
        <v>-0.36159613746830099</v>
      </c>
      <c r="N265">
        <f>(Table2[[#This Row],[1W Return vs Nifty]]-AVERAGE(Table2[1W Return vs Nifty]))/_xlfn.STDEV.P(Table2[1W Return vs Nifty])</f>
        <v>0.1823749752358656</v>
      </c>
      <c r="O265">
        <v>398.04</v>
      </c>
      <c r="P265">
        <v>395.62754796124398</v>
      </c>
      <c r="Q265">
        <v>352.95140770113801</v>
      </c>
      <c r="R265">
        <v>47.353449529727897</v>
      </c>
      <c r="S265" s="1">
        <f>(Table2[[#This Row],[Close Price]]-Table2[[#This Row],[20D EMA]])/Table2[[#This Row],[20D EMA]]</f>
        <v>-7.5118078585067055E-3</v>
      </c>
      <c r="T265" s="1">
        <f>(Table2[[#This Row],[Close Price]]-Table2[[#This Row],[50D EMA]])/Table2[[#This Row],[50D EMA]]</f>
        <v>-1.4598274670714854E-3</v>
      </c>
      <c r="U265" s="1">
        <f>(Table2[[#This Row],[Close Price]]-Table2[[#This Row],[200D EMA]])/Table2[[#This Row],[200D EMA]]</f>
        <v>0.11927588721932236</v>
      </c>
      <c r="V265">
        <v>0.86789827993706203</v>
      </c>
      <c r="W265">
        <v>392.6</v>
      </c>
      <c r="X265">
        <v>396.9</v>
      </c>
      <c r="Y265">
        <v>391.05</v>
      </c>
      <c r="Z265">
        <v>397.4</v>
      </c>
      <c r="AA265">
        <v>381.45</v>
      </c>
      <c r="AB265">
        <v>429.2</v>
      </c>
      <c r="AC265" s="1">
        <f>(Table2[[#This Row],[Close Price]]/Table2[[#This Row],[Day Low]])-1</f>
        <v>6.2404482934284022E-3</v>
      </c>
      <c r="AD265" s="1">
        <f>(Table2[[#This Row],[Day High]]/Table2[[#This Row],[Close Price]])-1</f>
        <v>4.6829515251232134E-3</v>
      </c>
      <c r="AE265" s="1">
        <f>(Table2[[#This Row],[Close Price]]/Table2[[#This Row],[Current Week Low]])-1</f>
        <v>1.0228870988364669E-2</v>
      </c>
      <c r="AF265" s="1">
        <f>(Table2[[#This Row],[Current Week High]]/Table2[[#This Row],[Close Price]])-1</f>
        <v>5.9486140994808867E-3</v>
      </c>
      <c r="AG265" s="1">
        <f>(Table2[[#This Row],[Close Price]]/Table2[[#This Row],[Current Month Low]])-1</f>
        <v>3.5653427710053753E-2</v>
      </c>
      <c r="AH265" s="1">
        <f>(Table2[[#This Row],[Current Month High]]/Table2[[#This Row],[Close Price]])-1</f>
        <v>8.6444753828629262E-2</v>
      </c>
      <c r="AI265">
        <v>18.415390456904099</v>
      </c>
      <c r="AJ265">
        <v>86.212585434833798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</v>
      </c>
      <c r="AM265" t="s">
        <v>3218</v>
      </c>
      <c r="AN265">
        <v>-6.43</v>
      </c>
      <c r="AO265" t="s">
        <v>3216</v>
      </c>
      <c r="AP265">
        <v>0.11203854292823399</v>
      </c>
      <c r="AQ265">
        <f>(Table2[[#This Row],[Sharpe Ratio]]-AVERAGE(Table2[Sharpe Ratio]))/_xlfn.STDEV.P(Table2[Sharpe Ratio])</f>
        <v>0.55321858467036955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0.28396899177079915</v>
      </c>
      <c r="AS265">
        <f>_xlfn.RANK.AVG(Table2[[#This Row],[1Y Return vs Nifty Z-Score]],Table2[1Y Return vs Nifty Z-Score])</f>
        <v>215</v>
      </c>
      <c r="AT265">
        <f>_xlfn.RANK.AVG(Table2[[#This Row],[6M Return vs Nifty Z-Score]],Table2[6M Return vs Nifty Z-Score])</f>
        <v>446</v>
      </c>
      <c r="AU265">
        <f>_xlfn.RANK.AVG(Table2[[#This Row],[Sharpe Ratio Z-Score]],Table2[Sharpe Ratio Z-Score])</f>
        <v>209</v>
      </c>
      <c r="AV265">
        <f>(Table2[[#This Row],[Rank 1Y]]+Table2[[#This Row],[Rank 6M]]+Table2[[#This Row],[Rank Sharpe]])/3</f>
        <v>290</v>
      </c>
    </row>
    <row r="266" spans="1:48" x14ac:dyDescent="0.3">
      <c r="A266" t="s">
        <v>1583</v>
      </c>
      <c r="B266" t="s">
        <v>1584</v>
      </c>
      <c r="C266" t="s">
        <v>3183</v>
      </c>
      <c r="D266" t="s">
        <v>631</v>
      </c>
      <c r="E266">
        <v>6193.0867740499998</v>
      </c>
      <c r="F266">
        <v>347.05</v>
      </c>
      <c r="G266">
        <v>42.7509956693115</v>
      </c>
      <c r="H266">
        <f>(Table2[[#This Row],[1Y Return vs Nifty]]-AVERAGE(Table2[1Y Return vs Nifty]))/_xlfn.STDEV.P(Table2[1Y Return vs Nifty])</f>
        <v>0.2668810619440169</v>
      </c>
      <c r="I266">
        <v>-1.29091285865204</v>
      </c>
      <c r="J266">
        <f>(Table2[[#This Row],[1M Return vs Nifty]]-AVERAGE(Table2[1M Return vs Nifty]))/_xlfn.STDEV.P(Table2[1M Return vs Nifty])</f>
        <v>-0.23841188791967199</v>
      </c>
      <c r="K266">
        <v>6.8176550914037302</v>
      </c>
      <c r="L266">
        <f>(Table2[[#This Row],[6M Return vs Nifty]]-AVERAGE(Table2[6M Return vs Nifty]))/_xlfn.STDEV.P(Table2[6M Return vs Nifty])</f>
        <v>-0.27993128479433804</v>
      </c>
      <c r="M266">
        <v>-1.20365905407427</v>
      </c>
      <c r="N266">
        <f>(Table2[[#This Row],[1W Return vs Nifty]]-AVERAGE(Table2[1W Return vs Nifty]))/_xlfn.STDEV.P(Table2[1W Return vs Nifty])</f>
        <v>-7.5971599112767078E-3</v>
      </c>
      <c r="O266">
        <v>343.04</v>
      </c>
      <c r="P266">
        <v>361.48879136844999</v>
      </c>
      <c r="Q266">
        <v>330.36456940651698</v>
      </c>
      <c r="R266">
        <v>34.7911485799861</v>
      </c>
      <c r="S266" s="1">
        <f>(Table2[[#This Row],[Close Price]]-Table2[[#This Row],[20D EMA]])/Table2[[#This Row],[20D EMA]]</f>
        <v>1.1689598880596988E-2</v>
      </c>
      <c r="T266" s="1">
        <f>(Table2[[#This Row],[Close Price]]-Table2[[#This Row],[50D EMA]])/Table2[[#This Row],[50D EMA]]</f>
        <v>-3.9942570041495817E-2</v>
      </c>
      <c r="U266" s="1">
        <f>(Table2[[#This Row],[Close Price]]-Table2[[#This Row],[200D EMA]])/Table2[[#This Row],[200D EMA]]</f>
        <v>5.0506113968146027E-2</v>
      </c>
      <c r="V266">
        <v>0.31269755833616097</v>
      </c>
      <c r="W266">
        <v>338.1</v>
      </c>
      <c r="X266">
        <v>353.8</v>
      </c>
      <c r="Y266">
        <v>345.15</v>
      </c>
      <c r="Z266">
        <v>354.05</v>
      </c>
      <c r="AA266">
        <v>345.15</v>
      </c>
      <c r="AB266">
        <v>360.9</v>
      </c>
      <c r="AC266" s="1">
        <f>(Table2[[#This Row],[Close Price]]/Table2[[#This Row],[Day Low]])-1</f>
        <v>2.6471458148476845E-2</v>
      </c>
      <c r="AD266" s="1">
        <f>(Table2[[#This Row],[Day High]]/Table2[[#This Row],[Close Price]])-1</f>
        <v>1.9449647024924355E-2</v>
      </c>
      <c r="AE266" s="1">
        <f>(Table2[[#This Row],[Close Price]]/Table2[[#This Row],[Current Week Low]])-1</f>
        <v>5.5048529624801557E-3</v>
      </c>
      <c r="AF266" s="1">
        <f>(Table2[[#This Row],[Current Week High]]/Table2[[#This Row],[Close Price]])-1</f>
        <v>2.0170004322143775E-2</v>
      </c>
      <c r="AG266" s="1">
        <f>(Table2[[#This Row],[Close Price]]/Table2[[#This Row],[Current Month Low]])-1</f>
        <v>5.5048529624801557E-3</v>
      </c>
      <c r="AH266" s="1">
        <f>(Table2[[#This Row],[Current Month High]]/Table2[[#This Row],[Close Price]])-1</f>
        <v>3.9907794265955809E-2</v>
      </c>
      <c r="AI266">
        <v>26.293041348508801</v>
      </c>
      <c r="AJ266">
        <v>70.918492982024105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-0.23</v>
      </c>
      <c r="AM266" t="s">
        <v>3216</v>
      </c>
      <c r="AN266">
        <v>-5.77</v>
      </c>
      <c r="AO266" t="s">
        <v>3216</v>
      </c>
      <c r="AP266">
        <v>9.7845150603976999E-2</v>
      </c>
      <c r="AQ266">
        <f>(Table2[[#This Row],[Sharpe Ratio]]-AVERAGE(Table2[Sharpe Ratio]))/_xlfn.STDEV.P(Table2[Sharpe Ratio])</f>
        <v>0.38837542551205728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226</v>
      </c>
      <c r="AT266">
        <f>_xlfn.RANK.AVG(Table2[[#This Row],[6M Return vs Nifty Z-Score]],Table2[6M Return vs Nifty Z-Score])</f>
        <v>404</v>
      </c>
      <c r="AU266">
        <f>_xlfn.RANK.AVG(Table2[[#This Row],[Sharpe Ratio Z-Score]],Table2[Sharpe Ratio Z-Score])</f>
        <v>240</v>
      </c>
      <c r="AV266">
        <f>(Table2[[#This Row],[Rank 1Y]]+Table2[[#This Row],[Rank 6M]]+Table2[[#This Row],[Rank Sharpe]])/3</f>
        <v>290</v>
      </c>
    </row>
    <row r="267" spans="1:48" x14ac:dyDescent="0.3">
      <c r="A267" t="s">
        <v>1607</v>
      </c>
      <c r="B267" t="s">
        <v>1608</v>
      </c>
      <c r="C267" t="s">
        <v>3175</v>
      </c>
      <c r="D267" t="s">
        <v>468</v>
      </c>
      <c r="E267">
        <v>5955.1911141250002</v>
      </c>
      <c r="F267">
        <v>532.54999999999995</v>
      </c>
      <c r="G267">
        <v>44.150503909658703</v>
      </c>
      <c r="H267">
        <f>(Table2[[#This Row],[1Y Return vs Nifty]]-AVERAGE(Table2[1Y Return vs Nifty]))/_xlfn.STDEV.P(Table2[1Y Return vs Nifty])</f>
        <v>0.29014248680929616</v>
      </c>
      <c r="I267">
        <v>21.182577675338401</v>
      </c>
      <c r="J267">
        <f>(Table2[[#This Row],[1M Return vs Nifty]]-AVERAGE(Table2[1M Return vs Nifty]))/_xlfn.STDEV.P(Table2[1M Return vs Nifty])</f>
        <v>1.8525651683772033</v>
      </c>
      <c r="K267">
        <v>34.1961009982451</v>
      </c>
      <c r="L267">
        <f>(Table2[[#This Row],[6M Return vs Nifty]]-AVERAGE(Table2[6M Return vs Nifty]))/_xlfn.STDEV.P(Table2[6M Return vs Nifty])</f>
        <v>0.52723167469691468</v>
      </c>
      <c r="M267">
        <v>13.951011252385699</v>
      </c>
      <c r="N267">
        <f>(Table2[[#This Row],[1W Return vs Nifty]]-AVERAGE(Table2[1W Return vs Nifty]))/_xlfn.STDEV.P(Table2[1W Return vs Nifty])</f>
        <v>3.4113457941059795</v>
      </c>
      <c r="O267">
        <v>389.64</v>
      </c>
      <c r="P267">
        <v>448.77277352081597</v>
      </c>
      <c r="Q267">
        <v>391.948598093719</v>
      </c>
      <c r="R267">
        <v>70.172533522388605</v>
      </c>
      <c r="S267" s="1">
        <f>(Table2[[#This Row],[Close Price]]-Table2[[#This Row],[20D EMA]])/Table2[[#This Row],[20D EMA]]</f>
        <v>0.3667744584744892</v>
      </c>
      <c r="T267" s="1">
        <f>(Table2[[#This Row],[Close Price]]-Table2[[#This Row],[50D EMA]])/Table2[[#This Row],[50D EMA]]</f>
        <v>0.18668072446087916</v>
      </c>
      <c r="U267" s="1">
        <f>(Table2[[#This Row],[Close Price]]-Table2[[#This Row],[200D EMA]])/Table2[[#This Row],[200D EMA]]</f>
        <v>0.35872408420417845</v>
      </c>
      <c r="V267">
        <v>2.2795000276909101</v>
      </c>
      <c r="W267">
        <v>499.35</v>
      </c>
      <c r="X267">
        <v>537.6</v>
      </c>
      <c r="Y267">
        <v>526.75</v>
      </c>
      <c r="Z267">
        <v>543</v>
      </c>
      <c r="AA267">
        <v>526.75</v>
      </c>
      <c r="AB267">
        <v>571</v>
      </c>
      <c r="AC267" s="1">
        <f>(Table2[[#This Row],[Close Price]]/Table2[[#This Row],[Day Low]])-1</f>
        <v>6.6486432362070635E-2</v>
      </c>
      <c r="AD267" s="1">
        <f>(Table2[[#This Row],[Day High]]/Table2[[#This Row],[Close Price]])-1</f>
        <v>9.4826776828467185E-3</v>
      </c>
      <c r="AE267" s="1">
        <f>(Table2[[#This Row],[Close Price]]/Table2[[#This Row],[Current Week Low]])-1</f>
        <v>1.1010915994304593E-2</v>
      </c>
      <c r="AF267" s="1">
        <f>(Table2[[#This Row],[Current Week High]]/Table2[[#This Row],[Close Price]])-1</f>
        <v>1.9622570650643212E-2</v>
      </c>
      <c r="AG267" s="1">
        <f>(Table2[[#This Row],[Close Price]]/Table2[[#This Row],[Current Month Low]])-1</f>
        <v>1.1010915994304593E-2</v>
      </c>
      <c r="AH267" s="1">
        <f>(Table2[[#This Row],[Current Month High]]/Table2[[#This Row],[Close Price]])-1</f>
        <v>7.2199793446624749E-2</v>
      </c>
      <c r="AI267">
        <v>7.2199793446624696</v>
      </c>
      <c r="AJ267">
        <v>82.944005496392904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0.22</v>
      </c>
      <c r="AM267" t="s">
        <v>3217</v>
      </c>
      <c r="AN267">
        <v>21.78</v>
      </c>
      <c r="AO267" t="s">
        <v>3217</v>
      </c>
      <c r="AP267">
        <v>2.0077069657719999E-2</v>
      </c>
      <c r="AQ267">
        <f>(Table2[[#This Row],[Sharpe Ratio]]-AVERAGE(Table2[Sharpe Ratio]))/_xlfn.STDEV.P(Table2[Sharpe Ratio])</f>
        <v>-0.51482909754979911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218</v>
      </c>
      <c r="AT267">
        <f>_xlfn.RANK.AVG(Table2[[#This Row],[6M Return vs Nifty Z-Score]],Table2[6M Return vs Nifty Z-Score])</f>
        <v>177</v>
      </c>
      <c r="AU267">
        <f>_xlfn.RANK.AVG(Table2[[#This Row],[Sharpe Ratio Z-Score]],Table2[Sharpe Ratio Z-Score])</f>
        <v>476</v>
      </c>
      <c r="AV267">
        <f>(Table2[[#This Row],[Rank 1Y]]+Table2[[#This Row],[Rank 6M]]+Table2[[#This Row],[Rank Sharpe]])/3</f>
        <v>290.33333333333331</v>
      </c>
    </row>
    <row r="268" spans="1:48" x14ac:dyDescent="0.3">
      <c r="A268" t="s">
        <v>193</v>
      </c>
      <c r="B268" t="s">
        <v>194</v>
      </c>
      <c r="C268" t="s">
        <v>3176</v>
      </c>
      <c r="D268" t="s">
        <v>92</v>
      </c>
      <c r="E268">
        <v>140786.66044082001</v>
      </c>
      <c r="F268">
        <v>440.6</v>
      </c>
      <c r="G268">
        <v>39.872146653942899</v>
      </c>
      <c r="H268">
        <f>(Table2[[#This Row],[1Y Return vs Nifty]]-AVERAGE(Table2[1Y Return vs Nifty]))/_xlfn.STDEV.P(Table2[1Y Return vs Nifty])</f>
        <v>0.21903130433711182</v>
      </c>
      <c r="I268">
        <v>3.4073015189665701</v>
      </c>
      <c r="J268">
        <f>(Table2[[#This Row],[1M Return vs Nifty]]-AVERAGE(Table2[1M Return vs Nifty]))/_xlfn.STDEV.P(Table2[1M Return vs Nifty])</f>
        <v>0.19871907107872405</v>
      </c>
      <c r="K268">
        <v>-2.87786327289116</v>
      </c>
      <c r="L268">
        <f>(Table2[[#This Row],[6M Return vs Nifty]]-AVERAGE(Table2[6M Return vs Nifty]))/_xlfn.STDEV.P(Table2[6M Return vs Nifty])</f>
        <v>-0.56577158863607324</v>
      </c>
      <c r="M268">
        <v>-2.0218223655386498</v>
      </c>
      <c r="N268">
        <f>(Table2[[#This Row],[1W Return vs Nifty]]-AVERAGE(Table2[1W Return vs Nifty]))/_xlfn.STDEV.P(Table2[1W Return vs Nifty])</f>
        <v>-0.19217746633827854</v>
      </c>
      <c r="O268">
        <v>433.51</v>
      </c>
      <c r="P268">
        <v>431.32781318446399</v>
      </c>
      <c r="Q268">
        <v>394.38609744537899</v>
      </c>
      <c r="R268">
        <v>58.106431707234897</v>
      </c>
      <c r="S268" s="1">
        <f>(Table2[[#This Row],[Close Price]]-Table2[[#This Row],[20D EMA]])/Table2[[#This Row],[20D EMA]]</f>
        <v>1.635487070655817E-2</v>
      </c>
      <c r="T268" s="1">
        <f>(Table2[[#This Row],[Close Price]]-Table2[[#This Row],[50D EMA]])/Table2[[#This Row],[50D EMA]]</f>
        <v>2.1496844237982485E-2</v>
      </c>
      <c r="U268" s="1">
        <f>(Table2[[#This Row],[Close Price]]-Table2[[#This Row],[200D EMA]])/Table2[[#This Row],[200D EMA]]</f>
        <v>0.11717933987523858</v>
      </c>
      <c r="V268">
        <v>1.0426440556562699</v>
      </c>
      <c r="W268">
        <v>437.95</v>
      </c>
      <c r="X268">
        <v>447.1</v>
      </c>
      <c r="Y268">
        <v>437.95</v>
      </c>
      <c r="Z268">
        <v>451.9</v>
      </c>
      <c r="AA268">
        <v>411.3</v>
      </c>
      <c r="AB268">
        <v>451.9</v>
      </c>
      <c r="AC268" s="1">
        <f>(Table2[[#This Row],[Close Price]]/Table2[[#This Row],[Day Low]])-1</f>
        <v>6.0509190546866876E-3</v>
      </c>
      <c r="AD268" s="1">
        <f>(Table2[[#This Row],[Day High]]/Table2[[#This Row],[Close Price]])-1</f>
        <v>1.4752610077167549E-2</v>
      </c>
      <c r="AE268" s="1">
        <f>(Table2[[#This Row],[Close Price]]/Table2[[#This Row],[Current Week Low]])-1</f>
        <v>6.0509190546866876E-3</v>
      </c>
      <c r="AF268" s="1">
        <f>(Table2[[#This Row],[Current Week High]]/Table2[[#This Row],[Close Price]])-1</f>
        <v>2.5646845211075631E-2</v>
      </c>
      <c r="AG268" s="1">
        <f>(Table2[[#This Row],[Close Price]]/Table2[[#This Row],[Current Month Low]])-1</f>
        <v>7.1237539508874237E-2</v>
      </c>
      <c r="AH268" s="1">
        <f>(Table2[[#This Row],[Current Month High]]/Table2[[#This Row],[Close Price]])-1</f>
        <v>2.5646845211075631E-2</v>
      </c>
      <c r="AI268">
        <v>6.8996822514752498</v>
      </c>
      <c r="AJ268">
        <v>90.901213171577098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-0.01</v>
      </c>
      <c r="AM268" t="s">
        <v>3216</v>
      </c>
      <c r="AN268">
        <v>1.71</v>
      </c>
      <c r="AO268" t="s">
        <v>3217</v>
      </c>
      <c r="AP268">
        <v>0.14623475042581699</v>
      </c>
      <c r="AQ268">
        <f>(Table2[[#This Row],[Sharpe Ratio]]-AVERAGE(Table2[Sharpe Ratio]))/_xlfn.STDEV.P(Table2[Sharpe Ratio])</f>
        <v>0.95037599047961352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0.61017731092109773</v>
      </c>
      <c r="AS268">
        <f>_xlfn.RANK.AVG(Table2[[#This Row],[1Y Return vs Nifty Z-Score]],Table2[1Y Return vs Nifty Z-Score])</f>
        <v>245</v>
      </c>
      <c r="AT268">
        <f>_xlfn.RANK.AVG(Table2[[#This Row],[6M Return vs Nifty Z-Score]],Table2[6M Return vs Nifty Z-Score])</f>
        <v>507</v>
      </c>
      <c r="AU268">
        <f>_xlfn.RANK.AVG(Table2[[#This Row],[Sharpe Ratio Z-Score]],Table2[Sharpe Ratio Z-Score])</f>
        <v>125</v>
      </c>
      <c r="AV268">
        <f>(Table2[[#This Row],[Rank 1Y]]+Table2[[#This Row],[Rank 6M]]+Table2[[#This Row],[Rank Sharpe]])/3</f>
        <v>292.33333333333331</v>
      </c>
    </row>
    <row r="269" spans="1:48" x14ac:dyDescent="0.3">
      <c r="A269" t="s">
        <v>388</v>
      </c>
      <c r="B269" t="s">
        <v>389</v>
      </c>
      <c r="C269" t="s">
        <v>3179</v>
      </c>
      <c r="D269" t="s">
        <v>127</v>
      </c>
      <c r="E269">
        <v>61749.359754119898</v>
      </c>
      <c r="F269">
        <v>749.9</v>
      </c>
      <c r="G269">
        <v>27.714916487189999</v>
      </c>
      <c r="H269">
        <f>(Table2[[#This Row],[1Y Return vs Nifty]]-AVERAGE(Table2[1Y Return vs Nifty]))/_xlfn.STDEV.P(Table2[1Y Return vs Nifty])</f>
        <v>1.6964258255503357E-2</v>
      </c>
      <c r="I269">
        <v>2.7160137143094198</v>
      </c>
      <c r="J269">
        <f>(Table2[[#This Row],[1M Return vs Nifty]]-AVERAGE(Table2[1M Return vs Nifty]))/_xlfn.STDEV.P(Table2[1M Return vs Nifty])</f>
        <v>0.1344003157589968</v>
      </c>
      <c r="K269">
        <v>-3.41908386834394</v>
      </c>
      <c r="L269">
        <f>(Table2[[#This Row],[6M Return vs Nifty]]-AVERAGE(Table2[6M Return vs Nifty]))/_xlfn.STDEV.P(Table2[6M Return vs Nifty])</f>
        <v>-0.58172768852025714</v>
      </c>
      <c r="M269">
        <v>0.53290304516949305</v>
      </c>
      <c r="N269">
        <f>(Table2[[#This Row],[1W Return vs Nifty]]-AVERAGE(Table2[1W Return vs Nifty]))/_xlfn.STDEV.P(Table2[1W Return vs Nifty])</f>
        <v>0.38417690269515498</v>
      </c>
      <c r="O269">
        <v>740.81</v>
      </c>
      <c r="P269">
        <v>740.23831739132095</v>
      </c>
      <c r="Q269">
        <v>672.196676569592</v>
      </c>
      <c r="R269">
        <v>54.386940047346798</v>
      </c>
      <c r="S269" s="1">
        <f>(Table2[[#This Row],[Close Price]]-Table2[[#This Row],[20D EMA]])/Table2[[#This Row],[20D EMA]]</f>
        <v>1.2270352722020535E-2</v>
      </c>
      <c r="T269" s="1">
        <f>(Table2[[#This Row],[Close Price]]-Table2[[#This Row],[50D EMA]])/Table2[[#This Row],[50D EMA]]</f>
        <v>1.3052124405999184E-2</v>
      </c>
      <c r="U269" s="1">
        <f>(Table2[[#This Row],[Close Price]]-Table2[[#This Row],[200D EMA]])/Table2[[#This Row],[200D EMA]]</f>
        <v>0.11559611366564591</v>
      </c>
      <c r="V269">
        <v>0.76782598071538499</v>
      </c>
      <c r="W269">
        <v>744</v>
      </c>
      <c r="X269">
        <v>764.95</v>
      </c>
      <c r="Y269">
        <v>744</v>
      </c>
      <c r="Z269">
        <v>767.5</v>
      </c>
      <c r="AA269">
        <v>710</v>
      </c>
      <c r="AB269">
        <v>795</v>
      </c>
      <c r="AC269" s="1">
        <f>(Table2[[#This Row],[Close Price]]/Table2[[#This Row],[Day Low]])-1</f>
        <v>7.9301075268816135E-3</v>
      </c>
      <c r="AD269" s="1">
        <f>(Table2[[#This Row],[Day High]]/Table2[[#This Row],[Close Price]])-1</f>
        <v>2.0069342579010607E-2</v>
      </c>
      <c r="AE269" s="1">
        <f>(Table2[[#This Row],[Close Price]]/Table2[[#This Row],[Current Week Low]])-1</f>
        <v>7.9301075268816135E-3</v>
      </c>
      <c r="AF269" s="1">
        <f>(Table2[[#This Row],[Current Week High]]/Table2[[#This Row],[Close Price]])-1</f>
        <v>2.3469795972796303E-2</v>
      </c>
      <c r="AG269" s="1">
        <f>(Table2[[#This Row],[Close Price]]/Table2[[#This Row],[Current Month Low]])-1</f>
        <v>5.6197183098591452E-2</v>
      </c>
      <c r="AH269" s="1">
        <f>(Table2[[#This Row],[Current Month High]]/Table2[[#This Row],[Close Price]])-1</f>
        <v>6.0141352180290708E-2</v>
      </c>
      <c r="AI269">
        <v>13.081744232564301</v>
      </c>
      <c r="AJ269">
        <v>75.558937141519294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-0.02</v>
      </c>
      <c r="AM269" t="s">
        <v>3216</v>
      </c>
      <c r="AN269">
        <v>1.43</v>
      </c>
      <c r="AO269" t="s">
        <v>3217</v>
      </c>
      <c r="AP269">
        <v>0.175664950755267</v>
      </c>
      <c r="AQ269">
        <f>(Table2[[#This Row],[Sharpe Ratio]]-AVERAGE(Table2[Sharpe Ratio]))/_xlfn.STDEV.P(Table2[Sharpe Ratio])</f>
        <v>1.2921806194320162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1.2459944076214142</v>
      </c>
      <c r="AS269">
        <f>_xlfn.RANK.AVG(Table2[[#This Row],[1Y Return vs Nifty Z-Score]],Table2[1Y Return vs Nifty Z-Score])</f>
        <v>287</v>
      </c>
      <c r="AT269">
        <f>_xlfn.RANK.AVG(Table2[[#This Row],[6M Return vs Nifty Z-Score]],Table2[6M Return vs Nifty Z-Score])</f>
        <v>514</v>
      </c>
      <c r="AU269">
        <f>_xlfn.RANK.AVG(Table2[[#This Row],[Sharpe Ratio Z-Score]],Table2[Sharpe Ratio Z-Score])</f>
        <v>76</v>
      </c>
      <c r="AV269">
        <f>(Table2[[#This Row],[Rank 1Y]]+Table2[[#This Row],[Rank 6M]]+Table2[[#This Row],[Rank Sharpe]])/3</f>
        <v>292.33333333333331</v>
      </c>
    </row>
    <row r="270" spans="1:48" x14ac:dyDescent="0.3">
      <c r="A270" t="s">
        <v>786</v>
      </c>
      <c r="B270" t="s">
        <v>787</v>
      </c>
      <c r="C270" t="s">
        <v>3175</v>
      </c>
      <c r="D270" t="s">
        <v>271</v>
      </c>
      <c r="E270">
        <v>21807.5719575</v>
      </c>
      <c r="F270">
        <v>545</v>
      </c>
      <c r="G270">
        <v>10.530144225067099</v>
      </c>
      <c r="H270">
        <f>(Table2[[#This Row],[1Y Return vs Nifty]]-AVERAGE(Table2[1Y Return vs Nifty]))/_xlfn.STDEV.P(Table2[1Y Return vs Nifty])</f>
        <v>-0.26866627772700369</v>
      </c>
      <c r="I270">
        <v>16.772743541543001</v>
      </c>
      <c r="J270">
        <f>(Table2[[#This Row],[1M Return vs Nifty]]-AVERAGE(Table2[1M Return vs Nifty]))/_xlfn.STDEV.P(Table2[1M Return vs Nifty])</f>
        <v>1.4422656654186075</v>
      </c>
      <c r="K270">
        <v>23.123398181228399</v>
      </c>
      <c r="L270">
        <f>(Table2[[#This Row],[6M Return vs Nifty]]-AVERAGE(Table2[6M Return vs Nifty]))/_xlfn.STDEV.P(Table2[6M Return vs Nifty])</f>
        <v>0.20078964048645495</v>
      </c>
      <c r="M270">
        <v>4.2047598700924604</v>
      </c>
      <c r="N270">
        <f>(Table2[[#This Row],[1W Return vs Nifty]]-AVERAGE(Table2[1W Return vs Nifty]))/_xlfn.STDEV.P(Table2[1W Return vs Nifty])</f>
        <v>1.2125597553646204</v>
      </c>
      <c r="O270">
        <v>523.63</v>
      </c>
      <c r="P270">
        <v>484.175687461194</v>
      </c>
      <c r="Q270">
        <v>426.34390453807202</v>
      </c>
      <c r="R270">
        <v>57.538829308750699</v>
      </c>
      <c r="S270" s="1">
        <f>(Table2[[#This Row],[Close Price]]-Table2[[#This Row],[20D EMA]])/Table2[[#This Row],[20D EMA]]</f>
        <v>4.0811259859060797E-2</v>
      </c>
      <c r="T270" s="1">
        <f>(Table2[[#This Row],[Close Price]]-Table2[[#This Row],[50D EMA]])/Table2[[#This Row],[50D EMA]]</f>
        <v>0.12562446672558497</v>
      </c>
      <c r="U270" s="1">
        <f>(Table2[[#This Row],[Close Price]]-Table2[[#This Row],[200D EMA]])/Table2[[#This Row],[200D EMA]]</f>
        <v>0.27831075851896486</v>
      </c>
      <c r="V270">
        <v>1.37671273075138</v>
      </c>
      <c r="W270">
        <v>539.15</v>
      </c>
      <c r="X270">
        <v>562.29999999999995</v>
      </c>
      <c r="Y270">
        <v>539.15</v>
      </c>
      <c r="Z270">
        <v>580</v>
      </c>
      <c r="AA270">
        <v>503</v>
      </c>
      <c r="AB270">
        <v>580</v>
      </c>
      <c r="AC270" s="1">
        <f>(Table2[[#This Row],[Close Price]]/Table2[[#This Row],[Day Low]])-1</f>
        <v>1.0850412686636446E-2</v>
      </c>
      <c r="AD270" s="1">
        <f>(Table2[[#This Row],[Day High]]/Table2[[#This Row],[Close Price]])-1</f>
        <v>3.1743119266054887E-2</v>
      </c>
      <c r="AE270" s="1">
        <f>(Table2[[#This Row],[Close Price]]/Table2[[#This Row],[Current Week Low]])-1</f>
        <v>1.0850412686636446E-2</v>
      </c>
      <c r="AF270" s="1">
        <f>(Table2[[#This Row],[Current Week High]]/Table2[[#This Row],[Close Price]])-1</f>
        <v>6.4220183486238591E-2</v>
      </c>
      <c r="AG270" s="1">
        <f>(Table2[[#This Row],[Close Price]]/Table2[[#This Row],[Current Month Low]])-1</f>
        <v>8.3499005964214668E-2</v>
      </c>
      <c r="AH270" s="1">
        <f>(Table2[[#This Row],[Current Month High]]/Table2[[#This Row],[Close Price]])-1</f>
        <v>6.4220183486238591E-2</v>
      </c>
      <c r="AI270">
        <v>6.4220183486238502</v>
      </c>
      <c r="AJ270">
        <v>55.714285714285701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0.1</v>
      </c>
      <c r="AM270" t="s">
        <v>3217</v>
      </c>
      <c r="AN270">
        <v>7.07</v>
      </c>
      <c r="AO270" t="s">
        <v>3217</v>
      </c>
      <c r="AP270">
        <v>9.6235059216516997E-2</v>
      </c>
      <c r="AQ270">
        <f>(Table2[[#This Row],[Sharpe Ratio]]-AVERAGE(Table2[Sharpe Ratio]))/_xlfn.STDEV.P(Table2[Sharpe Ratio])</f>
        <v>0.36967569927473642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2.9566244828174155</v>
      </c>
      <c r="AS270">
        <f>_xlfn.RANK.AVG(Table2[[#This Row],[1Y Return vs Nifty Z-Score]],Table2[1Y Return vs Nifty Z-Score])</f>
        <v>382</v>
      </c>
      <c r="AT270">
        <f>_xlfn.RANK.AVG(Table2[[#This Row],[6M Return vs Nifty Z-Score]],Table2[6M Return vs Nifty Z-Score])</f>
        <v>250</v>
      </c>
      <c r="AU270">
        <f>_xlfn.RANK.AVG(Table2[[#This Row],[Sharpe Ratio Z-Score]],Table2[Sharpe Ratio Z-Score])</f>
        <v>245</v>
      </c>
      <c r="AV270">
        <f>(Table2[[#This Row],[Rank 1Y]]+Table2[[#This Row],[Rank 6M]]+Table2[[#This Row],[Rank Sharpe]])/3</f>
        <v>292.33333333333331</v>
      </c>
    </row>
    <row r="271" spans="1:48" x14ac:dyDescent="0.3">
      <c r="A271" t="s">
        <v>1030</v>
      </c>
      <c r="B271" t="s">
        <v>1031</v>
      </c>
      <c r="C271" t="s">
        <v>3183</v>
      </c>
      <c r="D271" t="s">
        <v>46</v>
      </c>
      <c r="E271">
        <v>13529.5623422399</v>
      </c>
      <c r="F271">
        <v>736.05</v>
      </c>
      <c r="G271">
        <v>0.57372344102405004</v>
      </c>
      <c r="H271">
        <f>(Table2[[#This Row],[1Y Return vs Nifty]]-AVERAGE(Table2[1Y Return vs Nifty]))/_xlfn.STDEV.P(Table2[1Y Return vs Nifty])</f>
        <v>-0.43415335905898977</v>
      </c>
      <c r="I271">
        <v>1.4654677580009099</v>
      </c>
      <c r="J271">
        <f>(Table2[[#This Row],[1M Return vs Nifty]]-AVERAGE(Table2[1M Return vs Nifty]))/_xlfn.STDEV.P(Table2[1M Return vs Nifty])</f>
        <v>1.8047099576088695E-2</v>
      </c>
      <c r="K271">
        <v>40.190870530887999</v>
      </c>
      <c r="L271">
        <f>(Table2[[#This Row],[6M Return vs Nifty]]-AVERAGE(Table2[6M Return vs Nifty]))/_xlfn.STDEV.P(Table2[6M Return vs Nifty])</f>
        <v>0.70396763457938993</v>
      </c>
      <c r="M271">
        <v>1.33110290394276</v>
      </c>
      <c r="N271">
        <f>(Table2[[#This Row],[1W Return vs Nifty]]-AVERAGE(Table2[1W Return vs Nifty]))/_xlfn.STDEV.P(Table2[1W Return vs Nifty])</f>
        <v>0.56425338920817014</v>
      </c>
      <c r="O271">
        <v>737.01</v>
      </c>
      <c r="P271">
        <v>716.177513388016</v>
      </c>
      <c r="Q271">
        <v>615.05934006012103</v>
      </c>
      <c r="R271">
        <v>48.502003591906004</v>
      </c>
      <c r="S271" s="1">
        <f>(Table2[[#This Row],[Close Price]]-Table2[[#This Row],[20D EMA]])/Table2[[#This Row],[20D EMA]]</f>
        <v>-1.3025603451785408E-3</v>
      </c>
      <c r="T271" s="1">
        <f>(Table2[[#This Row],[Close Price]]-Table2[[#This Row],[50D EMA]])/Table2[[#This Row],[50D EMA]]</f>
        <v>2.7747990184686648E-2</v>
      </c>
      <c r="U271" s="1">
        <f>(Table2[[#This Row],[Close Price]]-Table2[[#This Row],[200D EMA]])/Table2[[#This Row],[200D EMA]]</f>
        <v>0.1967137998880763</v>
      </c>
      <c r="V271">
        <v>0.44992841603684802</v>
      </c>
      <c r="W271">
        <v>734.15</v>
      </c>
      <c r="X271">
        <v>754.1</v>
      </c>
      <c r="Y271">
        <v>723.45</v>
      </c>
      <c r="Z271">
        <v>762.15</v>
      </c>
      <c r="AA271">
        <v>713</v>
      </c>
      <c r="AB271">
        <v>773.9</v>
      </c>
      <c r="AC271" s="1">
        <f>(Table2[[#This Row],[Close Price]]/Table2[[#This Row],[Day Low]])-1</f>
        <v>2.5880269699651848E-3</v>
      </c>
      <c r="AD271" s="1">
        <f>(Table2[[#This Row],[Day High]]/Table2[[#This Row],[Close Price]])-1</f>
        <v>2.4522790571292807E-2</v>
      </c>
      <c r="AE271" s="1">
        <f>(Table2[[#This Row],[Close Price]]/Table2[[#This Row],[Current Week Low]])-1</f>
        <v>1.7416545718432319E-2</v>
      </c>
      <c r="AF271" s="1">
        <f>(Table2[[#This Row],[Current Week High]]/Table2[[#This Row],[Close Price]])-1</f>
        <v>3.5459547585082518E-2</v>
      </c>
      <c r="AG271" s="1">
        <f>(Table2[[#This Row],[Close Price]]/Table2[[#This Row],[Current Month Low]])-1</f>
        <v>3.2328190743337926E-2</v>
      </c>
      <c r="AH271" s="1">
        <f>(Table2[[#This Row],[Current Month High]]/Table2[[#This Row],[Close Price]])-1</f>
        <v>5.1423137015148557E-2</v>
      </c>
      <c r="AI271">
        <v>10.447659805719701</v>
      </c>
      <c r="AJ271">
        <v>64.296874999999901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-0.03</v>
      </c>
      <c r="AM271" t="s">
        <v>3216</v>
      </c>
      <c r="AN271">
        <v>-2.57</v>
      </c>
      <c r="AO271" t="s">
        <v>3216</v>
      </c>
      <c r="AP271">
        <v>8.2979009621120994E-2</v>
      </c>
      <c r="AQ271">
        <f>(Table2[[#This Row],[Sharpe Ratio]]-AVERAGE(Table2[Sharpe Ratio]))/_xlfn.STDEV.P(Table2[Sharpe Ratio])</f>
        <v>0.21571891126079457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1.0678336755654536</v>
      </c>
      <c r="AS271">
        <f>_xlfn.RANK.AVG(Table2[[#This Row],[1Y Return vs Nifty Z-Score]],Table2[1Y Return vs Nifty Z-Score])</f>
        <v>444</v>
      </c>
      <c r="AT271">
        <f>_xlfn.RANK.AVG(Table2[[#This Row],[6M Return vs Nifty Z-Score]],Table2[6M Return vs Nifty Z-Score])</f>
        <v>145</v>
      </c>
      <c r="AU271">
        <f>_xlfn.RANK.AVG(Table2[[#This Row],[Sharpe Ratio Z-Score]],Table2[Sharpe Ratio Z-Score])</f>
        <v>290</v>
      </c>
      <c r="AV271">
        <f>(Table2[[#This Row],[Rank 1Y]]+Table2[[#This Row],[Rank 6M]]+Table2[[#This Row],[Rank Sharpe]])/3</f>
        <v>293</v>
      </c>
    </row>
    <row r="272" spans="1:48" x14ac:dyDescent="0.3">
      <c r="A272" t="s">
        <v>242</v>
      </c>
      <c r="B272" t="s">
        <v>243</v>
      </c>
      <c r="C272" t="s">
        <v>3173</v>
      </c>
      <c r="D272" t="s">
        <v>244</v>
      </c>
      <c r="E272">
        <v>111848.377420075</v>
      </c>
      <c r="F272">
        <v>1537.75</v>
      </c>
      <c r="G272">
        <v>21.1688622519648</v>
      </c>
      <c r="H272">
        <f>(Table2[[#This Row],[1Y Return vs Nifty]]-AVERAGE(Table2[1Y Return vs Nifty]))/_xlfn.STDEV.P(Table2[1Y Return vs Nifty])</f>
        <v>-9.1838637195085324E-2</v>
      </c>
      <c r="I272">
        <v>6.9287261879717699</v>
      </c>
      <c r="J272">
        <f>(Table2[[#This Row],[1M Return vs Nifty]]-AVERAGE(Table2[1M Return vs Nifty]))/_xlfn.STDEV.P(Table2[1M Return vs Nifty])</f>
        <v>0.52635923793358164</v>
      </c>
      <c r="K272">
        <v>23.687347793219399</v>
      </c>
      <c r="L272">
        <f>(Table2[[#This Row],[6M Return vs Nifty]]-AVERAGE(Table2[6M Return vs Nifty]))/_xlfn.STDEV.P(Table2[6M Return vs Nifty])</f>
        <v>0.21741583027704683</v>
      </c>
      <c r="M272">
        <v>1.3753707852603501</v>
      </c>
      <c r="N272">
        <f>(Table2[[#This Row],[1W Return vs Nifty]]-AVERAGE(Table2[1W Return vs Nifty]))/_xlfn.STDEV.P(Table2[1W Return vs Nifty])</f>
        <v>0.57424036733830675</v>
      </c>
      <c r="O272">
        <v>1494</v>
      </c>
      <c r="P272">
        <v>1428.7446723323201</v>
      </c>
      <c r="Q272">
        <v>1247.27316529622</v>
      </c>
      <c r="R272">
        <v>64.176382331262005</v>
      </c>
      <c r="S272" s="1">
        <f>(Table2[[#This Row],[Close Price]]-Table2[[#This Row],[20D EMA]])/Table2[[#This Row],[20D EMA]]</f>
        <v>2.928380187416332E-2</v>
      </c>
      <c r="T272" s="1">
        <f>(Table2[[#This Row],[Close Price]]-Table2[[#This Row],[50D EMA]])/Table2[[#This Row],[50D EMA]]</f>
        <v>7.6294477087873777E-2</v>
      </c>
      <c r="U272" s="1">
        <f>(Table2[[#This Row],[Close Price]]-Table2[[#This Row],[200D EMA]])/Table2[[#This Row],[200D EMA]]</f>
        <v>0.23288950871864023</v>
      </c>
      <c r="V272">
        <v>0.72303892297656502</v>
      </c>
      <c r="W272">
        <v>1525.05</v>
      </c>
      <c r="X272">
        <v>1561.95</v>
      </c>
      <c r="Y272">
        <v>1525.05</v>
      </c>
      <c r="Z272">
        <v>1561.95</v>
      </c>
      <c r="AA272">
        <v>1453.45</v>
      </c>
      <c r="AB272">
        <v>1561.95</v>
      </c>
      <c r="AC272" s="1">
        <f>(Table2[[#This Row],[Close Price]]/Table2[[#This Row],[Day Low]])-1</f>
        <v>8.3275958165305308E-3</v>
      </c>
      <c r="AD272" s="1">
        <f>(Table2[[#This Row],[Day High]]/Table2[[#This Row],[Close Price]])-1</f>
        <v>1.5737278491302353E-2</v>
      </c>
      <c r="AE272" s="1">
        <f>(Table2[[#This Row],[Close Price]]/Table2[[#This Row],[Current Week Low]])-1</f>
        <v>8.3275958165305308E-3</v>
      </c>
      <c r="AF272" s="1">
        <f>(Table2[[#This Row],[Current Week High]]/Table2[[#This Row],[Close Price]])-1</f>
        <v>1.5737278491302353E-2</v>
      </c>
      <c r="AG272" s="1">
        <f>(Table2[[#This Row],[Close Price]]/Table2[[#This Row],[Current Month Low]])-1</f>
        <v>5.7999931198183585E-2</v>
      </c>
      <c r="AH272" s="1">
        <f>(Table2[[#This Row],[Current Month High]]/Table2[[#This Row],[Close Price]])-1</f>
        <v>1.5737278491302353E-2</v>
      </c>
      <c r="AI272">
        <v>1.57372784913023</v>
      </c>
      <c r="AJ272">
        <v>56.697406633718799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0.09</v>
      </c>
      <c r="AM272" t="s">
        <v>3217</v>
      </c>
      <c r="AN272">
        <v>3.56</v>
      </c>
      <c r="AO272" t="s">
        <v>3217</v>
      </c>
      <c r="AP272">
        <v>7.2475041852387997E-2</v>
      </c>
      <c r="AQ272">
        <f>(Table2[[#This Row],[Sharpe Ratio]]-AVERAGE(Table2[Sharpe Ratio]))/_xlfn.STDEV.P(Table2[Sharpe Ratio])</f>
        <v>9.3725015006984241E-2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1.319901813360834</v>
      </c>
      <c r="AS272">
        <f>_xlfn.RANK.AVG(Table2[[#This Row],[1Y Return vs Nifty Z-Score]],Table2[1Y Return vs Nifty Z-Score])</f>
        <v>316</v>
      </c>
      <c r="AT272">
        <f>_xlfn.RANK.AVG(Table2[[#This Row],[6M Return vs Nifty Z-Score]],Table2[6M Return vs Nifty Z-Score])</f>
        <v>246</v>
      </c>
      <c r="AU272">
        <f>_xlfn.RANK.AVG(Table2[[#This Row],[Sharpe Ratio Z-Score]],Table2[Sharpe Ratio Z-Score])</f>
        <v>323</v>
      </c>
      <c r="AV272">
        <f>(Table2[[#This Row],[Rank 1Y]]+Table2[[#This Row],[Rank 6M]]+Table2[[#This Row],[Rank Sharpe]])/3</f>
        <v>295</v>
      </c>
    </row>
    <row r="273" spans="1:48" x14ac:dyDescent="0.3">
      <c r="A273" t="s">
        <v>944</v>
      </c>
      <c r="B273" t="s">
        <v>945</v>
      </c>
      <c r="C273" t="s">
        <v>3175</v>
      </c>
      <c r="D273" t="s">
        <v>54</v>
      </c>
      <c r="E273">
        <v>16459.755237179899</v>
      </c>
      <c r="F273">
        <v>7146.9</v>
      </c>
      <c r="G273">
        <v>33.9005931193226</v>
      </c>
      <c r="H273">
        <f>(Table2[[#This Row],[1Y Return vs Nifty]]-AVERAGE(Table2[1Y Return vs Nifty]))/_xlfn.STDEV.P(Table2[1Y Return vs Nifty])</f>
        <v>0.11977726647585452</v>
      </c>
      <c r="I273">
        <v>3.1044393479402501</v>
      </c>
      <c r="J273">
        <f>(Table2[[#This Row],[1M Return vs Nifty]]-AVERAGE(Table2[1M Return vs Nifty]))/_xlfn.STDEV.P(Table2[1M Return vs Nifty])</f>
        <v>0.17054018850245123</v>
      </c>
      <c r="K273">
        <v>31.242734491830301</v>
      </c>
      <c r="L273">
        <f>(Table2[[#This Row],[6M Return vs Nifty]]-AVERAGE(Table2[6M Return vs Nifty]))/_xlfn.STDEV.P(Table2[6M Return vs Nifty])</f>
        <v>0.44016142761673133</v>
      </c>
      <c r="M273">
        <v>-4.6856531844715104</v>
      </c>
      <c r="N273">
        <f>(Table2[[#This Row],[1W Return vs Nifty]]-AVERAGE(Table2[1W Return vs Nifty]))/_xlfn.STDEV.P(Table2[1W Return vs Nifty])</f>
        <v>-0.79314637063719162</v>
      </c>
      <c r="O273">
        <v>7086.68</v>
      </c>
      <c r="P273">
        <v>6806.58740031244</v>
      </c>
      <c r="Q273">
        <v>5909.5767662902799</v>
      </c>
      <c r="R273">
        <v>50.342427539679797</v>
      </c>
      <c r="S273" s="1">
        <f>(Table2[[#This Row],[Close Price]]-Table2[[#This Row],[20D EMA]])/Table2[[#This Row],[20D EMA]]</f>
        <v>8.4976321775499016E-3</v>
      </c>
      <c r="T273" s="1">
        <f>(Table2[[#This Row],[Close Price]]-Table2[[#This Row],[50D EMA]])/Table2[[#This Row],[50D EMA]]</f>
        <v>4.9997536162091807E-2</v>
      </c>
      <c r="U273" s="1">
        <f>(Table2[[#This Row],[Close Price]]-Table2[[#This Row],[200D EMA]])/Table2[[#This Row],[200D EMA]]</f>
        <v>0.20937594732125731</v>
      </c>
      <c r="V273">
        <v>1.0966158013971401</v>
      </c>
      <c r="W273">
        <v>7128.35</v>
      </c>
      <c r="X273">
        <v>7224.6</v>
      </c>
      <c r="Y273">
        <v>7108.1</v>
      </c>
      <c r="Z273">
        <v>7260</v>
      </c>
      <c r="AA273">
        <v>6700</v>
      </c>
      <c r="AB273">
        <v>7600</v>
      </c>
      <c r="AC273" s="1">
        <f>(Table2[[#This Row],[Close Price]]/Table2[[#This Row],[Day Low]])-1</f>
        <v>2.6022852413249975E-3</v>
      </c>
      <c r="AD273" s="1">
        <f>(Table2[[#This Row],[Day High]]/Table2[[#This Row],[Close Price]])-1</f>
        <v>1.0871846534861396E-2</v>
      </c>
      <c r="AE273" s="1">
        <f>(Table2[[#This Row],[Close Price]]/Table2[[#This Row],[Current Week Low]])-1</f>
        <v>5.4585613595756755E-3</v>
      </c>
      <c r="AF273" s="1">
        <f>(Table2[[#This Row],[Current Week High]]/Table2[[#This Row],[Close Price]])-1</f>
        <v>1.5825043025647467E-2</v>
      </c>
      <c r="AG273" s="1">
        <f>(Table2[[#This Row],[Close Price]]/Table2[[#This Row],[Current Month Low]])-1</f>
        <v>6.6701492537313278E-2</v>
      </c>
      <c r="AH273" s="1">
        <f>(Table2[[#This Row],[Current Month High]]/Table2[[#This Row],[Close Price]])-1</f>
        <v>6.3398116665967175E-2</v>
      </c>
      <c r="AI273">
        <v>6.3398116665967104</v>
      </c>
      <c r="AJ273">
        <v>62.1268721623155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-0.06</v>
      </c>
      <c r="AM273" t="s">
        <v>3216</v>
      </c>
      <c r="AN273">
        <v>4.93</v>
      </c>
      <c r="AO273" t="s">
        <v>3217</v>
      </c>
      <c r="AP273">
        <v>3.4526458977926E-2</v>
      </c>
      <c r="AQ273">
        <f>(Table2[[#This Row],[Sharpe Ratio]]-AVERAGE(Table2[Sharpe Ratio]))/_xlfn.STDEV.P(Table2[Sharpe Ratio])</f>
        <v>-0.34701276942784515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-0.4096802574699997</v>
      </c>
      <c r="AS273">
        <f>_xlfn.RANK.AVG(Table2[[#This Row],[1Y Return vs Nifty Z-Score]],Table2[1Y Return vs Nifty Z-Score])</f>
        <v>265</v>
      </c>
      <c r="AT273">
        <f>_xlfn.RANK.AVG(Table2[[#This Row],[6M Return vs Nifty Z-Score]],Table2[6M Return vs Nifty Z-Score])</f>
        <v>195</v>
      </c>
      <c r="AU273">
        <f>_xlfn.RANK.AVG(Table2[[#This Row],[Sharpe Ratio Z-Score]],Table2[Sharpe Ratio Z-Score])</f>
        <v>426</v>
      </c>
      <c r="AV273">
        <f>(Table2[[#This Row],[Rank 1Y]]+Table2[[#This Row],[Rank 6M]]+Table2[[#This Row],[Rank Sharpe]])/3</f>
        <v>295.33333333333331</v>
      </c>
    </row>
    <row r="274" spans="1:48" x14ac:dyDescent="0.3">
      <c r="A274" t="s">
        <v>452</v>
      </c>
      <c r="B274" t="s">
        <v>453</v>
      </c>
      <c r="C274" t="s">
        <v>3176</v>
      </c>
      <c r="D274" t="s">
        <v>95</v>
      </c>
      <c r="E274">
        <v>50717.936528550003</v>
      </c>
      <c r="F274">
        <v>129.06</v>
      </c>
      <c r="G274">
        <v>42.3280913922016</v>
      </c>
      <c r="H274">
        <f>(Table2[[#This Row],[1Y Return vs Nifty]]-AVERAGE(Table2[1Y Return vs Nifty]))/_xlfn.STDEV.P(Table2[1Y Return vs Nifty])</f>
        <v>0.259851910000791</v>
      </c>
      <c r="I274">
        <v>-12.158241167561499</v>
      </c>
      <c r="J274">
        <f>(Table2[[#This Row],[1M Return vs Nifty]]-AVERAGE(Table2[1M Return vs Nifty]))/_xlfn.STDEV.P(Table2[1M Return vs Nifty])</f>
        <v>-1.249529147288299</v>
      </c>
      <c r="K274">
        <v>-10.6859332677921</v>
      </c>
      <c r="L274">
        <f>(Table2[[#This Row],[6M Return vs Nifty]]-AVERAGE(Table2[6M Return vs Nifty]))/_xlfn.STDEV.P(Table2[6M Return vs Nifty])</f>
        <v>-0.7959667175503935</v>
      </c>
      <c r="M274">
        <v>-4.6299708254545804</v>
      </c>
      <c r="N274">
        <f>(Table2[[#This Row],[1W Return vs Nifty]]-AVERAGE(Table2[1W Return vs Nifty]))/_xlfn.STDEV.P(Table2[1W Return vs Nifty])</f>
        <v>-0.78058424918062375</v>
      </c>
      <c r="O274">
        <v>132.69999999999999</v>
      </c>
      <c r="P274">
        <v>135.49708353174501</v>
      </c>
      <c r="Q274">
        <v>121.35414375267401</v>
      </c>
      <c r="R274">
        <v>37.2802254811537</v>
      </c>
      <c r="S274" s="1">
        <f>(Table2[[#This Row],[Close Price]]-Table2[[#This Row],[20D EMA]])/Table2[[#This Row],[20D EMA]]</f>
        <v>-2.7430293896005927E-2</v>
      </c>
      <c r="T274" s="1">
        <f>(Table2[[#This Row],[Close Price]]-Table2[[#This Row],[50D EMA]])/Table2[[#This Row],[50D EMA]]</f>
        <v>-4.7507174058376594E-2</v>
      </c>
      <c r="U274" s="1">
        <f>(Table2[[#This Row],[Close Price]]-Table2[[#This Row],[200D EMA]])/Table2[[#This Row],[200D EMA]]</f>
        <v>6.3498913255330844E-2</v>
      </c>
      <c r="V274">
        <v>0.42715568115963598</v>
      </c>
      <c r="W274">
        <v>128.69999999999999</v>
      </c>
      <c r="X274">
        <v>131.80000000000001</v>
      </c>
      <c r="Y274">
        <v>128.69999999999999</v>
      </c>
      <c r="Z274">
        <v>132.30000000000001</v>
      </c>
      <c r="AA274">
        <v>124.76</v>
      </c>
      <c r="AB274">
        <v>140</v>
      </c>
      <c r="AC274" s="1">
        <f>(Table2[[#This Row],[Close Price]]/Table2[[#This Row],[Day Low]])-1</f>
        <v>2.7972027972029689E-3</v>
      </c>
      <c r="AD274" s="1">
        <f>(Table2[[#This Row],[Day High]]/Table2[[#This Row],[Close Price]])-1</f>
        <v>2.1230435456377039E-2</v>
      </c>
      <c r="AE274" s="1">
        <f>(Table2[[#This Row],[Close Price]]/Table2[[#This Row],[Current Week Low]])-1</f>
        <v>2.7972027972029689E-3</v>
      </c>
      <c r="AF274" s="1">
        <f>(Table2[[#This Row],[Current Week High]]/Table2[[#This Row],[Close Price]])-1</f>
        <v>2.5104602510460428E-2</v>
      </c>
      <c r="AG274" s="1">
        <f>(Table2[[#This Row],[Close Price]]/Table2[[#This Row],[Current Month Low]])-1</f>
        <v>3.4466175056107717E-2</v>
      </c>
      <c r="AH274" s="1">
        <f>(Table2[[#This Row],[Current Month High]]/Table2[[#This Row],[Close Price]])-1</f>
        <v>8.4766775143344075E-2</v>
      </c>
      <c r="AI274">
        <v>32.109096544242902</v>
      </c>
      <c r="AJ274">
        <v>103.56466876971599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-0.04</v>
      </c>
      <c r="AM274" t="s">
        <v>3216</v>
      </c>
      <c r="AN274">
        <v>-5.42</v>
      </c>
      <c r="AO274" t="s">
        <v>3216</v>
      </c>
      <c r="AP274">
        <v>0.18063233017116301</v>
      </c>
      <c r="AQ274">
        <f>(Table2[[#This Row],[Sharpe Ratio]]-AVERAGE(Table2[Sharpe Ratio]))/_xlfn.STDEV.P(Table2[Sharpe Ratio])</f>
        <v>1.3498721491908918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229</v>
      </c>
      <c r="AT274">
        <f>_xlfn.RANK.AVG(Table2[[#This Row],[6M Return vs Nifty Z-Score]],Table2[6M Return vs Nifty Z-Score])</f>
        <v>589</v>
      </c>
      <c r="AU274">
        <f>_xlfn.RANK.AVG(Table2[[#This Row],[Sharpe Ratio Z-Score]],Table2[Sharpe Ratio Z-Score])</f>
        <v>69</v>
      </c>
      <c r="AV274">
        <f>(Table2[[#This Row],[Rank 1Y]]+Table2[[#This Row],[Rank 6M]]+Table2[[#This Row],[Rank Sharpe]])/3</f>
        <v>295.66666666666669</v>
      </c>
    </row>
    <row r="275" spans="1:48" x14ac:dyDescent="0.3">
      <c r="A275" t="s">
        <v>928</v>
      </c>
      <c r="B275" t="s">
        <v>929</v>
      </c>
      <c r="C275" t="s">
        <v>3175</v>
      </c>
      <c r="D275" t="s">
        <v>54</v>
      </c>
      <c r="E275">
        <v>16788.75</v>
      </c>
      <c r="F275">
        <v>6715.5</v>
      </c>
      <c r="G275">
        <v>20.7761493098111</v>
      </c>
      <c r="H275">
        <f>(Table2[[#This Row],[1Y Return vs Nifty]]-AVERAGE(Table2[1Y Return vs Nifty]))/_xlfn.STDEV.P(Table2[1Y Return vs Nifty])</f>
        <v>-9.83659746799041E-2</v>
      </c>
      <c r="I275">
        <v>-3.6142630899575301</v>
      </c>
      <c r="J275">
        <f>(Table2[[#This Row],[1M Return vs Nifty]]-AVERAGE(Table2[1M Return vs Nifty]))/_xlfn.STDEV.P(Table2[1M Return vs Nifty])</f>
        <v>-0.45458089024061266</v>
      </c>
      <c r="K275">
        <v>16.686324915476501</v>
      </c>
      <c r="L275">
        <f>(Table2[[#This Row],[6M Return vs Nifty]]-AVERAGE(Table2[6M Return vs Nifty]))/_xlfn.STDEV.P(Table2[6M Return vs Nifty])</f>
        <v>1.101381736904424E-2</v>
      </c>
      <c r="M275">
        <v>-5.0771483133212998</v>
      </c>
      <c r="N275">
        <f>(Table2[[#This Row],[1W Return vs Nifty]]-AVERAGE(Table2[1W Return vs Nifty]))/_xlfn.STDEV.P(Table2[1W Return vs Nifty])</f>
        <v>-0.88146894613673932</v>
      </c>
      <c r="O275">
        <v>6776.26</v>
      </c>
      <c r="P275">
        <v>6691.2361689965001</v>
      </c>
      <c r="Q275">
        <v>5937.9525102227199</v>
      </c>
      <c r="R275">
        <v>42.669079812180001</v>
      </c>
      <c r="S275" s="1">
        <f>(Table2[[#This Row],[Close Price]]-Table2[[#This Row],[20D EMA]])/Table2[[#This Row],[20D EMA]]</f>
        <v>-8.966598093933853E-3</v>
      </c>
      <c r="T275" s="1">
        <f>(Table2[[#This Row],[Close Price]]-Table2[[#This Row],[50D EMA]])/Table2[[#This Row],[50D EMA]]</f>
        <v>3.6262105223434141E-3</v>
      </c>
      <c r="U275" s="1">
        <f>(Table2[[#This Row],[Close Price]]-Table2[[#This Row],[200D EMA]])/Table2[[#This Row],[200D EMA]]</f>
        <v>0.1309453870570137</v>
      </c>
      <c r="V275">
        <v>0.58322710120685395</v>
      </c>
      <c r="W275">
        <v>6619.55</v>
      </c>
      <c r="X275">
        <v>6788.85</v>
      </c>
      <c r="Y275">
        <v>6603.55</v>
      </c>
      <c r="Z275">
        <v>6832.35</v>
      </c>
      <c r="AA275">
        <v>6367.55</v>
      </c>
      <c r="AB275">
        <v>7309.9</v>
      </c>
      <c r="AC275" s="1">
        <f>(Table2[[#This Row],[Close Price]]/Table2[[#This Row],[Day Low]])-1</f>
        <v>1.4494943009721206E-2</v>
      </c>
      <c r="AD275" s="1">
        <f>(Table2[[#This Row],[Day High]]/Table2[[#This Row],[Close Price]])-1</f>
        <v>1.0922492740674583E-2</v>
      </c>
      <c r="AE275" s="1">
        <f>(Table2[[#This Row],[Close Price]]/Table2[[#This Row],[Current Week Low]])-1</f>
        <v>1.695300255165777E-2</v>
      </c>
      <c r="AF275" s="1">
        <f>(Table2[[#This Row],[Current Week High]]/Table2[[#This Row],[Close Price]])-1</f>
        <v>1.7400044672772008E-2</v>
      </c>
      <c r="AG275" s="1">
        <f>(Table2[[#This Row],[Close Price]]/Table2[[#This Row],[Current Month Low]])-1</f>
        <v>5.4644250928536087E-2</v>
      </c>
      <c r="AH275" s="1">
        <f>(Table2[[#This Row],[Current Month High]]/Table2[[#This Row],[Close Price]])-1</f>
        <v>8.8511652148015818E-2</v>
      </c>
      <c r="AI275">
        <v>12.7570545752363</v>
      </c>
      <c r="AJ275">
        <v>55.775922059846799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-0.1</v>
      </c>
      <c r="AM275" t="s">
        <v>3216</v>
      </c>
      <c r="AN275">
        <v>0.11</v>
      </c>
      <c r="AO275" t="s">
        <v>3217</v>
      </c>
      <c r="AP275">
        <v>9.0543274632491996E-2</v>
      </c>
      <c r="AQ275">
        <f>(Table2[[#This Row],[Sharpe Ratio]]-AVERAGE(Table2[Sharpe Ratio]))/_xlfn.STDEV.P(Table2[Sharpe Ratio])</f>
        <v>0.30357087171524194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-1.11983112197297</v>
      </c>
      <c r="AS275">
        <f>_xlfn.RANK.AVG(Table2[[#This Row],[1Y Return vs Nifty Z-Score]],Table2[1Y Return vs Nifty Z-Score])</f>
        <v>320</v>
      </c>
      <c r="AT275">
        <f>_xlfn.RANK.AVG(Table2[[#This Row],[6M Return vs Nifty Z-Score]],Table2[6M Return vs Nifty Z-Score])</f>
        <v>307</v>
      </c>
      <c r="AU275">
        <f>_xlfn.RANK.AVG(Table2[[#This Row],[Sharpe Ratio Z-Score]],Table2[Sharpe Ratio Z-Score])</f>
        <v>264</v>
      </c>
      <c r="AV275">
        <f>(Table2[[#This Row],[Rank 1Y]]+Table2[[#This Row],[Rank 6M]]+Table2[[#This Row],[Rank Sharpe]])/3</f>
        <v>297</v>
      </c>
    </row>
    <row r="276" spans="1:48" x14ac:dyDescent="0.3">
      <c r="A276" t="s">
        <v>1079</v>
      </c>
      <c r="B276" t="s">
        <v>1080</v>
      </c>
      <c r="C276" t="s">
        <v>3182</v>
      </c>
      <c r="D276" t="s">
        <v>1081</v>
      </c>
      <c r="E276">
        <v>12499.4195198</v>
      </c>
      <c r="F276">
        <v>841</v>
      </c>
      <c r="G276">
        <v>64.374637623056699</v>
      </c>
      <c r="H276">
        <f>(Table2[[#This Row],[1Y Return vs Nifty]]-AVERAGE(Table2[1Y Return vs Nifty]))/_xlfn.STDEV.P(Table2[1Y Return vs Nifty])</f>
        <v>0.62629068035109126</v>
      </c>
      <c r="I276">
        <v>11.584097001930701</v>
      </c>
      <c r="J276">
        <f>(Table2[[#This Row],[1M Return vs Nifty]]-AVERAGE(Table2[1M Return vs Nifty]))/_xlfn.STDEV.P(Table2[1M Return vs Nifty])</f>
        <v>0.95950394884617696</v>
      </c>
      <c r="K276">
        <v>52.987570122221904</v>
      </c>
      <c r="L276">
        <f>(Table2[[#This Row],[6M Return vs Nifty]]-AVERAGE(Table2[6M Return vs Nifty]))/_xlfn.STDEV.P(Table2[6M Return vs Nifty])</f>
        <v>1.0812360138368313</v>
      </c>
      <c r="M276">
        <v>-2.9152022316701198</v>
      </c>
      <c r="N276">
        <f>(Table2[[#This Row],[1W Return vs Nifty]]-AVERAGE(Table2[1W Return vs Nifty]))/_xlfn.STDEV.P(Table2[1W Return vs Nifty])</f>
        <v>-0.39372687235003889</v>
      </c>
      <c r="O276">
        <v>790.78</v>
      </c>
      <c r="P276">
        <v>737.290190230029</v>
      </c>
      <c r="Q276">
        <v>616.41156897988196</v>
      </c>
      <c r="R276">
        <v>65.430781192614305</v>
      </c>
      <c r="S276" s="1">
        <f>(Table2[[#This Row],[Close Price]]-Table2[[#This Row],[20D EMA]])/Table2[[#This Row],[20D EMA]]</f>
        <v>6.3506917220971737E-2</v>
      </c>
      <c r="T276" s="1">
        <f>(Table2[[#This Row],[Close Price]]-Table2[[#This Row],[50D EMA]])/Table2[[#This Row],[50D EMA]]</f>
        <v>0.14066348792408906</v>
      </c>
      <c r="U276" s="1">
        <f>(Table2[[#This Row],[Close Price]]-Table2[[#This Row],[200D EMA]])/Table2[[#This Row],[200D EMA]]</f>
        <v>0.36434817631959143</v>
      </c>
      <c r="V276">
        <v>1.0588506851180901</v>
      </c>
      <c r="W276">
        <v>820.15</v>
      </c>
      <c r="X276">
        <v>865</v>
      </c>
      <c r="Y276">
        <v>795</v>
      </c>
      <c r="Z276">
        <v>865</v>
      </c>
      <c r="AA276">
        <v>768.55</v>
      </c>
      <c r="AB276">
        <v>865</v>
      </c>
      <c r="AC276" s="1">
        <f>(Table2[[#This Row],[Close Price]]/Table2[[#This Row],[Day Low]])-1</f>
        <v>2.5422178869719092E-2</v>
      </c>
      <c r="AD276" s="1">
        <f>(Table2[[#This Row],[Day High]]/Table2[[#This Row],[Close Price]])-1</f>
        <v>2.8537455410226009E-2</v>
      </c>
      <c r="AE276" s="1">
        <f>(Table2[[#This Row],[Close Price]]/Table2[[#This Row],[Current Week Low]])-1</f>
        <v>5.7861635220125773E-2</v>
      </c>
      <c r="AF276" s="1">
        <f>(Table2[[#This Row],[Current Week High]]/Table2[[#This Row],[Close Price]])-1</f>
        <v>2.8537455410226009E-2</v>
      </c>
      <c r="AG276" s="1">
        <f>(Table2[[#This Row],[Close Price]]/Table2[[#This Row],[Current Month Low]])-1</f>
        <v>9.4268427558389156E-2</v>
      </c>
      <c r="AH276" s="1">
        <f>(Table2[[#This Row],[Current Month High]]/Table2[[#This Row],[Close Price]])-1</f>
        <v>2.8537455410226009E-2</v>
      </c>
      <c r="AI276">
        <v>2.8537455410226</v>
      </c>
      <c r="AJ276">
        <v>110.06619208192799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0.16</v>
      </c>
      <c r="AM276" t="s">
        <v>3217</v>
      </c>
      <c r="AN276">
        <v>9</v>
      </c>
      <c r="AO276" t="s">
        <v>3217</v>
      </c>
      <c r="AP276">
        <v>-4.0739929006966998E-2</v>
      </c>
      <c r="AQ276">
        <f>(Table2[[#This Row],[Sharpe Ratio]]-AVERAGE(Table2[Sharpe Ratio]))/_xlfn.STDEV.P(Table2[Sharpe Ratio])</f>
        <v>-1.2211624364289295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1.0521413342551311</v>
      </c>
      <c r="AS276">
        <f>_xlfn.RANK.AVG(Table2[[#This Row],[1Y Return vs Nifty Z-Score]],Table2[1Y Return vs Nifty Z-Score])</f>
        <v>141</v>
      </c>
      <c r="AT276">
        <f>_xlfn.RANK.AVG(Table2[[#This Row],[6M Return vs Nifty Z-Score]],Table2[6M Return vs Nifty Z-Score])</f>
        <v>91</v>
      </c>
      <c r="AU276">
        <f>_xlfn.RANK.AVG(Table2[[#This Row],[Sharpe Ratio Z-Score]],Table2[Sharpe Ratio Z-Score])</f>
        <v>660</v>
      </c>
      <c r="AV276">
        <f>(Table2[[#This Row],[Rank 1Y]]+Table2[[#This Row],[Rank 6M]]+Table2[[#This Row],[Rank Sharpe]])/3</f>
        <v>297.33333333333331</v>
      </c>
    </row>
    <row r="277" spans="1:48" x14ac:dyDescent="0.3">
      <c r="A277" t="s">
        <v>370</v>
      </c>
      <c r="B277" t="s">
        <v>371</v>
      </c>
      <c r="C277" t="s">
        <v>3183</v>
      </c>
      <c r="D277" t="s">
        <v>372</v>
      </c>
      <c r="E277">
        <v>68058.456408600003</v>
      </c>
      <c r="F277">
        <v>5357.8</v>
      </c>
      <c r="G277">
        <v>4.2347925818187697</v>
      </c>
      <c r="H277">
        <f>(Table2[[#This Row],[1Y Return vs Nifty]]-AVERAGE(Table2[1Y Return vs Nifty]))/_xlfn.STDEV.P(Table2[1Y Return vs Nifty])</f>
        <v>-0.37330220985528006</v>
      </c>
      <c r="I277">
        <v>-0.93141126629654303</v>
      </c>
      <c r="J277">
        <f>(Table2[[#This Row],[1M Return vs Nifty]]-AVERAGE(Table2[1M Return vs Nifty]))/_xlfn.STDEV.P(Table2[1M Return vs Nifty])</f>
        <v>-0.20496316395840752</v>
      </c>
      <c r="K277">
        <v>25.511831791468499</v>
      </c>
      <c r="L277">
        <f>(Table2[[#This Row],[6M Return vs Nifty]]-AVERAGE(Table2[6M Return vs Nifty]))/_xlfn.STDEV.P(Table2[6M Return vs Nifty])</f>
        <v>0.27120470889280446</v>
      </c>
      <c r="M277">
        <v>-1.04969285439355</v>
      </c>
      <c r="N277">
        <f>(Table2[[#This Row],[1W Return vs Nifty]]-AVERAGE(Table2[1W Return vs Nifty]))/_xlfn.STDEV.P(Table2[1W Return vs Nifty])</f>
        <v>2.7138115941661031E-2</v>
      </c>
      <c r="O277">
        <v>5339.74</v>
      </c>
      <c r="P277">
        <v>5377.6743407690101</v>
      </c>
      <c r="Q277">
        <v>4918.8657080908597</v>
      </c>
      <c r="R277">
        <v>52.7389702455948</v>
      </c>
      <c r="S277" s="1">
        <f>(Table2[[#This Row],[Close Price]]-Table2[[#This Row],[20D EMA]])/Table2[[#This Row],[20D EMA]]</f>
        <v>3.3821871476889137E-3</v>
      </c>
      <c r="T277" s="1">
        <f>(Table2[[#This Row],[Close Price]]-Table2[[#This Row],[50D EMA]])/Table2[[#This Row],[50D EMA]]</f>
        <v>-3.6957129624490916E-3</v>
      </c>
      <c r="U277" s="1">
        <f>(Table2[[#This Row],[Close Price]]-Table2[[#This Row],[200D EMA]])/Table2[[#This Row],[200D EMA]]</f>
        <v>8.9234859814764561E-2</v>
      </c>
      <c r="V277">
        <v>1.00571878072684</v>
      </c>
      <c r="W277">
        <v>5325</v>
      </c>
      <c r="X277">
        <v>5401</v>
      </c>
      <c r="Y277">
        <v>5269</v>
      </c>
      <c r="Z277">
        <v>5411</v>
      </c>
      <c r="AA277">
        <v>5154.45</v>
      </c>
      <c r="AB277">
        <v>5491</v>
      </c>
      <c r="AC277" s="1">
        <f>(Table2[[#This Row],[Close Price]]/Table2[[#This Row],[Day Low]])-1</f>
        <v>6.159624413145659E-3</v>
      </c>
      <c r="AD277" s="1">
        <f>(Table2[[#This Row],[Day High]]/Table2[[#This Row],[Close Price]])-1</f>
        <v>8.063010937324977E-3</v>
      </c>
      <c r="AE277" s="1">
        <f>(Table2[[#This Row],[Close Price]]/Table2[[#This Row],[Current Week Low]])-1</f>
        <v>1.685329284494208E-2</v>
      </c>
      <c r="AF277" s="1">
        <f>(Table2[[#This Row],[Current Week High]]/Table2[[#This Row],[Close Price]])-1</f>
        <v>9.9294486542984561E-3</v>
      </c>
      <c r="AG277" s="1">
        <f>(Table2[[#This Row],[Close Price]]/Table2[[#This Row],[Current Month Low]])-1</f>
        <v>3.945134786446669E-2</v>
      </c>
      <c r="AH277" s="1">
        <f>(Table2[[#This Row],[Current Month High]]/Table2[[#This Row],[Close Price]])-1</f>
        <v>2.4860950390085401E-2</v>
      </c>
      <c r="AI277">
        <v>20.5718765164806</v>
      </c>
      <c r="AJ277">
        <v>48.786448208830798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-0.19</v>
      </c>
      <c r="AM277" t="s">
        <v>3216</v>
      </c>
      <c r="AN277">
        <v>1.02</v>
      </c>
      <c r="AO277" t="s">
        <v>3217</v>
      </c>
      <c r="AP277">
        <v>9.8054181489230993E-2</v>
      </c>
      <c r="AQ277">
        <f>(Table2[[#This Row],[Sharpe Ratio]]-AVERAGE(Table2[Sharpe Ratio]))/_xlfn.STDEV.P(Table2[Sharpe Ratio])</f>
        <v>0.39080312642384274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420</v>
      </c>
      <c r="AT277">
        <f>_xlfn.RANK.AVG(Table2[[#This Row],[6M Return vs Nifty Z-Score]],Table2[6M Return vs Nifty Z-Score])</f>
        <v>234</v>
      </c>
      <c r="AU277">
        <f>_xlfn.RANK.AVG(Table2[[#This Row],[Sharpe Ratio Z-Score]],Table2[Sharpe Ratio Z-Score])</f>
        <v>239</v>
      </c>
      <c r="AV277">
        <f>(Table2[[#This Row],[Rank 1Y]]+Table2[[#This Row],[Rank 6M]]+Table2[[#This Row],[Rank Sharpe]])/3</f>
        <v>297.66666666666669</v>
      </c>
    </row>
    <row r="278" spans="1:48" x14ac:dyDescent="0.3">
      <c r="A278" t="s">
        <v>1213</v>
      </c>
      <c r="B278" t="s">
        <v>1214</v>
      </c>
      <c r="C278" t="s">
        <v>3178</v>
      </c>
      <c r="D278" t="s">
        <v>119</v>
      </c>
      <c r="E278">
        <v>10181.022561039999</v>
      </c>
      <c r="F278">
        <v>1197.2</v>
      </c>
      <c r="G278">
        <v>43.108132881416999</v>
      </c>
      <c r="H278">
        <f>(Table2[[#This Row],[1Y Return vs Nifty]]-AVERAGE(Table2[1Y Return vs Nifty]))/_xlfn.STDEV.P(Table2[1Y Return vs Nifty])</f>
        <v>0.27281709017628109</v>
      </c>
      <c r="I278">
        <v>-11.1728591270052</v>
      </c>
      <c r="J278">
        <f>(Table2[[#This Row],[1M Return vs Nifty]]-AVERAGE(Table2[1M Return vs Nifty]))/_xlfn.STDEV.P(Table2[1M Return vs Nifty])</f>
        <v>-1.1578472950467031</v>
      </c>
      <c r="K278">
        <v>37.837920005283699</v>
      </c>
      <c r="L278">
        <f>(Table2[[#This Row],[6M Return vs Nifty]]-AVERAGE(Table2[6M Return vs Nifty]))/_xlfn.STDEV.P(Table2[6M Return vs Nifty])</f>
        <v>0.63459866761006001</v>
      </c>
      <c r="M278">
        <v>-6.4614131449267296</v>
      </c>
      <c r="N278">
        <f>(Table2[[#This Row],[1W Return vs Nifty]]-AVERAGE(Table2[1W Return vs Nifty]))/_xlfn.STDEV.P(Table2[1W Return vs Nifty])</f>
        <v>-1.1937635983334192</v>
      </c>
      <c r="O278">
        <v>1221.5999999999999</v>
      </c>
      <c r="P278">
        <v>1198.4080798837699</v>
      </c>
      <c r="Q278">
        <v>1019.2607062947</v>
      </c>
      <c r="R278">
        <v>44.775894684513403</v>
      </c>
      <c r="S278" s="1">
        <f>(Table2[[#This Row],[Close Price]]-Table2[[#This Row],[20D EMA]])/Table2[[#This Row],[20D EMA]]</f>
        <v>-1.9973804846103362E-2</v>
      </c>
      <c r="T278" s="1">
        <f>(Table2[[#This Row],[Close Price]]-Table2[[#This Row],[50D EMA]])/Table2[[#This Row],[50D EMA]]</f>
        <v>-1.0080705429548152E-3</v>
      </c>
      <c r="U278" s="1">
        <f>(Table2[[#This Row],[Close Price]]-Table2[[#This Row],[200D EMA]])/Table2[[#This Row],[200D EMA]]</f>
        <v>0.17457682083336618</v>
      </c>
      <c r="V278">
        <v>0.397742630076585</v>
      </c>
      <c r="W278">
        <v>1167</v>
      </c>
      <c r="X278">
        <v>1225.3</v>
      </c>
      <c r="Y278">
        <v>1140</v>
      </c>
      <c r="Z278">
        <v>1225.3</v>
      </c>
      <c r="AA278">
        <v>1140</v>
      </c>
      <c r="AB278">
        <v>1300</v>
      </c>
      <c r="AC278" s="1">
        <f>(Table2[[#This Row],[Close Price]]/Table2[[#This Row],[Day Low]])-1</f>
        <v>2.5878320479862937E-2</v>
      </c>
      <c r="AD278" s="1">
        <f>(Table2[[#This Row],[Day High]]/Table2[[#This Row],[Close Price]])-1</f>
        <v>2.3471433344470327E-2</v>
      </c>
      <c r="AE278" s="1">
        <f>(Table2[[#This Row],[Close Price]]/Table2[[#This Row],[Current Week Low]])-1</f>
        <v>5.0175438596491206E-2</v>
      </c>
      <c r="AF278" s="1">
        <f>(Table2[[#This Row],[Current Week High]]/Table2[[#This Row],[Close Price]])-1</f>
        <v>2.3471433344470327E-2</v>
      </c>
      <c r="AG278" s="1">
        <f>(Table2[[#This Row],[Close Price]]/Table2[[#This Row],[Current Month Low]])-1</f>
        <v>5.0175438596491206E-2</v>
      </c>
      <c r="AH278" s="1">
        <f>(Table2[[#This Row],[Current Month High]]/Table2[[#This Row],[Close Price]])-1</f>
        <v>8.5867023053792124E-2</v>
      </c>
      <c r="AI278">
        <v>15.5988974273304</v>
      </c>
      <c r="AJ278">
        <v>72.743669287930103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</v>
      </c>
      <c r="AM278" t="s">
        <v>3218</v>
      </c>
      <c r="AN278">
        <v>-4.51</v>
      </c>
      <c r="AO278" t="s">
        <v>3216</v>
      </c>
      <c r="AP278">
        <v>5.9558511111580002E-3</v>
      </c>
      <c r="AQ278">
        <f>(Table2[[#This Row],[Sharpe Ratio]]-AVERAGE(Table2[Sharpe Ratio]))/_xlfn.STDEV.P(Table2[Sharpe Ratio])</f>
        <v>-0.67883402485685063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-2.1230291604506317</v>
      </c>
      <c r="AS278">
        <f>_xlfn.RANK.AVG(Table2[[#This Row],[1Y Return vs Nifty Z-Score]],Table2[1Y Return vs Nifty Z-Score])</f>
        <v>223</v>
      </c>
      <c r="AT278">
        <f>_xlfn.RANK.AVG(Table2[[#This Row],[6M Return vs Nifty Z-Score]],Table2[6M Return vs Nifty Z-Score])</f>
        <v>156</v>
      </c>
      <c r="AU278">
        <f>_xlfn.RANK.AVG(Table2[[#This Row],[Sharpe Ratio Z-Score]],Table2[Sharpe Ratio Z-Score])</f>
        <v>514</v>
      </c>
      <c r="AV278">
        <f>(Table2[[#This Row],[Rank 1Y]]+Table2[[#This Row],[Rank 6M]]+Table2[[#This Row],[Rank Sharpe]])/3</f>
        <v>297.66666666666669</v>
      </c>
    </row>
    <row r="279" spans="1:48" x14ac:dyDescent="0.3">
      <c r="A279" t="s">
        <v>466</v>
      </c>
      <c r="B279" t="s">
        <v>467</v>
      </c>
      <c r="C279" t="s">
        <v>3185</v>
      </c>
      <c r="D279" t="s">
        <v>468</v>
      </c>
      <c r="E279">
        <v>47561.754500000003</v>
      </c>
      <c r="F279">
        <v>4329.7</v>
      </c>
      <c r="G279">
        <v>14.8312030964216</v>
      </c>
      <c r="H279">
        <f>(Table2[[#This Row],[1Y Return vs Nifty]]-AVERAGE(Table2[1Y Return vs Nifty]))/_xlfn.STDEV.P(Table2[1Y Return vs Nifty])</f>
        <v>-0.19717776848297491</v>
      </c>
      <c r="I279">
        <v>24.5125008075963</v>
      </c>
      <c r="J279">
        <f>(Table2[[#This Row],[1M Return vs Nifty]]-AVERAGE(Table2[1M Return vs Nifty]))/_xlfn.STDEV.P(Table2[1M Return vs Nifty])</f>
        <v>2.1623876616055022</v>
      </c>
      <c r="K279">
        <v>17.452930947654199</v>
      </c>
      <c r="L279">
        <f>(Table2[[#This Row],[6M Return vs Nifty]]-AVERAGE(Table2[6M Return vs Nifty]))/_xlfn.STDEV.P(Table2[6M Return vs Nifty])</f>
        <v>3.3614661690225249E-2</v>
      </c>
      <c r="M279">
        <v>10.688089158169999</v>
      </c>
      <c r="N279">
        <f>(Table2[[#This Row],[1W Return vs Nifty]]-AVERAGE(Table2[1W Return vs Nifty]))/_xlfn.STDEV.P(Table2[1W Return vs Nifty])</f>
        <v>2.6752199478861085</v>
      </c>
      <c r="O279">
        <v>3842.33</v>
      </c>
      <c r="P279">
        <v>3553.8557905040502</v>
      </c>
      <c r="Q279">
        <v>3341.8254931289898</v>
      </c>
      <c r="R279">
        <v>75.107443696096993</v>
      </c>
      <c r="S279" s="1">
        <f>(Table2[[#This Row],[Close Price]]-Table2[[#This Row],[20D EMA]])/Table2[[#This Row],[20D EMA]]</f>
        <v>0.12684230662124282</v>
      </c>
      <c r="T279" s="1">
        <f>(Table2[[#This Row],[Close Price]]-Table2[[#This Row],[50D EMA]])/Table2[[#This Row],[50D EMA]]</f>
        <v>0.21831054922628421</v>
      </c>
      <c r="U279" s="1">
        <f>(Table2[[#This Row],[Close Price]]-Table2[[#This Row],[200D EMA]])/Table2[[#This Row],[200D EMA]]</f>
        <v>0.29560924378072528</v>
      </c>
      <c r="V279">
        <v>3.2732866783643901</v>
      </c>
      <c r="W279">
        <v>4175</v>
      </c>
      <c r="X279">
        <v>4448.7</v>
      </c>
      <c r="Y279">
        <v>4175</v>
      </c>
      <c r="Z279">
        <v>4510.5</v>
      </c>
      <c r="AA279">
        <v>3105.1</v>
      </c>
      <c r="AB279">
        <v>4510.5</v>
      </c>
      <c r="AC279" s="1">
        <f>(Table2[[#This Row],[Close Price]]/Table2[[#This Row],[Day Low]])-1</f>
        <v>3.7053892215568762E-2</v>
      </c>
      <c r="AD279" s="1">
        <f>(Table2[[#This Row],[Day High]]/Table2[[#This Row],[Close Price]])-1</f>
        <v>2.7484583227475268E-2</v>
      </c>
      <c r="AE279" s="1">
        <f>(Table2[[#This Row],[Close Price]]/Table2[[#This Row],[Current Week Low]])-1</f>
        <v>3.7053892215568762E-2</v>
      </c>
      <c r="AF279" s="1">
        <f>(Table2[[#This Row],[Current Week High]]/Table2[[#This Row],[Close Price]])-1</f>
        <v>4.1758089475021354E-2</v>
      </c>
      <c r="AG279" s="1">
        <f>(Table2[[#This Row],[Close Price]]/Table2[[#This Row],[Current Month Low]])-1</f>
        <v>0.39438343370583873</v>
      </c>
      <c r="AH279" s="1">
        <f>(Table2[[#This Row],[Current Month High]]/Table2[[#This Row],[Close Price]])-1</f>
        <v>4.1758089475021354E-2</v>
      </c>
      <c r="AI279">
        <v>4.1758089475021301</v>
      </c>
      <c r="AJ279">
        <v>74.866720516962801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0.31</v>
      </c>
      <c r="AM279" t="s">
        <v>3217</v>
      </c>
      <c r="AN279">
        <v>36.21</v>
      </c>
      <c r="AO279" t="s">
        <v>3217</v>
      </c>
      <c r="AP279">
        <v>9.3734381254005003E-2</v>
      </c>
      <c r="AQ279">
        <f>(Table2[[#This Row],[Sharpe Ratio]]-AVERAGE(Table2[Sharpe Ratio]))/_xlfn.STDEV.P(Table2[Sharpe Ratio])</f>
        <v>0.34063263148934514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5.0146771341882062</v>
      </c>
      <c r="AS279">
        <f>_xlfn.RANK.AVG(Table2[[#This Row],[1Y Return vs Nifty Z-Score]],Table2[1Y Return vs Nifty Z-Score])</f>
        <v>355</v>
      </c>
      <c r="AT279">
        <f>_xlfn.RANK.AVG(Table2[[#This Row],[6M Return vs Nifty Z-Score]],Table2[6M Return vs Nifty Z-Score])</f>
        <v>294</v>
      </c>
      <c r="AU279">
        <f>_xlfn.RANK.AVG(Table2[[#This Row],[Sharpe Ratio Z-Score]],Table2[Sharpe Ratio Z-Score])</f>
        <v>251</v>
      </c>
      <c r="AV279">
        <f>(Table2[[#This Row],[Rank 1Y]]+Table2[[#This Row],[Rank 6M]]+Table2[[#This Row],[Rank Sharpe]])/3</f>
        <v>300</v>
      </c>
    </row>
    <row r="280" spans="1:48" x14ac:dyDescent="0.3">
      <c r="A280" t="s">
        <v>1711</v>
      </c>
      <c r="B280" t="s">
        <v>1712</v>
      </c>
      <c r="C280" t="s">
        <v>3173</v>
      </c>
      <c r="D280" t="s">
        <v>1011</v>
      </c>
      <c r="E280">
        <v>4944.147855192</v>
      </c>
      <c r="F280">
        <v>38.76</v>
      </c>
      <c r="G280">
        <v>23.3165193867267</v>
      </c>
      <c r="H280">
        <f>(Table2[[#This Row],[1Y Return vs Nifty]]-AVERAGE(Table2[1Y Return vs Nifty]))/_xlfn.STDEV.P(Table2[1Y Return vs Nifty])</f>
        <v>-5.6142123493779117E-2</v>
      </c>
      <c r="I280">
        <v>-5.8636781757472898</v>
      </c>
      <c r="J280">
        <f>(Table2[[#This Row],[1M Return vs Nifty]]-AVERAGE(Table2[1M Return vs Nifty]))/_xlfn.STDEV.P(Table2[1M Return vs Nifty])</f>
        <v>-0.66387082352269888</v>
      </c>
      <c r="K280">
        <v>15.2245282884437</v>
      </c>
      <c r="L280">
        <f>(Table2[[#This Row],[6M Return vs Nifty]]-AVERAGE(Table2[6M Return vs Nifty]))/_xlfn.STDEV.P(Table2[6M Return vs Nifty])</f>
        <v>-3.2082423216155988E-2</v>
      </c>
      <c r="M280">
        <v>-3.2854479159118202</v>
      </c>
      <c r="N280">
        <f>(Table2[[#This Row],[1W Return vs Nifty]]-AVERAGE(Table2[1W Return vs Nifty]))/_xlfn.STDEV.P(Table2[1W Return vs Nifty])</f>
        <v>-0.47725550397285071</v>
      </c>
      <c r="O280">
        <v>34.75</v>
      </c>
      <c r="P280">
        <v>39.887147403025097</v>
      </c>
      <c r="Q280">
        <v>34.965186835514103</v>
      </c>
      <c r="R280">
        <v>40.339011582451803</v>
      </c>
      <c r="S280" s="1">
        <f>(Table2[[#This Row],[Close Price]]-Table2[[#This Row],[20D EMA]])/Table2[[#This Row],[20D EMA]]</f>
        <v>0.11539568345323735</v>
      </c>
      <c r="T280" s="1">
        <f>(Table2[[#This Row],[Close Price]]-Table2[[#This Row],[50D EMA]])/Table2[[#This Row],[50D EMA]]</f>
        <v>-2.8258410952185918E-2</v>
      </c>
      <c r="U280" s="1">
        <f>(Table2[[#This Row],[Close Price]]-Table2[[#This Row],[200D EMA]])/Table2[[#This Row],[200D EMA]]</f>
        <v>0.10853118509956043</v>
      </c>
      <c r="V280">
        <v>0.461901573241292</v>
      </c>
      <c r="W280">
        <v>37.340000000000003</v>
      </c>
      <c r="X280">
        <v>39.340000000000003</v>
      </c>
      <c r="Y280">
        <v>38.6</v>
      </c>
      <c r="Z280">
        <v>39.950000000000003</v>
      </c>
      <c r="AA280">
        <v>38.6</v>
      </c>
      <c r="AB280">
        <v>39.950000000000003</v>
      </c>
      <c r="AC280" s="1">
        <f>(Table2[[#This Row],[Close Price]]/Table2[[#This Row],[Day Low]])-1</f>
        <v>3.8028923406534298E-2</v>
      </c>
      <c r="AD280" s="1">
        <f>(Table2[[#This Row],[Day High]]/Table2[[#This Row],[Close Price]])-1</f>
        <v>1.4963880288957787E-2</v>
      </c>
      <c r="AE280" s="1">
        <f>(Table2[[#This Row],[Close Price]]/Table2[[#This Row],[Current Week Low]])-1</f>
        <v>4.1450777202072242E-3</v>
      </c>
      <c r="AF280" s="1">
        <f>(Table2[[#This Row],[Current Week High]]/Table2[[#This Row],[Close Price]])-1</f>
        <v>3.0701754385965119E-2</v>
      </c>
      <c r="AG280" s="1">
        <f>(Table2[[#This Row],[Close Price]]/Table2[[#This Row],[Current Month Low]])-1</f>
        <v>4.1450777202072242E-3</v>
      </c>
      <c r="AH280" s="1">
        <f>(Table2[[#This Row],[Current Month High]]/Table2[[#This Row],[Close Price]])-1</f>
        <v>3.0701754385965119E-2</v>
      </c>
      <c r="AI280">
        <v>18.937048503611901</v>
      </c>
      <c r="AJ280">
        <v>72.266666666666595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-0.17</v>
      </c>
      <c r="AM280" t="s">
        <v>3216</v>
      </c>
      <c r="AN280">
        <v>-6.94</v>
      </c>
      <c r="AO280" t="s">
        <v>3216</v>
      </c>
      <c r="AP280">
        <v>9.0570128495161994E-2</v>
      </c>
      <c r="AQ280">
        <f>(Table2[[#This Row],[Sharpe Ratio]]-AVERAGE(Table2[Sharpe Ratio]))/_xlfn.STDEV.P(Table2[Sharpe Ratio])</f>
        <v>0.30388275455882124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306</v>
      </c>
      <c r="AT280">
        <f>_xlfn.RANK.AVG(Table2[[#This Row],[6M Return vs Nifty Z-Score]],Table2[6M Return vs Nifty Z-Score])</f>
        <v>331</v>
      </c>
      <c r="AU280">
        <f>_xlfn.RANK.AVG(Table2[[#This Row],[Sharpe Ratio Z-Score]],Table2[Sharpe Ratio Z-Score])</f>
        <v>263</v>
      </c>
      <c r="AV280">
        <f>(Table2[[#This Row],[Rank 1Y]]+Table2[[#This Row],[Rank 6M]]+Table2[[#This Row],[Rank Sharpe]])/3</f>
        <v>300</v>
      </c>
    </row>
    <row r="281" spans="1:48" x14ac:dyDescent="0.3">
      <c r="A281" t="s">
        <v>1100</v>
      </c>
      <c r="B281" t="s">
        <v>1101</v>
      </c>
      <c r="C281" t="s">
        <v>3171</v>
      </c>
      <c r="D281" t="s">
        <v>544</v>
      </c>
      <c r="E281">
        <v>11988.019123190999</v>
      </c>
      <c r="F281">
        <v>125.43</v>
      </c>
      <c r="G281">
        <v>20.0560267274642</v>
      </c>
      <c r="H281">
        <f>(Table2[[#This Row],[1Y Return vs Nifty]]-AVERAGE(Table2[1Y Return vs Nifty]))/_xlfn.STDEV.P(Table2[1Y Return vs Nifty])</f>
        <v>-0.11033523420987837</v>
      </c>
      <c r="I281">
        <v>39.365284255347603</v>
      </c>
      <c r="J281">
        <f>(Table2[[#This Row],[1M Return vs Nifty]]-AVERAGE(Table2[1M Return vs Nifty]))/_xlfn.STDEV.P(Table2[1M Return vs Nifty])</f>
        <v>3.5443193808647555</v>
      </c>
      <c r="K281">
        <v>48.046746382443303</v>
      </c>
      <c r="L281">
        <f>(Table2[[#This Row],[6M Return vs Nifty]]-AVERAGE(Table2[6M Return vs Nifty]))/_xlfn.STDEV.P(Table2[6M Return vs Nifty])</f>
        <v>0.93557216112239394</v>
      </c>
      <c r="M281">
        <v>3.2954246572535402</v>
      </c>
      <c r="N281">
        <f>(Table2[[#This Row],[1W Return vs Nifty]]-AVERAGE(Table2[1W Return vs Nifty]))/_xlfn.STDEV.P(Table2[1W Return vs Nifty])</f>
        <v>1.0074107711963438</v>
      </c>
      <c r="O281">
        <v>118.83</v>
      </c>
      <c r="P281">
        <v>107.437276104967</v>
      </c>
      <c r="Q281">
        <v>93.479116062446494</v>
      </c>
      <c r="R281">
        <v>57.3212596160622</v>
      </c>
      <c r="S281" s="1">
        <f>(Table2[[#This Row],[Close Price]]-Table2[[#This Row],[20D EMA]])/Table2[[#This Row],[20D EMA]]</f>
        <v>5.554152991668778E-2</v>
      </c>
      <c r="T281" s="1">
        <f>(Table2[[#This Row],[Close Price]]-Table2[[#This Row],[50D EMA]])/Table2[[#This Row],[50D EMA]]</f>
        <v>0.16747189194794912</v>
      </c>
      <c r="U281" s="1">
        <f>(Table2[[#This Row],[Close Price]]-Table2[[#This Row],[200D EMA]])/Table2[[#This Row],[200D EMA]]</f>
        <v>0.34179702679483498</v>
      </c>
      <c r="V281">
        <v>2.5900752482740801</v>
      </c>
      <c r="W281">
        <v>123.92</v>
      </c>
      <c r="X281">
        <v>132.38999999999999</v>
      </c>
      <c r="Y281">
        <v>123.92</v>
      </c>
      <c r="Z281">
        <v>136.5</v>
      </c>
      <c r="AA281">
        <v>106.09</v>
      </c>
      <c r="AB281">
        <v>136.5</v>
      </c>
      <c r="AC281" s="1">
        <f>(Table2[[#This Row],[Close Price]]/Table2[[#This Row],[Day Low]])-1</f>
        <v>1.2185280826339628E-2</v>
      </c>
      <c r="AD281" s="1">
        <f>(Table2[[#This Row],[Day High]]/Table2[[#This Row],[Close Price]])-1</f>
        <v>5.5489117436019919E-2</v>
      </c>
      <c r="AE281" s="1">
        <f>(Table2[[#This Row],[Close Price]]/Table2[[#This Row],[Current Week Low]])-1</f>
        <v>1.2185280826339628E-2</v>
      </c>
      <c r="AF281" s="1">
        <f>(Table2[[#This Row],[Current Week High]]/Table2[[#This Row],[Close Price]])-1</f>
        <v>8.8256397990911228E-2</v>
      </c>
      <c r="AG281" s="1">
        <f>(Table2[[#This Row],[Close Price]]/Table2[[#This Row],[Current Month Low]])-1</f>
        <v>0.18229804882646805</v>
      </c>
      <c r="AH281" s="1">
        <f>(Table2[[#This Row],[Current Month High]]/Table2[[#This Row],[Close Price]])-1</f>
        <v>8.8256397990911228E-2</v>
      </c>
      <c r="AI281">
        <v>8.8256397990911193</v>
      </c>
      <c r="AJ281">
        <v>81.782608695652101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0.37</v>
      </c>
      <c r="AM281" t="s">
        <v>3217</v>
      </c>
      <c r="AN281">
        <v>16.18</v>
      </c>
      <c r="AO281" t="s">
        <v>3217</v>
      </c>
      <c r="AP281">
        <v>2.2288533360049E-2</v>
      </c>
      <c r="AQ281">
        <f>(Table2[[#This Row],[Sharpe Ratio]]-AVERAGE(Table2[Sharpe Ratio]))/_xlfn.STDEV.P(Table2[Sharpe Ratio])</f>
        <v>-0.48914498661087785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4.8878220923627378</v>
      </c>
      <c r="AS281">
        <f>_xlfn.RANK.AVG(Table2[[#This Row],[1Y Return vs Nifty Z-Score]],Table2[1Y Return vs Nifty Z-Score])</f>
        <v>324</v>
      </c>
      <c r="AT281">
        <f>_xlfn.RANK.AVG(Table2[[#This Row],[6M Return vs Nifty Z-Score]],Table2[6M Return vs Nifty Z-Score])</f>
        <v>109</v>
      </c>
      <c r="AU281">
        <f>_xlfn.RANK.AVG(Table2[[#This Row],[Sharpe Ratio Z-Score]],Table2[Sharpe Ratio Z-Score])</f>
        <v>470</v>
      </c>
      <c r="AV281">
        <f>(Table2[[#This Row],[Rank 1Y]]+Table2[[#This Row],[Rank 6M]]+Table2[[#This Row],[Rank Sharpe]])/3</f>
        <v>301</v>
      </c>
    </row>
    <row r="282" spans="1:48" x14ac:dyDescent="0.3">
      <c r="A282" t="s">
        <v>362</v>
      </c>
      <c r="B282" t="s">
        <v>363</v>
      </c>
      <c r="C282" t="s">
        <v>3182</v>
      </c>
      <c r="D282" t="s">
        <v>98</v>
      </c>
      <c r="E282">
        <v>69931.298274874993</v>
      </c>
      <c r="F282">
        <v>338.75</v>
      </c>
      <c r="G282">
        <v>89.305186526208402</v>
      </c>
      <c r="H282">
        <f>(Table2[[#This Row],[1Y Return vs Nifty]]-AVERAGE(Table2[1Y Return vs Nifty]))/_xlfn.STDEV.P(Table2[1Y Return vs Nifty])</f>
        <v>1.0406648679707093</v>
      </c>
      <c r="I282">
        <v>2.7213886194866701</v>
      </c>
      <c r="J282">
        <f>(Table2[[#This Row],[1M Return vs Nifty]]-AVERAGE(Table2[1M Return vs Nifty]))/_xlfn.STDEV.P(Table2[1M Return vs Nifty])</f>
        <v>0.13490040733971514</v>
      </c>
      <c r="K282">
        <v>22.112330908985701</v>
      </c>
      <c r="L282">
        <f>(Table2[[#This Row],[6M Return vs Nifty]]-AVERAGE(Table2[6M Return vs Nifty]))/_xlfn.STDEV.P(Table2[6M Return vs Nifty])</f>
        <v>0.17098166473483506</v>
      </c>
      <c r="M282">
        <v>3.5545150666160801</v>
      </c>
      <c r="N282">
        <f>(Table2[[#This Row],[1W Return vs Nifty]]-AVERAGE(Table2[1W Return vs Nifty]))/_xlfn.STDEV.P(Table2[1W Return vs Nifty])</f>
        <v>1.0658624109635189</v>
      </c>
      <c r="O282">
        <v>323.99</v>
      </c>
      <c r="P282">
        <v>319.640839602678</v>
      </c>
      <c r="Q282">
        <v>268.15354360410998</v>
      </c>
      <c r="R282">
        <v>70.548453058568896</v>
      </c>
      <c r="S282" s="1">
        <f>(Table2[[#This Row],[Close Price]]-Table2[[#This Row],[20D EMA]])/Table2[[#This Row],[20D EMA]]</f>
        <v>4.5556961634618323E-2</v>
      </c>
      <c r="T282" s="1">
        <f>(Table2[[#This Row],[Close Price]]-Table2[[#This Row],[50D EMA]])/Table2[[#This Row],[50D EMA]]</f>
        <v>5.9783225513595793E-2</v>
      </c>
      <c r="U282" s="1">
        <f>(Table2[[#This Row],[Close Price]]-Table2[[#This Row],[200D EMA]])/Table2[[#This Row],[200D EMA]]</f>
        <v>0.2632687804421317</v>
      </c>
      <c r="V282">
        <v>1.2226337299966501</v>
      </c>
      <c r="W282">
        <v>333</v>
      </c>
      <c r="X282">
        <v>344.8</v>
      </c>
      <c r="Y282">
        <v>327</v>
      </c>
      <c r="Z282">
        <v>344.8</v>
      </c>
      <c r="AA282">
        <v>302.25</v>
      </c>
      <c r="AB282">
        <v>344.8</v>
      </c>
      <c r="AC282" s="1">
        <f>(Table2[[#This Row],[Close Price]]/Table2[[#This Row],[Day Low]])-1</f>
        <v>1.726726726726735E-2</v>
      </c>
      <c r="AD282" s="1">
        <f>(Table2[[#This Row],[Day High]]/Table2[[#This Row],[Close Price]])-1</f>
        <v>1.7859778597786091E-2</v>
      </c>
      <c r="AE282" s="1">
        <f>(Table2[[#This Row],[Close Price]]/Table2[[#This Row],[Current Week Low]])-1</f>
        <v>3.5932721712538251E-2</v>
      </c>
      <c r="AF282" s="1">
        <f>(Table2[[#This Row],[Current Week High]]/Table2[[#This Row],[Close Price]])-1</f>
        <v>1.7859778597786091E-2</v>
      </c>
      <c r="AG282" s="1">
        <f>(Table2[[#This Row],[Close Price]]/Table2[[#This Row],[Current Month Low]])-1</f>
        <v>0.12076095947063692</v>
      </c>
      <c r="AH282" s="1">
        <f>(Table2[[#This Row],[Current Month High]]/Table2[[#This Row],[Close Price]])-1</f>
        <v>1.7859778597786091E-2</v>
      </c>
      <c r="AI282">
        <v>6.5535055350553302</v>
      </c>
      <c r="AJ282">
        <v>138.22081575246099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-0.06</v>
      </c>
      <c r="AM282" t="s">
        <v>3216</v>
      </c>
      <c r="AN282">
        <v>6.07</v>
      </c>
      <c r="AO282" t="s">
        <v>3217</v>
      </c>
      <c r="AQ282">
        <f>(Table2[[#This Row],[Sharpe Ratio]]-AVERAGE(Table2[Sharpe Ratio]))/_xlfn.STDEV.P(Table2[Sharpe Ratio])</f>
        <v>-0.74800574154095378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1.6644036094678247</v>
      </c>
      <c r="AS282">
        <f>_xlfn.RANK.AVG(Table2[[#This Row],[1Y Return vs Nifty Z-Score]],Table2[1Y Return vs Nifty Z-Score])</f>
        <v>90</v>
      </c>
      <c r="AT282">
        <f>_xlfn.RANK.AVG(Table2[[#This Row],[6M Return vs Nifty Z-Score]],Table2[6M Return vs Nifty Z-Score])</f>
        <v>258</v>
      </c>
      <c r="AU282">
        <f>_xlfn.RANK.AVG(Table2[[#This Row],[Sharpe Ratio Z-Score]],Table2[Sharpe Ratio Z-Score])</f>
        <v>556.5</v>
      </c>
      <c r="AV282">
        <f>(Table2[[#This Row],[Rank 1Y]]+Table2[[#This Row],[Rank 6M]]+Table2[[#This Row],[Rank Sharpe]])/3</f>
        <v>301.5</v>
      </c>
    </row>
    <row r="283" spans="1:48" x14ac:dyDescent="0.3">
      <c r="A283" t="s">
        <v>1615</v>
      </c>
      <c r="B283" t="s">
        <v>1616</v>
      </c>
      <c r="C283" t="s">
        <v>3188</v>
      </c>
      <c r="D283" t="s">
        <v>1617</v>
      </c>
      <c r="E283">
        <v>5871.1801488599904</v>
      </c>
      <c r="F283">
        <v>329.55</v>
      </c>
      <c r="G283">
        <v>5.9571642664369797</v>
      </c>
      <c r="H283">
        <f>(Table2[[#This Row],[1Y Return vs Nifty]]-AVERAGE(Table2[1Y Return vs Nifty]))/_xlfn.STDEV.P(Table2[1Y Return vs Nifty])</f>
        <v>-0.34467442591176334</v>
      </c>
      <c r="I283">
        <v>-4.9970745274511703</v>
      </c>
      <c r="J283">
        <f>(Table2[[#This Row],[1M Return vs Nifty]]-AVERAGE(Table2[1M Return vs Nifty]))/_xlfn.STDEV.P(Table2[1M Return vs Nifty])</f>
        <v>-0.58324034279031389</v>
      </c>
      <c r="K283">
        <v>15.0157826232149</v>
      </c>
      <c r="L283">
        <f>(Table2[[#This Row],[6M Return vs Nifty]]-AVERAGE(Table2[6M Return vs Nifty]))/_xlfn.STDEV.P(Table2[6M Return vs Nifty])</f>
        <v>-3.8236599004670913E-2</v>
      </c>
      <c r="M283">
        <v>-3.5030071735662198</v>
      </c>
      <c r="N283">
        <f>(Table2[[#This Row],[1W Return vs Nifty]]-AVERAGE(Table2[1W Return vs Nifty]))/_xlfn.STDEV.P(Table2[1W Return vs Nifty])</f>
        <v>-0.52633758071863546</v>
      </c>
      <c r="O283">
        <v>301.99</v>
      </c>
      <c r="P283">
        <v>333.64680808074701</v>
      </c>
      <c r="Q283">
        <v>300.30308124130897</v>
      </c>
      <c r="R283">
        <v>45.096768958227997</v>
      </c>
      <c r="S283" s="1">
        <f>(Table2[[#This Row],[Close Price]]-Table2[[#This Row],[20D EMA]])/Table2[[#This Row],[20D EMA]]</f>
        <v>9.1261300043047791E-2</v>
      </c>
      <c r="T283" s="1">
        <f>(Table2[[#This Row],[Close Price]]-Table2[[#This Row],[50D EMA]])/Table2[[#This Row],[50D EMA]]</f>
        <v>-1.2278876888747316E-2</v>
      </c>
      <c r="U283" s="1">
        <f>(Table2[[#This Row],[Close Price]]-Table2[[#This Row],[200D EMA]])/Table2[[#This Row],[200D EMA]]</f>
        <v>9.7391337570691239E-2</v>
      </c>
      <c r="V283">
        <v>0.61992437533161804</v>
      </c>
      <c r="W283">
        <v>319</v>
      </c>
      <c r="X283">
        <v>334.8</v>
      </c>
      <c r="Y283">
        <v>326.7</v>
      </c>
      <c r="Z283">
        <v>339.5</v>
      </c>
      <c r="AA283">
        <v>326.7</v>
      </c>
      <c r="AB283">
        <v>351.2</v>
      </c>
      <c r="AC283" s="1">
        <f>(Table2[[#This Row],[Close Price]]/Table2[[#This Row],[Day Low]])-1</f>
        <v>3.3072100313479735E-2</v>
      </c>
      <c r="AD283" s="1">
        <f>(Table2[[#This Row],[Day High]]/Table2[[#This Row],[Close Price]])-1</f>
        <v>1.5930814747382893E-2</v>
      </c>
      <c r="AE283" s="1">
        <f>(Table2[[#This Row],[Close Price]]/Table2[[#This Row],[Current Week Low]])-1</f>
        <v>8.7235996326906484E-3</v>
      </c>
      <c r="AF283" s="1">
        <f>(Table2[[#This Row],[Current Week High]]/Table2[[#This Row],[Close Price]])-1</f>
        <v>3.0192686997420726E-2</v>
      </c>
      <c r="AG283" s="1">
        <f>(Table2[[#This Row],[Close Price]]/Table2[[#This Row],[Current Month Low]])-1</f>
        <v>8.7235996326906484E-3</v>
      </c>
      <c r="AH283" s="1">
        <f>(Table2[[#This Row],[Current Month High]]/Table2[[#This Row],[Close Price]])-1</f>
        <v>6.5695645577302342E-2</v>
      </c>
      <c r="AI283">
        <v>22.561068123198201</v>
      </c>
      <c r="AJ283">
        <v>42.8788207240407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-0.06</v>
      </c>
      <c r="AM283" t="s">
        <v>3216</v>
      </c>
      <c r="AN283">
        <v>0.2</v>
      </c>
      <c r="AO283" t="s">
        <v>3217</v>
      </c>
      <c r="AP283">
        <v>0.12879007777849599</v>
      </c>
      <c r="AQ283">
        <f>(Table2[[#This Row],[Sharpe Ratio]]-AVERAGE(Table2[Sharpe Ratio]))/_xlfn.STDEV.P(Table2[Sharpe Ratio])</f>
        <v>0.74777220951088541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412</v>
      </c>
      <c r="AT283">
        <f>_xlfn.RANK.AVG(Table2[[#This Row],[6M Return vs Nifty Z-Score]],Table2[6M Return vs Nifty Z-Score])</f>
        <v>332</v>
      </c>
      <c r="AU283">
        <f>_xlfn.RANK.AVG(Table2[[#This Row],[Sharpe Ratio Z-Score]],Table2[Sharpe Ratio Z-Score])</f>
        <v>161</v>
      </c>
      <c r="AV283">
        <f>(Table2[[#This Row],[Rank 1Y]]+Table2[[#This Row],[Rank 6M]]+Table2[[#This Row],[Rank Sharpe]])/3</f>
        <v>301.66666666666669</v>
      </c>
    </row>
    <row r="284" spans="1:48" x14ac:dyDescent="0.3">
      <c r="A284" t="s">
        <v>1821</v>
      </c>
      <c r="B284" t="s">
        <v>1822</v>
      </c>
      <c r="C284" t="s">
        <v>631</v>
      </c>
      <c r="D284" t="s">
        <v>631</v>
      </c>
      <c r="E284">
        <v>4288.2841287000001</v>
      </c>
      <c r="F284">
        <v>207.63</v>
      </c>
      <c r="G284">
        <v>14.4802763187416</v>
      </c>
      <c r="H284">
        <f>(Table2[[#This Row],[1Y Return vs Nifty]]-AVERAGE(Table2[1Y Return vs Nifty]))/_xlfn.STDEV.P(Table2[1Y Return vs Nifty])</f>
        <v>-0.20301057220422539</v>
      </c>
      <c r="I284">
        <v>-4.0836387498592002</v>
      </c>
      <c r="J284">
        <f>(Table2[[#This Row],[1M Return vs Nifty]]-AVERAGE(Table2[1M Return vs Nifty]))/_xlfn.STDEV.P(Table2[1M Return vs Nifty])</f>
        <v>-0.49825251010554555</v>
      </c>
      <c r="K284">
        <v>20.158612114093799</v>
      </c>
      <c r="L284">
        <f>(Table2[[#This Row],[6M Return vs Nifty]]-AVERAGE(Table2[6M Return vs Nifty]))/_xlfn.STDEV.P(Table2[6M Return vs Nifty])</f>
        <v>0.11338272541357228</v>
      </c>
      <c r="M284">
        <v>-3.7601420146023701</v>
      </c>
      <c r="N284">
        <f>(Table2[[#This Row],[1W Return vs Nifty]]-AVERAGE(Table2[1W Return vs Nifty]))/_xlfn.STDEV.P(Table2[1W Return vs Nifty])</f>
        <v>-0.58434803790543077</v>
      </c>
      <c r="O284">
        <v>181.74</v>
      </c>
      <c r="P284">
        <v>211.32726020958</v>
      </c>
      <c r="Q284">
        <v>183.97398229275399</v>
      </c>
      <c r="R284">
        <v>33.027544220464698</v>
      </c>
      <c r="S284" s="1">
        <f>(Table2[[#This Row],[Close Price]]-Table2[[#This Row],[20D EMA]])/Table2[[#This Row],[20D EMA]]</f>
        <v>0.1424562561901617</v>
      </c>
      <c r="T284" s="1">
        <f>(Table2[[#This Row],[Close Price]]-Table2[[#This Row],[50D EMA]])/Table2[[#This Row],[50D EMA]]</f>
        <v>-1.7495424896500893E-2</v>
      </c>
      <c r="U284" s="1">
        <f>(Table2[[#This Row],[Close Price]]-Table2[[#This Row],[200D EMA]])/Table2[[#This Row],[200D EMA]]</f>
        <v>0.12858349540753364</v>
      </c>
      <c r="V284">
        <v>0.36779812197214101</v>
      </c>
      <c r="W284">
        <v>198.99</v>
      </c>
      <c r="X284">
        <v>210.49</v>
      </c>
      <c r="Y284">
        <v>206.53</v>
      </c>
      <c r="Z284">
        <v>214.65</v>
      </c>
      <c r="AA284">
        <v>206.53</v>
      </c>
      <c r="AB284">
        <v>215.5</v>
      </c>
      <c r="AC284" s="1">
        <f>(Table2[[#This Row],[Close Price]]/Table2[[#This Row],[Day Low]])-1</f>
        <v>4.3419267299864339E-2</v>
      </c>
      <c r="AD284" s="1">
        <f>(Table2[[#This Row],[Day High]]/Table2[[#This Row],[Close Price]])-1</f>
        <v>1.3774502721186854E-2</v>
      </c>
      <c r="AE284" s="1">
        <f>(Table2[[#This Row],[Close Price]]/Table2[[#This Row],[Current Week Low]])-1</f>
        <v>5.3261027453639365E-3</v>
      </c>
      <c r="AF284" s="1">
        <f>(Table2[[#This Row],[Current Week High]]/Table2[[#This Row],[Close Price]])-1</f>
        <v>3.3810143042912966E-2</v>
      </c>
      <c r="AG284" s="1">
        <f>(Table2[[#This Row],[Close Price]]/Table2[[#This Row],[Current Month Low]])-1</f>
        <v>5.3261027453639365E-3</v>
      </c>
      <c r="AH284" s="1">
        <f>(Table2[[#This Row],[Current Month High]]/Table2[[#This Row],[Close Price]])-1</f>
        <v>3.7903963781727112E-2</v>
      </c>
      <c r="AI284">
        <v>17.131435727014299</v>
      </c>
      <c r="AJ284">
        <v>54.832214765100602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-0.13</v>
      </c>
      <c r="AM284" t="s">
        <v>3216</v>
      </c>
      <c r="AN284">
        <v>-2.4300000000000002</v>
      </c>
      <c r="AO284" t="s">
        <v>3216</v>
      </c>
      <c r="AP284">
        <v>8.4766476430923998E-2</v>
      </c>
      <c r="AQ284">
        <f>(Table2[[#This Row],[Sharpe Ratio]]-AVERAGE(Table2[Sharpe Ratio]))/_xlfn.STDEV.P(Table2[Sharpe Ratio])</f>
        <v>0.23647868940875622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358</v>
      </c>
      <c r="AT284">
        <f>_xlfn.RANK.AVG(Table2[[#This Row],[6M Return vs Nifty Z-Score]],Table2[6M Return vs Nifty Z-Score])</f>
        <v>265</v>
      </c>
      <c r="AU284">
        <f>_xlfn.RANK.AVG(Table2[[#This Row],[Sharpe Ratio Z-Score]],Table2[Sharpe Ratio Z-Score])</f>
        <v>285</v>
      </c>
      <c r="AV284">
        <f>(Table2[[#This Row],[Rank 1Y]]+Table2[[#This Row],[Rank 6M]]+Table2[[#This Row],[Rank Sharpe]])/3</f>
        <v>302.66666666666669</v>
      </c>
    </row>
    <row r="285" spans="1:48" x14ac:dyDescent="0.3">
      <c r="A285" t="s">
        <v>942</v>
      </c>
      <c r="B285" t="s">
        <v>943</v>
      </c>
      <c r="C285" t="s">
        <v>3171</v>
      </c>
      <c r="D285" t="s">
        <v>220</v>
      </c>
      <c r="E285">
        <v>16562.867745489999</v>
      </c>
      <c r="F285">
        <v>1299.6500000000001</v>
      </c>
      <c r="G285">
        <v>37.194208946925997</v>
      </c>
      <c r="H285">
        <f>(Table2[[#This Row],[1Y Return vs Nifty]]-AVERAGE(Table2[1Y Return vs Nifty]))/_xlfn.STDEV.P(Table2[1Y Return vs Nifty])</f>
        <v>0.17452092206868178</v>
      </c>
      <c r="I285">
        <v>19.3379139574768</v>
      </c>
      <c r="J285">
        <f>(Table2[[#This Row],[1M Return vs Nifty]]-AVERAGE(Table2[1M Return vs Nifty]))/_xlfn.STDEV.P(Table2[1M Return vs Nifty])</f>
        <v>1.680934085755744</v>
      </c>
      <c r="K285">
        <v>42.348127876646998</v>
      </c>
      <c r="L285">
        <f>(Table2[[#This Row],[6M Return vs Nifty]]-AVERAGE(Table2[6M Return vs Nifty]))/_xlfn.STDEV.P(Table2[6M Return vs Nifty])</f>
        <v>0.76756723513787051</v>
      </c>
      <c r="M285">
        <v>-2.1935172797575002</v>
      </c>
      <c r="N285">
        <f>(Table2[[#This Row],[1W Return vs Nifty]]-AVERAGE(Table2[1W Return vs Nifty]))/_xlfn.STDEV.P(Table2[1W Return vs Nifty])</f>
        <v>-0.23091239790316448</v>
      </c>
      <c r="O285">
        <v>1221.6199999999999</v>
      </c>
      <c r="P285">
        <v>1134.7334154421701</v>
      </c>
      <c r="Q285">
        <v>978.06239164212798</v>
      </c>
      <c r="R285">
        <v>69.191368709500694</v>
      </c>
      <c r="S285" s="1">
        <f>(Table2[[#This Row],[Close Price]]-Table2[[#This Row],[20D EMA]])/Table2[[#This Row],[20D EMA]]</f>
        <v>6.3874199833008793E-2</v>
      </c>
      <c r="T285" s="1">
        <f>(Table2[[#This Row],[Close Price]]-Table2[[#This Row],[50D EMA]])/Table2[[#This Row],[50D EMA]]</f>
        <v>0.14533509132060515</v>
      </c>
      <c r="U285" s="1">
        <f>(Table2[[#This Row],[Close Price]]-Table2[[#This Row],[200D EMA]])/Table2[[#This Row],[200D EMA]]</f>
        <v>0.32880070955181018</v>
      </c>
      <c r="V285">
        <v>1.37775714145372</v>
      </c>
      <c r="W285">
        <v>1280.05</v>
      </c>
      <c r="X285">
        <v>1341</v>
      </c>
      <c r="Y285">
        <v>1261</v>
      </c>
      <c r="Z285">
        <v>1341</v>
      </c>
      <c r="AA285">
        <v>1145.3</v>
      </c>
      <c r="AB285">
        <v>1341</v>
      </c>
      <c r="AC285" s="1">
        <f>(Table2[[#This Row],[Close Price]]/Table2[[#This Row],[Day Low]])-1</f>
        <v>1.5311901878833023E-2</v>
      </c>
      <c r="AD285" s="1">
        <f>(Table2[[#This Row],[Day High]]/Table2[[#This Row],[Close Price]])-1</f>
        <v>3.1816258223367866E-2</v>
      </c>
      <c r="AE285" s="1">
        <f>(Table2[[#This Row],[Close Price]]/Table2[[#This Row],[Current Week Low]])-1</f>
        <v>3.0650277557494165E-2</v>
      </c>
      <c r="AF285" s="1">
        <f>(Table2[[#This Row],[Current Week High]]/Table2[[#This Row],[Close Price]])-1</f>
        <v>3.1816258223367866E-2</v>
      </c>
      <c r="AG285" s="1">
        <f>(Table2[[#This Row],[Close Price]]/Table2[[#This Row],[Current Month Low]])-1</f>
        <v>0.13476818300881876</v>
      </c>
      <c r="AH285" s="1">
        <f>(Table2[[#This Row],[Current Month High]]/Table2[[#This Row],[Close Price]])-1</f>
        <v>3.1816258223367866E-2</v>
      </c>
      <c r="AI285">
        <v>3.1816258223367799</v>
      </c>
      <c r="AJ285">
        <v>75.391363022941903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0.23</v>
      </c>
      <c r="AM285" t="s">
        <v>3217</v>
      </c>
      <c r="AN285">
        <v>9.01</v>
      </c>
      <c r="AO285" t="s">
        <v>3217</v>
      </c>
      <c r="AP285">
        <v>2.667923514814E-3</v>
      </c>
      <c r="AQ285">
        <f>(Table2[[#This Row],[Sharpe Ratio]]-AVERAGE(Table2[Sharpe Ratio]))/_xlfn.STDEV.P(Table2[Sharpe Ratio])</f>
        <v>-0.71702027094115406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1.6750895741179777</v>
      </c>
      <c r="AS285">
        <f>_xlfn.RANK.AVG(Table2[[#This Row],[1Y Return vs Nifty Z-Score]],Table2[1Y Return vs Nifty Z-Score])</f>
        <v>250</v>
      </c>
      <c r="AT285">
        <f>_xlfn.RANK.AVG(Table2[[#This Row],[6M Return vs Nifty Z-Score]],Table2[6M Return vs Nifty Z-Score])</f>
        <v>136</v>
      </c>
      <c r="AU285">
        <f>_xlfn.RANK.AVG(Table2[[#This Row],[Sharpe Ratio Z-Score]],Table2[Sharpe Ratio Z-Score])</f>
        <v>524</v>
      </c>
      <c r="AV285">
        <f>(Table2[[#This Row],[Rank 1Y]]+Table2[[#This Row],[Rank 6M]]+Table2[[#This Row],[Rank Sharpe]])/3</f>
        <v>303.33333333333331</v>
      </c>
    </row>
    <row r="286" spans="1:48" x14ac:dyDescent="0.3">
      <c r="A286" t="s">
        <v>1489</v>
      </c>
      <c r="B286" t="s">
        <v>1490</v>
      </c>
      <c r="C286" t="s">
        <v>3178</v>
      </c>
      <c r="D286" t="s">
        <v>72</v>
      </c>
      <c r="E286">
        <v>7072.31407253</v>
      </c>
      <c r="F286">
        <v>3574.3</v>
      </c>
      <c r="G286">
        <v>45.229181315804396</v>
      </c>
      <c r="H286">
        <f>(Table2[[#This Row],[1Y Return vs Nifty]]-AVERAGE(Table2[1Y Return vs Nifty]))/_xlfn.STDEV.P(Table2[1Y Return vs Nifty])</f>
        <v>0.30807133689645777</v>
      </c>
      <c r="I286">
        <v>-6.2231322302868897</v>
      </c>
      <c r="J286">
        <f>(Table2[[#This Row],[1M Return vs Nifty]]-AVERAGE(Table2[1M Return vs Nifty]))/_xlfn.STDEV.P(Table2[1M Return vs Nifty])</f>
        <v>-0.6973151244735637</v>
      </c>
      <c r="K286">
        <v>62.2002700630349</v>
      </c>
      <c r="L286">
        <f>(Table2[[#This Row],[6M Return vs Nifty]]-AVERAGE(Table2[6M Return vs Nifty]))/_xlfn.STDEV.P(Table2[6M Return vs Nifty])</f>
        <v>1.3528420127468479</v>
      </c>
      <c r="M286">
        <v>-4.6403121903632201</v>
      </c>
      <c r="N286">
        <f>(Table2[[#This Row],[1W Return vs Nifty]]-AVERAGE(Table2[1W Return vs Nifty]))/_xlfn.STDEV.P(Table2[1W Return vs Nifty])</f>
        <v>-0.78291729476817729</v>
      </c>
      <c r="O286">
        <v>2510.0100000000002</v>
      </c>
      <c r="P286">
        <v>3440.8588877102102</v>
      </c>
      <c r="Q286">
        <v>2753.1991257212999</v>
      </c>
      <c r="R286">
        <v>41.672643640403599</v>
      </c>
      <c r="S286" s="1">
        <f>(Table2[[#This Row],[Close Price]]-Table2[[#This Row],[20D EMA]])/Table2[[#This Row],[20D EMA]]</f>
        <v>0.42401823100306368</v>
      </c>
      <c r="T286" s="1">
        <f>(Table2[[#This Row],[Close Price]]-Table2[[#This Row],[50D EMA]])/Table2[[#This Row],[50D EMA]]</f>
        <v>3.878133821947901E-2</v>
      </c>
      <c r="U286" s="1">
        <f>(Table2[[#This Row],[Close Price]]-Table2[[#This Row],[200D EMA]])/Table2[[#This Row],[200D EMA]]</f>
        <v>0.29823519359994832</v>
      </c>
      <c r="V286">
        <v>0.51425405030777305</v>
      </c>
      <c r="W286">
        <v>3567.75</v>
      </c>
      <c r="X286">
        <v>3617.25</v>
      </c>
      <c r="Y286">
        <v>3550</v>
      </c>
      <c r="Z286">
        <v>3670</v>
      </c>
      <c r="AA286">
        <v>3550</v>
      </c>
      <c r="AB286">
        <v>3700</v>
      </c>
      <c r="AC286" s="1">
        <f>(Table2[[#This Row],[Close Price]]/Table2[[#This Row],[Day Low]])-1</f>
        <v>1.8358909676967627E-3</v>
      </c>
      <c r="AD286" s="1">
        <f>(Table2[[#This Row],[Day High]]/Table2[[#This Row],[Close Price]])-1</f>
        <v>1.2016338863553688E-2</v>
      </c>
      <c r="AE286" s="1">
        <f>(Table2[[#This Row],[Close Price]]/Table2[[#This Row],[Current Week Low]])-1</f>
        <v>6.8450704225353487E-3</v>
      </c>
      <c r="AF286" s="1">
        <f>(Table2[[#This Row],[Current Week High]]/Table2[[#This Row],[Close Price]])-1</f>
        <v>2.6774473323447845E-2</v>
      </c>
      <c r="AG286" s="1">
        <f>(Table2[[#This Row],[Close Price]]/Table2[[#This Row],[Current Month Low]])-1</f>
        <v>6.8450704225353487E-3</v>
      </c>
      <c r="AH286" s="1">
        <f>(Table2[[#This Row],[Current Month High]]/Table2[[#This Row],[Close Price]])-1</f>
        <v>3.5167725148980145E-2</v>
      </c>
      <c r="AI286">
        <v>6.8754721204151901</v>
      </c>
      <c r="AJ286">
        <v>124.094043887147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7.0000000000000007E-2</v>
      </c>
      <c r="AM286" t="s">
        <v>3217</v>
      </c>
      <c r="AN286">
        <v>-2.48</v>
      </c>
      <c r="AO286" t="s">
        <v>3216</v>
      </c>
      <c r="AP286">
        <v>-2.4516657217150999E-2</v>
      </c>
      <c r="AQ286">
        <f>(Table2[[#This Row],[Sharpe Ratio]]-AVERAGE(Table2[Sharpe Ratio]))/_xlfn.STDEV.P(Table2[Sharpe Ratio])</f>
        <v>-1.0327440997394874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211</v>
      </c>
      <c r="AT286">
        <f>_xlfn.RANK.AVG(Table2[[#This Row],[6M Return vs Nifty Z-Score]],Table2[6M Return vs Nifty Z-Score])</f>
        <v>68</v>
      </c>
      <c r="AU286">
        <f>_xlfn.RANK.AVG(Table2[[#This Row],[Sharpe Ratio Z-Score]],Table2[Sharpe Ratio Z-Score])</f>
        <v>632</v>
      </c>
      <c r="AV286">
        <f>(Table2[[#This Row],[Rank 1Y]]+Table2[[#This Row],[Rank 6M]]+Table2[[#This Row],[Rank Sharpe]])/3</f>
        <v>303.66666666666669</v>
      </c>
    </row>
    <row r="287" spans="1:48" x14ac:dyDescent="0.3">
      <c r="A287" t="s">
        <v>1805</v>
      </c>
      <c r="B287" t="s">
        <v>1806</v>
      </c>
      <c r="C287" t="s">
        <v>3175</v>
      </c>
      <c r="D287" t="s">
        <v>54</v>
      </c>
      <c r="E287">
        <v>4431.4839148250003</v>
      </c>
      <c r="F287">
        <v>177.85</v>
      </c>
      <c r="G287">
        <v>70.797957979738499</v>
      </c>
      <c r="H287">
        <f>(Table2[[#This Row],[1Y Return vs Nifty]]-AVERAGE(Table2[1Y Return vs Nifty]))/_xlfn.STDEV.P(Table2[1Y Return vs Nifty])</f>
        <v>0.73305359860693808</v>
      </c>
      <c r="I287">
        <v>20.792154060837198</v>
      </c>
      <c r="J287">
        <f>(Table2[[#This Row],[1M Return vs Nifty]]-AVERAGE(Table2[1M Return vs Nifty]))/_xlfn.STDEV.P(Table2[1M Return vs Nifty])</f>
        <v>1.8162393996265154</v>
      </c>
      <c r="K287">
        <v>36.558592348850503</v>
      </c>
      <c r="L287">
        <f>(Table2[[#This Row],[6M Return vs Nifty]]-AVERAGE(Table2[6M Return vs Nifty]))/_xlfn.STDEV.P(Table2[6M Return vs Nifty])</f>
        <v>0.59688192134771667</v>
      </c>
      <c r="M287">
        <v>-2.5736815723547499</v>
      </c>
      <c r="N287">
        <f>(Table2[[#This Row],[1W Return vs Nifty]]-AVERAGE(Table2[1W Return vs Nifty]))/_xlfn.STDEV.P(Table2[1W Return vs Nifty])</f>
        <v>-0.31667869985895652</v>
      </c>
      <c r="O287">
        <v>131.61000000000001</v>
      </c>
      <c r="P287">
        <v>156.260055062573</v>
      </c>
      <c r="Q287">
        <v>131.853496394015</v>
      </c>
      <c r="R287">
        <v>63.937020226244599</v>
      </c>
      <c r="S287" s="1">
        <f>(Table2[[#This Row],[Close Price]]-Table2[[#This Row],[20D EMA]])/Table2[[#This Row],[20D EMA]]</f>
        <v>0.35134108350429283</v>
      </c>
      <c r="T287" s="1">
        <f>(Table2[[#This Row],[Close Price]]-Table2[[#This Row],[50D EMA]])/Table2[[#This Row],[50D EMA]]</f>
        <v>0.13816675623710412</v>
      </c>
      <c r="U287" s="1">
        <f>(Table2[[#This Row],[Close Price]]-Table2[[#This Row],[200D EMA]])/Table2[[#This Row],[200D EMA]]</f>
        <v>0.34884553587061978</v>
      </c>
      <c r="V287">
        <v>1.5395738543236701</v>
      </c>
      <c r="W287">
        <v>168.4</v>
      </c>
      <c r="X287">
        <v>180.87</v>
      </c>
      <c r="Y287">
        <v>176.2</v>
      </c>
      <c r="Z287">
        <v>183</v>
      </c>
      <c r="AA287">
        <v>174.26</v>
      </c>
      <c r="AB287">
        <v>183</v>
      </c>
      <c r="AC287" s="1">
        <f>(Table2[[#This Row],[Close Price]]/Table2[[#This Row],[Day Low]])-1</f>
        <v>5.6116389548693579E-2</v>
      </c>
      <c r="AD287" s="1">
        <f>(Table2[[#This Row],[Day High]]/Table2[[#This Row],[Close Price]])-1</f>
        <v>1.6980601630587566E-2</v>
      </c>
      <c r="AE287" s="1">
        <f>(Table2[[#This Row],[Close Price]]/Table2[[#This Row],[Current Week Low]])-1</f>
        <v>9.3643586833145331E-3</v>
      </c>
      <c r="AF287" s="1">
        <f>(Table2[[#This Row],[Current Week High]]/Table2[[#This Row],[Close Price]])-1</f>
        <v>2.8956986224346393E-2</v>
      </c>
      <c r="AG287" s="1">
        <f>(Table2[[#This Row],[Close Price]]/Table2[[#This Row],[Current Month Low]])-1</f>
        <v>2.0601400206587961E-2</v>
      </c>
      <c r="AH287" s="1">
        <f>(Table2[[#This Row],[Current Month High]]/Table2[[#This Row],[Close Price]])-1</f>
        <v>2.8956986224346393E-2</v>
      </c>
      <c r="AI287">
        <v>3.8515603036266501</v>
      </c>
      <c r="AJ287">
        <v>104.42528735632099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0.25</v>
      </c>
      <c r="AM287" t="s">
        <v>3217</v>
      </c>
      <c r="AN287">
        <v>10.039999999999999</v>
      </c>
      <c r="AO287" t="s">
        <v>3217</v>
      </c>
      <c r="AP287">
        <v>-1.9572399329423E-2</v>
      </c>
      <c r="AQ287">
        <f>(Table2[[#This Row],[Sharpe Ratio]]-AVERAGE(Table2[Sharpe Ratio]))/_xlfn.STDEV.P(Table2[Sharpe Ratio])</f>
        <v>-0.97532110520184057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126</v>
      </c>
      <c r="AT287">
        <f>_xlfn.RANK.AVG(Table2[[#This Row],[6M Return vs Nifty Z-Score]],Table2[6M Return vs Nifty Z-Score])</f>
        <v>161</v>
      </c>
      <c r="AU287">
        <f>_xlfn.RANK.AVG(Table2[[#This Row],[Sharpe Ratio Z-Score]],Table2[Sharpe Ratio Z-Score])</f>
        <v>624</v>
      </c>
      <c r="AV287">
        <f>(Table2[[#This Row],[Rank 1Y]]+Table2[[#This Row],[Rank 6M]]+Table2[[#This Row],[Rank Sharpe]])/3</f>
        <v>303.66666666666669</v>
      </c>
    </row>
    <row r="288" spans="1:48" x14ac:dyDescent="0.3">
      <c r="A288" t="s">
        <v>1919</v>
      </c>
      <c r="B288" t="s">
        <v>1920</v>
      </c>
      <c r="C288" t="s">
        <v>3170</v>
      </c>
      <c r="D288" t="s">
        <v>282</v>
      </c>
      <c r="E288">
        <v>3799.4891907000001</v>
      </c>
      <c r="F288">
        <v>1391.75</v>
      </c>
      <c r="G288">
        <v>46.454836466118401</v>
      </c>
      <c r="H288">
        <f>(Table2[[#This Row],[1Y Return vs Nifty]]-AVERAGE(Table2[1Y Return vs Nifty]))/_xlfn.STDEV.P(Table2[1Y Return vs Nifty])</f>
        <v>0.32844312490586502</v>
      </c>
      <c r="I288">
        <v>-1.3618735864323901</v>
      </c>
      <c r="J288">
        <f>(Table2[[#This Row],[1M Return vs Nifty]]-AVERAGE(Table2[1M Return vs Nifty]))/_xlfn.STDEV.P(Table2[1M Return vs Nifty])</f>
        <v>-0.24501421137549761</v>
      </c>
      <c r="K288">
        <v>-2.52378808346768</v>
      </c>
      <c r="L288">
        <f>(Table2[[#This Row],[6M Return vs Nifty]]-AVERAGE(Table2[6M Return vs Nifty]))/_xlfn.STDEV.P(Table2[6M Return vs Nifty])</f>
        <v>-0.55533285231225349</v>
      </c>
      <c r="M288">
        <v>-0.873614585640479</v>
      </c>
      <c r="N288">
        <f>(Table2[[#This Row],[1W Return vs Nifty]]-AVERAGE(Table2[1W Return vs Nifty]))/_xlfn.STDEV.P(Table2[1W Return vs Nifty])</f>
        <v>6.6861946558566906E-2</v>
      </c>
      <c r="O288">
        <v>1232.96</v>
      </c>
      <c r="P288">
        <v>1364.4804357553401</v>
      </c>
      <c r="Q288">
        <v>1235.2514759374901</v>
      </c>
      <c r="R288">
        <v>69.094024030695394</v>
      </c>
      <c r="S288" s="1">
        <f>(Table2[[#This Row],[Close Price]]-Table2[[#This Row],[20D EMA]])/Table2[[#This Row],[20D EMA]]</f>
        <v>0.1287876330132364</v>
      </c>
      <c r="T288" s="1">
        <f>(Table2[[#This Row],[Close Price]]-Table2[[#This Row],[50D EMA]])/Table2[[#This Row],[50D EMA]]</f>
        <v>1.9985309814694579E-2</v>
      </c>
      <c r="U288" s="1">
        <f>(Table2[[#This Row],[Close Price]]-Table2[[#This Row],[200D EMA]])/Table2[[#This Row],[200D EMA]]</f>
        <v>0.12669365478291442</v>
      </c>
      <c r="V288">
        <v>0.49953587030385999</v>
      </c>
      <c r="W288">
        <v>1377.55</v>
      </c>
      <c r="X288">
        <v>1393.9</v>
      </c>
      <c r="Y288">
        <v>1380.2</v>
      </c>
      <c r="Z288">
        <v>1394.3</v>
      </c>
      <c r="AA288">
        <v>1378</v>
      </c>
      <c r="AB288">
        <v>1398.9</v>
      </c>
      <c r="AC288" s="1">
        <f>(Table2[[#This Row],[Close Price]]/Table2[[#This Row],[Day Low]])-1</f>
        <v>1.0308155783819162E-2</v>
      </c>
      <c r="AD288" s="1">
        <f>(Table2[[#This Row],[Day High]]/Table2[[#This Row],[Close Price]])-1</f>
        <v>1.5448176755883392E-3</v>
      </c>
      <c r="AE288" s="1">
        <f>(Table2[[#This Row],[Close Price]]/Table2[[#This Row],[Current Week Low]])-1</f>
        <v>8.3683524126938469E-3</v>
      </c>
      <c r="AF288" s="1">
        <f>(Table2[[#This Row],[Current Week High]]/Table2[[#This Row],[Close Price]])-1</f>
        <v>1.8322256152325522E-3</v>
      </c>
      <c r="AG288" s="1">
        <f>(Table2[[#This Row],[Close Price]]/Table2[[#This Row],[Current Month Low]])-1</f>
        <v>9.9782293178518611E-3</v>
      </c>
      <c r="AH288" s="1">
        <f>(Table2[[#This Row],[Current Month High]]/Table2[[#This Row],[Close Price]])-1</f>
        <v>5.1374169211424459E-3</v>
      </c>
      <c r="AI288">
        <v>1.67055864918268</v>
      </c>
      <c r="AJ288">
        <v>78.429487179487097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-0.11</v>
      </c>
      <c r="AM288" t="s">
        <v>3216</v>
      </c>
      <c r="AN288">
        <v>1.26</v>
      </c>
      <c r="AO288" t="s">
        <v>3217</v>
      </c>
      <c r="AP288">
        <v>0.107181479174613</v>
      </c>
      <c r="AQ288">
        <f>(Table2[[#This Row],[Sharpe Ratio]]-AVERAGE(Table2[Sharpe Ratio]))/_xlfn.STDEV.P(Table2[Sharpe Ratio])</f>
        <v>0.49680826956818847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198</v>
      </c>
      <c r="AT288">
        <f>_xlfn.RANK.AVG(Table2[[#This Row],[6M Return vs Nifty Z-Score]],Table2[6M Return vs Nifty Z-Score])</f>
        <v>503</v>
      </c>
      <c r="AU288">
        <f>_xlfn.RANK.AVG(Table2[[#This Row],[Sharpe Ratio Z-Score]],Table2[Sharpe Ratio Z-Score])</f>
        <v>219</v>
      </c>
      <c r="AV288">
        <f>(Table2[[#This Row],[Rank 1Y]]+Table2[[#This Row],[Rank 6M]]+Table2[[#This Row],[Rank Sharpe]])/3</f>
        <v>306.66666666666669</v>
      </c>
    </row>
    <row r="289" spans="1:48" x14ac:dyDescent="0.3">
      <c r="A289" t="s">
        <v>968</v>
      </c>
      <c r="B289" t="s">
        <v>969</v>
      </c>
      <c r="C289" t="s">
        <v>3173</v>
      </c>
      <c r="D289" t="s">
        <v>970</v>
      </c>
      <c r="E289">
        <v>15779.795967599999</v>
      </c>
      <c r="F289">
        <v>820.75</v>
      </c>
      <c r="G289">
        <v>42.900484338168503</v>
      </c>
      <c r="H289">
        <f>(Table2[[#This Row],[1Y Return vs Nifty]]-AVERAGE(Table2[1Y Return vs Nifty]))/_xlfn.STDEV.P(Table2[1Y Return vs Nifty])</f>
        <v>0.26936573430147659</v>
      </c>
      <c r="I289">
        <v>-7.3370905957684099E-2</v>
      </c>
      <c r="J289">
        <f>(Table2[[#This Row],[1M Return vs Nifty]]-AVERAGE(Table2[1M Return vs Nifty]))/_xlfn.STDEV.P(Table2[1M Return vs Nifty])</f>
        <v>-0.1251294281116474</v>
      </c>
      <c r="K289">
        <v>48.614155512351502</v>
      </c>
      <c r="L289">
        <f>(Table2[[#This Row],[6M Return vs Nifty]]-AVERAGE(Table2[6M Return vs Nifty]))/_xlfn.STDEV.P(Table2[6M Return vs Nifty])</f>
        <v>0.95230034336098546</v>
      </c>
      <c r="M289">
        <v>4.0100073615707004</v>
      </c>
      <c r="N289">
        <f>(Table2[[#This Row],[1W Return vs Nifty]]-AVERAGE(Table2[1W Return vs Nifty]))/_xlfn.STDEV.P(Table2[1W Return vs Nifty])</f>
        <v>1.1686229554657914</v>
      </c>
      <c r="O289">
        <v>800.77</v>
      </c>
      <c r="P289">
        <v>781.50107851958501</v>
      </c>
      <c r="Q289">
        <v>651.28484412830096</v>
      </c>
      <c r="R289">
        <v>60.358913973320703</v>
      </c>
      <c r="S289" s="1">
        <f>(Table2[[#This Row],[Close Price]]-Table2[[#This Row],[20D EMA]])/Table2[[#This Row],[20D EMA]]</f>
        <v>2.4950984677248173E-2</v>
      </c>
      <c r="T289" s="1">
        <f>(Table2[[#This Row],[Close Price]]-Table2[[#This Row],[50D EMA]])/Table2[[#This Row],[50D EMA]]</f>
        <v>5.0222478969274238E-2</v>
      </c>
      <c r="U289" s="1">
        <f>(Table2[[#This Row],[Close Price]]-Table2[[#This Row],[200D EMA]])/Table2[[#This Row],[200D EMA]]</f>
        <v>0.26020128888231114</v>
      </c>
      <c r="V289">
        <v>1.1473185430891399</v>
      </c>
      <c r="W289">
        <v>811</v>
      </c>
      <c r="X289">
        <v>853.75</v>
      </c>
      <c r="Y289">
        <v>798.25</v>
      </c>
      <c r="Z289">
        <v>853.75</v>
      </c>
      <c r="AA289">
        <v>760</v>
      </c>
      <c r="AB289">
        <v>853.75</v>
      </c>
      <c r="AC289" s="1">
        <f>(Table2[[#This Row],[Close Price]]/Table2[[#This Row],[Day Low]])-1</f>
        <v>1.2022194821208476E-2</v>
      </c>
      <c r="AD289" s="1">
        <f>(Table2[[#This Row],[Day High]]/Table2[[#This Row],[Close Price]])-1</f>
        <v>4.0207127627170269E-2</v>
      </c>
      <c r="AE289" s="1">
        <f>(Table2[[#This Row],[Close Price]]/Table2[[#This Row],[Current Week Low]])-1</f>
        <v>2.8186658315064284E-2</v>
      </c>
      <c r="AF289" s="1">
        <f>(Table2[[#This Row],[Current Week High]]/Table2[[#This Row],[Close Price]])-1</f>
        <v>4.0207127627170269E-2</v>
      </c>
      <c r="AG289" s="1">
        <f>(Table2[[#This Row],[Close Price]]/Table2[[#This Row],[Current Month Low]])-1</f>
        <v>7.9934210526315885E-2</v>
      </c>
      <c r="AH289" s="1">
        <f>(Table2[[#This Row],[Current Month High]]/Table2[[#This Row],[Close Price]])-1</f>
        <v>4.0207127627170269E-2</v>
      </c>
      <c r="AI289">
        <v>6.8169357295156896</v>
      </c>
      <c r="AJ289">
        <v>83.880362943878097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-0.03</v>
      </c>
      <c r="AM289" t="s">
        <v>3216</v>
      </c>
      <c r="AN289">
        <v>0.85</v>
      </c>
      <c r="AO289" t="s">
        <v>3217</v>
      </c>
      <c r="AP289">
        <v>-4.0336155783820002E-3</v>
      </c>
      <c r="AQ289">
        <f>(Table2[[#This Row],[Sharpe Ratio]]-AVERAGE(Table2[Sharpe Ratio]))/_xlfn.STDEV.P(Table2[Sharpe Ratio])</f>
        <v>-0.79485246567710766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1.4703071393394984</v>
      </c>
      <c r="AS289">
        <f>_xlfn.RANK.AVG(Table2[[#This Row],[1Y Return vs Nifty Z-Score]],Table2[1Y Return vs Nifty Z-Score])</f>
        <v>224</v>
      </c>
      <c r="AT289">
        <f>_xlfn.RANK.AVG(Table2[[#This Row],[6M Return vs Nifty Z-Score]],Table2[6M Return vs Nifty Z-Score])</f>
        <v>106</v>
      </c>
      <c r="AU289">
        <f>_xlfn.RANK.AVG(Table2[[#This Row],[Sharpe Ratio Z-Score]],Table2[Sharpe Ratio Z-Score])</f>
        <v>592</v>
      </c>
      <c r="AV289">
        <f>(Table2[[#This Row],[Rank 1Y]]+Table2[[#This Row],[Rank 6M]]+Table2[[#This Row],[Rank Sharpe]])/3</f>
        <v>307.33333333333331</v>
      </c>
    </row>
    <row r="290" spans="1:48" x14ac:dyDescent="0.3">
      <c r="A290" t="s">
        <v>1046</v>
      </c>
      <c r="B290" t="s">
        <v>1047</v>
      </c>
      <c r="C290" t="s">
        <v>3183</v>
      </c>
      <c r="D290" t="s">
        <v>262</v>
      </c>
      <c r="E290">
        <v>13129.28904</v>
      </c>
      <c r="F290">
        <v>4159.05</v>
      </c>
      <c r="G290">
        <v>8.8638016787051601</v>
      </c>
      <c r="H290">
        <f>(Table2[[#This Row],[1Y Return vs Nifty]]-AVERAGE(Table2[1Y Return vs Nifty]))/_xlfn.STDEV.P(Table2[1Y Return vs Nifty])</f>
        <v>-0.29636279342054478</v>
      </c>
      <c r="I290">
        <v>0.98269553704522705</v>
      </c>
      <c r="J290">
        <f>(Table2[[#This Row],[1M Return vs Nifty]]-AVERAGE(Table2[1M Return vs Nifty]))/_xlfn.STDEV.P(Table2[1M Return vs Nifty])</f>
        <v>-2.6870962258099172E-2</v>
      </c>
      <c r="K290">
        <v>0.33815640918885598</v>
      </c>
      <c r="L290">
        <f>(Table2[[#This Row],[6M Return vs Nifty]]-AVERAGE(Table2[6M Return vs Nifty]))/_xlfn.STDEV.P(Table2[6M Return vs Nifty])</f>
        <v>-0.47095788105009351</v>
      </c>
      <c r="M290">
        <v>-3.95171226680967</v>
      </c>
      <c r="N290">
        <f>(Table2[[#This Row],[1W Return vs Nifty]]-AVERAGE(Table2[1W Return vs Nifty]))/_xlfn.STDEV.P(Table2[1W Return vs Nifty])</f>
        <v>-0.62756691042054336</v>
      </c>
      <c r="O290">
        <v>4228.2700000000004</v>
      </c>
      <c r="P290">
        <v>4244.2002470560301</v>
      </c>
      <c r="Q290">
        <v>3909.0634512997899</v>
      </c>
      <c r="R290">
        <v>33.446651312876398</v>
      </c>
      <c r="S290" s="1">
        <f>(Table2[[#This Row],[Close Price]]-Table2[[#This Row],[20D EMA]])/Table2[[#This Row],[20D EMA]]</f>
        <v>-1.6370761564422388E-2</v>
      </c>
      <c r="T290" s="1">
        <f>(Table2[[#This Row],[Close Price]]-Table2[[#This Row],[50D EMA]])/Table2[[#This Row],[50D EMA]]</f>
        <v>-2.0062730808965479E-2</v>
      </c>
      <c r="U290" s="1">
        <f>(Table2[[#This Row],[Close Price]]-Table2[[#This Row],[200D EMA]])/Table2[[#This Row],[200D EMA]]</f>
        <v>6.3950496535708085E-2</v>
      </c>
      <c r="V290">
        <v>0.683246513325797</v>
      </c>
      <c r="W290">
        <v>4150</v>
      </c>
      <c r="X290">
        <v>4244</v>
      </c>
      <c r="Y290">
        <v>4150</v>
      </c>
      <c r="Z290">
        <v>4263</v>
      </c>
      <c r="AA290">
        <v>4150</v>
      </c>
      <c r="AB290">
        <v>4409.7</v>
      </c>
      <c r="AC290" s="1">
        <f>(Table2[[#This Row],[Close Price]]/Table2[[#This Row],[Day Low]])-1</f>
        <v>2.1807228915662336E-3</v>
      </c>
      <c r="AD290" s="1">
        <f>(Table2[[#This Row],[Day High]]/Table2[[#This Row],[Close Price]])-1</f>
        <v>2.0425337516980946E-2</v>
      </c>
      <c r="AE290" s="1">
        <f>(Table2[[#This Row],[Close Price]]/Table2[[#This Row],[Current Week Low]])-1</f>
        <v>2.1807228915662336E-3</v>
      </c>
      <c r="AF290" s="1">
        <f>(Table2[[#This Row],[Current Week High]]/Table2[[#This Row],[Close Price]])-1</f>
        <v>2.4993688462509489E-2</v>
      </c>
      <c r="AG290" s="1">
        <f>(Table2[[#This Row],[Close Price]]/Table2[[#This Row],[Current Month Low]])-1</f>
        <v>2.1807228915662336E-3</v>
      </c>
      <c r="AH290" s="1">
        <f>(Table2[[#This Row],[Current Month High]]/Table2[[#This Row],[Close Price]])-1</f>
        <v>6.0266166552457756E-2</v>
      </c>
      <c r="AI290">
        <v>20.2197617244322</v>
      </c>
      <c r="AJ290">
        <v>50.690217391304301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-0.12</v>
      </c>
      <c r="AM290" t="s">
        <v>3216</v>
      </c>
      <c r="AN290">
        <v>-2.88</v>
      </c>
      <c r="AO290" t="s">
        <v>3216</v>
      </c>
      <c r="AP290">
        <v>0.187304722190925</v>
      </c>
      <c r="AQ290">
        <f>(Table2[[#This Row],[Sharpe Ratio]]-AVERAGE(Table2[Sharpe Ratio]))/_xlfn.STDEV.P(Table2[Sharpe Ratio])</f>
        <v>1.4273658275556134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392</v>
      </c>
      <c r="AT290">
        <f>_xlfn.RANK.AVG(Table2[[#This Row],[6M Return vs Nifty Z-Score]],Table2[6M Return vs Nifty Z-Score])</f>
        <v>475</v>
      </c>
      <c r="AU290">
        <f>_xlfn.RANK.AVG(Table2[[#This Row],[Sharpe Ratio Z-Score]],Table2[Sharpe Ratio Z-Score])</f>
        <v>56</v>
      </c>
      <c r="AV290">
        <f>(Table2[[#This Row],[Rank 1Y]]+Table2[[#This Row],[Rank 6M]]+Table2[[#This Row],[Rank Sharpe]])/3</f>
        <v>307.66666666666669</v>
      </c>
    </row>
    <row r="291" spans="1:48" x14ac:dyDescent="0.3">
      <c r="A291" t="s">
        <v>1298</v>
      </c>
      <c r="B291" t="s">
        <v>1299</v>
      </c>
      <c r="C291" t="s">
        <v>3177</v>
      </c>
      <c r="D291" t="s">
        <v>197</v>
      </c>
      <c r="E291">
        <v>9003.5025420000002</v>
      </c>
      <c r="F291">
        <v>456.7</v>
      </c>
      <c r="G291">
        <v>21.2274300942553</v>
      </c>
      <c r="H291">
        <f>(Table2[[#This Row],[1Y Return vs Nifty]]-AVERAGE(Table2[1Y Return vs Nifty]))/_xlfn.STDEV.P(Table2[1Y Return vs Nifty])</f>
        <v>-9.086517278545525E-2</v>
      </c>
      <c r="I291">
        <v>5.7367398669866096</v>
      </c>
      <c r="J291">
        <f>(Table2[[#This Row],[1M Return vs Nifty]]-AVERAGE(Table2[1M Return vs Nifty]))/_xlfn.STDEV.P(Table2[1M Return vs Nifty])</f>
        <v>0.41545452356222073</v>
      </c>
      <c r="K291">
        <v>66.204938233727603</v>
      </c>
      <c r="L291">
        <f>(Table2[[#This Row],[6M Return vs Nifty]]-AVERAGE(Table2[6M Return vs Nifty]))/_xlfn.STDEV.P(Table2[6M Return vs Nifty])</f>
        <v>1.4709064136056647</v>
      </c>
      <c r="M291">
        <v>0.26870116988282999</v>
      </c>
      <c r="N291">
        <f>(Table2[[#This Row],[1W Return vs Nifty]]-AVERAGE(Table2[1W Return vs Nifty]))/_xlfn.STDEV.P(Table2[1W Return vs Nifty])</f>
        <v>0.3245720995761826</v>
      </c>
      <c r="O291">
        <v>448.56</v>
      </c>
      <c r="P291">
        <v>421.32478843390601</v>
      </c>
      <c r="Q291">
        <v>336.94649258726298</v>
      </c>
      <c r="R291">
        <v>53.910773261729901</v>
      </c>
      <c r="S291" s="1">
        <f>(Table2[[#This Row],[Close Price]]-Table2[[#This Row],[20D EMA]])/Table2[[#This Row],[20D EMA]]</f>
        <v>1.8146959158195083E-2</v>
      </c>
      <c r="T291" s="1">
        <f>(Table2[[#This Row],[Close Price]]-Table2[[#This Row],[50D EMA]])/Table2[[#This Row],[50D EMA]]</f>
        <v>8.3961856831605231E-2</v>
      </c>
      <c r="U291" s="1">
        <f>(Table2[[#This Row],[Close Price]]-Table2[[#This Row],[200D EMA]])/Table2[[#This Row],[200D EMA]]</f>
        <v>0.35540808421302394</v>
      </c>
      <c r="V291">
        <v>0.65165776551684296</v>
      </c>
      <c r="W291">
        <v>454.8</v>
      </c>
      <c r="X291">
        <v>467.45</v>
      </c>
      <c r="Y291">
        <v>454.8</v>
      </c>
      <c r="Z291">
        <v>478.25</v>
      </c>
      <c r="AA291">
        <v>441</v>
      </c>
      <c r="AB291">
        <v>478.25</v>
      </c>
      <c r="AC291" s="1">
        <f>(Table2[[#This Row],[Close Price]]/Table2[[#This Row],[Day Low]])-1</f>
        <v>4.1776605101142561E-3</v>
      </c>
      <c r="AD291" s="1">
        <f>(Table2[[#This Row],[Day High]]/Table2[[#This Row],[Close Price]])-1</f>
        <v>2.353842785198168E-2</v>
      </c>
      <c r="AE291" s="1">
        <f>(Table2[[#This Row],[Close Price]]/Table2[[#This Row],[Current Week Low]])-1</f>
        <v>4.1776605101142561E-3</v>
      </c>
      <c r="AF291" s="1">
        <f>(Table2[[#This Row],[Current Week High]]/Table2[[#This Row],[Close Price]])-1</f>
        <v>4.7186336763739956E-2</v>
      </c>
      <c r="AG291" s="1">
        <f>(Table2[[#This Row],[Close Price]]/Table2[[#This Row],[Current Month Low]])-1</f>
        <v>3.560090702947849E-2</v>
      </c>
      <c r="AH291" s="1">
        <f>(Table2[[#This Row],[Current Month High]]/Table2[[#This Row],[Close Price]])-1</f>
        <v>4.7186336763739956E-2</v>
      </c>
      <c r="AI291">
        <v>4.7186336763739902</v>
      </c>
      <c r="AJ291">
        <v>90.212411495210304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0.19</v>
      </c>
      <c r="AM291" t="s">
        <v>3217</v>
      </c>
      <c r="AN291">
        <v>-1.08</v>
      </c>
      <c r="AO291" t="s">
        <v>3216</v>
      </c>
      <c r="AQ291">
        <f>(Table2[[#This Row],[Sharpe Ratio]]-AVERAGE(Table2[Sharpe Ratio]))/_xlfn.STDEV.P(Table2[Sharpe Ratio])</f>
        <v>-0.74800574154095378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1.3720621224176588</v>
      </c>
      <c r="AS291">
        <f>_xlfn.RANK.AVG(Table2[[#This Row],[1Y Return vs Nifty Z-Score]],Table2[1Y Return vs Nifty Z-Score])</f>
        <v>315</v>
      </c>
      <c r="AT291">
        <f>_xlfn.RANK.AVG(Table2[[#This Row],[6M Return vs Nifty Z-Score]],Table2[6M Return vs Nifty Z-Score])</f>
        <v>57</v>
      </c>
      <c r="AU291">
        <f>_xlfn.RANK.AVG(Table2[[#This Row],[Sharpe Ratio Z-Score]],Table2[Sharpe Ratio Z-Score])</f>
        <v>556.5</v>
      </c>
      <c r="AV291">
        <f>(Table2[[#This Row],[Rank 1Y]]+Table2[[#This Row],[Rank 6M]]+Table2[[#This Row],[Rank Sharpe]])/3</f>
        <v>309.5</v>
      </c>
    </row>
    <row r="292" spans="1:48" x14ac:dyDescent="0.3">
      <c r="A292" t="s">
        <v>520</v>
      </c>
      <c r="B292" t="s">
        <v>521</v>
      </c>
      <c r="C292" t="s">
        <v>3183</v>
      </c>
      <c r="D292" t="s">
        <v>522</v>
      </c>
      <c r="E292">
        <v>41245.671151424998</v>
      </c>
      <c r="F292">
        <v>3798.25</v>
      </c>
      <c r="G292">
        <v>-6.2346998577447099</v>
      </c>
      <c r="H292">
        <f>(Table2[[#This Row],[1Y Return vs Nifty]]-AVERAGE(Table2[1Y Return vs Nifty]))/_xlfn.STDEV.P(Table2[1Y Return vs Nifty])</f>
        <v>-0.54731712790970799</v>
      </c>
      <c r="I292">
        <v>-0.335942366612617</v>
      </c>
      <c r="J292">
        <f>(Table2[[#This Row],[1M Return vs Nifty]]-AVERAGE(Table2[1M Return vs Nifty]))/_xlfn.STDEV.P(Table2[1M Return vs Nifty])</f>
        <v>-0.1495595850130611</v>
      </c>
      <c r="K292">
        <v>25.541834658685602</v>
      </c>
      <c r="L292">
        <f>(Table2[[#This Row],[6M Return vs Nifty]]-AVERAGE(Table2[6M Return vs Nifty]))/_xlfn.STDEV.P(Table2[6M Return vs Nifty])</f>
        <v>0.27208924423781938</v>
      </c>
      <c r="M292">
        <v>1.61114342581989</v>
      </c>
      <c r="N292">
        <f>(Table2[[#This Row],[1W Return vs Nifty]]-AVERAGE(Table2[1W Return vs Nifty]))/_xlfn.STDEV.P(Table2[1W Return vs Nifty])</f>
        <v>0.62743144255737426</v>
      </c>
      <c r="O292">
        <v>3803.5</v>
      </c>
      <c r="P292">
        <v>3835.4628677700998</v>
      </c>
      <c r="Q292">
        <v>3502.66376735924</v>
      </c>
      <c r="R292">
        <v>49.668153477832</v>
      </c>
      <c r="S292" s="1">
        <f>(Table2[[#This Row],[Close Price]]-Table2[[#This Row],[20D EMA]])/Table2[[#This Row],[20D EMA]]</f>
        <v>-1.380307611410543E-3</v>
      </c>
      <c r="T292" s="1">
        <f>(Table2[[#This Row],[Close Price]]-Table2[[#This Row],[50D EMA]])/Table2[[#This Row],[50D EMA]]</f>
        <v>-9.7023147017807048E-3</v>
      </c>
      <c r="U292" s="1">
        <f>(Table2[[#This Row],[Close Price]]-Table2[[#This Row],[200D EMA]])/Table2[[#This Row],[200D EMA]]</f>
        <v>8.4388982863636691E-2</v>
      </c>
      <c r="V292">
        <v>0.62254074687598704</v>
      </c>
      <c r="W292">
        <v>3783.15</v>
      </c>
      <c r="X292">
        <v>3910</v>
      </c>
      <c r="Y292">
        <v>3783.15</v>
      </c>
      <c r="Z292">
        <v>3929.3</v>
      </c>
      <c r="AA292">
        <v>3621</v>
      </c>
      <c r="AB292">
        <v>3929.3</v>
      </c>
      <c r="AC292" s="1">
        <f>(Table2[[#This Row],[Close Price]]/Table2[[#This Row],[Day Low]])-1</f>
        <v>3.9913828423403519E-3</v>
      </c>
      <c r="AD292" s="1">
        <f>(Table2[[#This Row],[Day High]]/Table2[[#This Row],[Close Price]])-1</f>
        <v>2.9421444086092263E-2</v>
      </c>
      <c r="AE292" s="1">
        <f>(Table2[[#This Row],[Close Price]]/Table2[[#This Row],[Current Week Low]])-1</f>
        <v>3.9913828423403519E-3</v>
      </c>
      <c r="AF292" s="1">
        <f>(Table2[[#This Row],[Current Week High]]/Table2[[#This Row],[Close Price]])-1</f>
        <v>3.4502731521095287E-2</v>
      </c>
      <c r="AG292" s="1">
        <f>(Table2[[#This Row],[Close Price]]/Table2[[#This Row],[Current Month Low]])-1</f>
        <v>4.8950566141949814E-2</v>
      </c>
      <c r="AH292" s="1">
        <f>(Table2[[#This Row],[Current Month High]]/Table2[[#This Row],[Close Price]])-1</f>
        <v>3.4502731521095287E-2</v>
      </c>
      <c r="AI292">
        <v>16.094253932732101</v>
      </c>
      <c r="AJ292">
        <v>43.416779942606802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</v>
      </c>
      <c r="AM292" t="s">
        <v>3216</v>
      </c>
      <c r="AN292">
        <v>0.38</v>
      </c>
      <c r="AO292" t="s">
        <v>3217</v>
      </c>
      <c r="AP292">
        <v>0.11476978629873499</v>
      </c>
      <c r="AQ292">
        <f>(Table2[[#This Row],[Sharpe Ratio]]-AVERAGE(Table2[Sharpe Ratio]))/_xlfn.STDEV.P(Table2[Sharpe Ratio])</f>
        <v>0.58493945698460326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505</v>
      </c>
      <c r="AT292">
        <f>_xlfn.RANK.AVG(Table2[[#This Row],[6M Return vs Nifty Z-Score]],Table2[6M Return vs Nifty Z-Score])</f>
        <v>233</v>
      </c>
      <c r="AU292">
        <f>_xlfn.RANK.AVG(Table2[[#This Row],[Sharpe Ratio Z-Score]],Table2[Sharpe Ratio Z-Score])</f>
        <v>197</v>
      </c>
      <c r="AV292">
        <f>(Table2[[#This Row],[Rank 1Y]]+Table2[[#This Row],[Rank 6M]]+Table2[[#This Row],[Rank Sharpe]])/3</f>
        <v>311.66666666666669</v>
      </c>
    </row>
    <row r="293" spans="1:48" x14ac:dyDescent="0.3">
      <c r="A293" t="s">
        <v>1038</v>
      </c>
      <c r="B293" t="s">
        <v>1039</v>
      </c>
      <c r="C293" t="s">
        <v>3175</v>
      </c>
      <c r="D293" t="s">
        <v>54</v>
      </c>
      <c r="E293">
        <v>13268.47535742</v>
      </c>
      <c r="F293">
        <v>547.45000000000005</v>
      </c>
      <c r="G293">
        <v>41.419472862803502</v>
      </c>
      <c r="H293">
        <f>(Table2[[#This Row],[1Y Return vs Nifty]]-AVERAGE(Table2[1Y Return vs Nifty]))/_xlfn.STDEV.P(Table2[1Y Return vs Nifty])</f>
        <v>0.24474963261259153</v>
      </c>
      <c r="I293">
        <v>-21.171659100338001</v>
      </c>
      <c r="J293">
        <f>(Table2[[#This Row],[1M Return vs Nifty]]-AVERAGE(Table2[1M Return vs Nifty]))/_xlfn.STDEV.P(Table2[1M Return vs Nifty])</f>
        <v>-2.0881549970531683</v>
      </c>
      <c r="K293">
        <v>15.439409950286</v>
      </c>
      <c r="L293">
        <f>(Table2[[#This Row],[6M Return vs Nifty]]-AVERAGE(Table2[6M Return vs Nifty]))/_xlfn.STDEV.P(Table2[6M Return vs Nifty])</f>
        <v>-2.5747347854201675E-2</v>
      </c>
      <c r="M293">
        <v>-23.382202328771498</v>
      </c>
      <c r="N293">
        <f>(Table2[[#This Row],[1W Return vs Nifty]]-AVERAGE(Table2[1W Return vs Nifty]))/_xlfn.STDEV.P(Table2[1W Return vs Nifty])</f>
        <v>-5.0111487203216738</v>
      </c>
      <c r="O293">
        <v>627.64</v>
      </c>
      <c r="P293">
        <v>611.32911374552896</v>
      </c>
      <c r="Q293">
        <v>496.98976341156401</v>
      </c>
      <c r="R293">
        <v>21.244568507224699</v>
      </c>
      <c r="S293" s="1">
        <f>(Table2[[#This Row],[Close Price]]-Table2[[#This Row],[20D EMA]])/Table2[[#This Row],[20D EMA]]</f>
        <v>-0.12776432349754627</v>
      </c>
      <c r="T293" s="1">
        <f>(Table2[[#This Row],[Close Price]]-Table2[[#This Row],[50D EMA]])/Table2[[#This Row],[50D EMA]]</f>
        <v>-0.10449218319433605</v>
      </c>
      <c r="U293" s="1">
        <f>(Table2[[#This Row],[Close Price]]-Table2[[#This Row],[200D EMA]])/Table2[[#This Row],[200D EMA]]</f>
        <v>0.10153174230803869</v>
      </c>
      <c r="V293">
        <v>2.43268140670141</v>
      </c>
      <c r="W293">
        <v>537.5</v>
      </c>
      <c r="X293">
        <v>548.79999999999995</v>
      </c>
      <c r="Y293">
        <v>537.5</v>
      </c>
      <c r="Z293">
        <v>560.6</v>
      </c>
      <c r="AA293">
        <v>537.5</v>
      </c>
      <c r="AB293">
        <v>719.9</v>
      </c>
      <c r="AC293" s="1">
        <f>(Table2[[#This Row],[Close Price]]/Table2[[#This Row],[Day Low]])-1</f>
        <v>1.8511627906976802E-2</v>
      </c>
      <c r="AD293" s="1">
        <f>(Table2[[#This Row],[Day High]]/Table2[[#This Row],[Close Price]])-1</f>
        <v>2.4659786281850948E-3</v>
      </c>
      <c r="AE293" s="1">
        <f>(Table2[[#This Row],[Close Price]]/Table2[[#This Row],[Current Week Low]])-1</f>
        <v>1.8511627906976802E-2</v>
      </c>
      <c r="AF293" s="1">
        <f>(Table2[[#This Row],[Current Week High]]/Table2[[#This Row],[Close Price]])-1</f>
        <v>2.4020458489359742E-2</v>
      </c>
      <c r="AG293" s="1">
        <f>(Table2[[#This Row],[Close Price]]/Table2[[#This Row],[Current Month Low]])-1</f>
        <v>1.8511627906976802E-2</v>
      </c>
      <c r="AH293" s="1">
        <f>(Table2[[#This Row],[Current Month High]]/Table2[[#This Row],[Close Price]])-1</f>
        <v>0.31500593661521581</v>
      </c>
      <c r="AI293">
        <v>31.701525253447699</v>
      </c>
      <c r="AJ293">
        <v>71.641323091393602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-0.05</v>
      </c>
      <c r="AM293" t="s">
        <v>3216</v>
      </c>
      <c r="AN293">
        <v>-19.95</v>
      </c>
      <c r="AO293" t="s">
        <v>3216</v>
      </c>
      <c r="AP293">
        <v>5.2673534255074997E-2</v>
      </c>
      <c r="AQ293">
        <f>(Table2[[#This Row],[Sharpe Ratio]]-AVERAGE(Table2[Sharpe Ratio]))/_xlfn.STDEV.P(Table2[Sharpe Ratio])</f>
        <v>-0.13625122984463334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-7.0165526624610859</v>
      </c>
      <c r="AS293">
        <f>_xlfn.RANK.AVG(Table2[[#This Row],[1Y Return vs Nifty Z-Score]],Table2[1Y Return vs Nifty Z-Score])</f>
        <v>234</v>
      </c>
      <c r="AT293">
        <f>_xlfn.RANK.AVG(Table2[[#This Row],[6M Return vs Nifty Z-Score]],Table2[6M Return vs Nifty Z-Score])</f>
        <v>327</v>
      </c>
      <c r="AU293">
        <f>_xlfn.RANK.AVG(Table2[[#This Row],[Sharpe Ratio Z-Score]],Table2[Sharpe Ratio Z-Score])</f>
        <v>377</v>
      </c>
      <c r="AV293">
        <f>(Table2[[#This Row],[Rank 1Y]]+Table2[[#This Row],[Rank 6M]]+Table2[[#This Row],[Rank Sharpe]])/3</f>
        <v>312.66666666666669</v>
      </c>
    </row>
    <row r="294" spans="1:48" x14ac:dyDescent="0.3">
      <c r="A294" t="s">
        <v>1257</v>
      </c>
      <c r="B294" t="s">
        <v>1258</v>
      </c>
      <c r="C294" t="s">
        <v>3175</v>
      </c>
      <c r="D294" t="s">
        <v>54</v>
      </c>
      <c r="E294">
        <v>9482.05929216</v>
      </c>
      <c r="F294">
        <v>582.4</v>
      </c>
      <c r="G294">
        <v>32.127262479981503</v>
      </c>
      <c r="H294">
        <f>(Table2[[#This Row],[1Y Return vs Nifty]]-AVERAGE(Table2[1Y Return vs Nifty]))/_xlfn.STDEV.P(Table2[1Y Return vs Nifty])</f>
        <v>9.0302486521649433E-2</v>
      </c>
      <c r="I294">
        <v>12.6426312309876</v>
      </c>
      <c r="J294">
        <f>(Table2[[#This Row],[1M Return vs Nifty]]-AVERAGE(Table2[1M Return vs Nifty]))/_xlfn.STDEV.P(Table2[1M Return vs Nifty])</f>
        <v>1.0579920222905412</v>
      </c>
      <c r="K294">
        <v>20.003749067664501</v>
      </c>
      <c r="L294">
        <f>(Table2[[#This Row],[6M Return vs Nifty]]-AVERAGE(Table2[6M Return vs Nifty]))/_xlfn.STDEV.P(Table2[6M Return vs Nifty])</f>
        <v>0.10881710049472075</v>
      </c>
      <c r="M294">
        <v>-5.0868161374417102</v>
      </c>
      <c r="N294">
        <f>(Table2[[#This Row],[1W Return vs Nifty]]-AVERAGE(Table2[1W Return vs Nifty]))/_xlfn.STDEV.P(Table2[1W Return vs Nifty])</f>
        <v>-0.88365003872989634</v>
      </c>
      <c r="O294">
        <v>559.95000000000005</v>
      </c>
      <c r="P294">
        <v>529.55794143377398</v>
      </c>
      <c r="Q294">
        <v>464.55839566078299</v>
      </c>
      <c r="R294">
        <v>56.788173043462002</v>
      </c>
      <c r="S294" s="1">
        <f>(Table2[[#This Row],[Close Price]]-Table2[[#This Row],[20D EMA]])/Table2[[#This Row],[20D EMA]]</f>
        <v>4.0092865434413663E-2</v>
      </c>
      <c r="T294" s="1">
        <f>(Table2[[#This Row],[Close Price]]-Table2[[#This Row],[50D EMA]])/Table2[[#This Row],[50D EMA]]</f>
        <v>9.9785225433795866E-2</v>
      </c>
      <c r="U294" s="1">
        <f>(Table2[[#This Row],[Close Price]]-Table2[[#This Row],[200D EMA]])/Table2[[#This Row],[200D EMA]]</f>
        <v>0.25366370609145988</v>
      </c>
      <c r="V294">
        <v>3.7770281599295501</v>
      </c>
      <c r="W294">
        <v>554.85</v>
      </c>
      <c r="X294">
        <v>589.70000000000005</v>
      </c>
      <c r="Y294">
        <v>554.85</v>
      </c>
      <c r="Z294">
        <v>604.15</v>
      </c>
      <c r="AA294">
        <v>535.20000000000005</v>
      </c>
      <c r="AB294">
        <v>658.85</v>
      </c>
      <c r="AC294" s="1">
        <f>(Table2[[#This Row],[Close Price]]/Table2[[#This Row],[Day Low]])-1</f>
        <v>4.9653059385419418E-2</v>
      </c>
      <c r="AD294" s="1">
        <f>(Table2[[#This Row],[Day High]]/Table2[[#This Row],[Close Price]])-1</f>
        <v>1.2534340659340781E-2</v>
      </c>
      <c r="AE294" s="1">
        <f>(Table2[[#This Row],[Close Price]]/Table2[[#This Row],[Current Week Low]])-1</f>
        <v>4.9653059385419418E-2</v>
      </c>
      <c r="AF294" s="1">
        <f>(Table2[[#This Row],[Current Week High]]/Table2[[#This Row],[Close Price]])-1</f>
        <v>3.7345467032966928E-2</v>
      </c>
      <c r="AG294" s="1">
        <f>(Table2[[#This Row],[Close Price]]/Table2[[#This Row],[Current Month Low]])-1</f>
        <v>8.819133034379667E-2</v>
      </c>
      <c r="AH294" s="1">
        <f>(Table2[[#This Row],[Current Month High]]/Table2[[#This Row],[Close Price]])-1</f>
        <v>0.13126717032967039</v>
      </c>
      <c r="AI294">
        <v>13.126717032967001</v>
      </c>
      <c r="AJ294">
        <v>69.647538595980095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0.06</v>
      </c>
      <c r="AM294" t="s">
        <v>3217</v>
      </c>
      <c r="AN294">
        <v>7.33</v>
      </c>
      <c r="AO294" t="s">
        <v>3217</v>
      </c>
      <c r="AP294">
        <v>4.4173244621262001E-2</v>
      </c>
      <c r="AQ294">
        <f>(Table2[[#This Row],[Sharpe Ratio]]-AVERAGE(Table2[Sharpe Ratio]))/_xlfn.STDEV.P(Table2[Sharpe Ratio])</f>
        <v>-0.23497425285328108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0.1384873177237339</v>
      </c>
      <c r="AS294">
        <f>_xlfn.RANK.AVG(Table2[[#This Row],[1Y Return vs Nifty Z-Score]],Table2[1Y Return vs Nifty Z-Score])</f>
        <v>273</v>
      </c>
      <c r="AT294">
        <f>_xlfn.RANK.AVG(Table2[[#This Row],[6M Return vs Nifty Z-Score]],Table2[6M Return vs Nifty Z-Score])</f>
        <v>266</v>
      </c>
      <c r="AU294">
        <f>_xlfn.RANK.AVG(Table2[[#This Row],[Sharpe Ratio Z-Score]],Table2[Sharpe Ratio Z-Score])</f>
        <v>400</v>
      </c>
      <c r="AV294">
        <f>(Table2[[#This Row],[Rank 1Y]]+Table2[[#This Row],[Rank 6M]]+Table2[[#This Row],[Rank Sharpe]])/3</f>
        <v>313</v>
      </c>
    </row>
    <row r="295" spans="1:48" x14ac:dyDescent="0.3">
      <c r="A295" t="s">
        <v>334</v>
      </c>
      <c r="B295" t="s">
        <v>335</v>
      </c>
      <c r="C295" t="s">
        <v>3184</v>
      </c>
      <c r="D295" t="s">
        <v>132</v>
      </c>
      <c r="E295">
        <v>80212.577448640004</v>
      </c>
      <c r="F295">
        <v>2884.7</v>
      </c>
      <c r="G295">
        <v>51.871992409190199</v>
      </c>
      <c r="H295">
        <f>(Table2[[#This Row],[1Y Return vs Nifty]]-AVERAGE(Table2[1Y Return vs Nifty]))/_xlfn.STDEV.P(Table2[1Y Return vs Nifty])</f>
        <v>0.41848244180335159</v>
      </c>
      <c r="I295">
        <v>-6.6878132571817703</v>
      </c>
      <c r="J295">
        <f>(Table2[[#This Row],[1M Return vs Nifty]]-AVERAGE(Table2[1M Return vs Nifty]))/_xlfn.STDEV.P(Table2[1M Return vs Nifty])</f>
        <v>-0.74054994659717177</v>
      </c>
      <c r="K295">
        <v>18.3075927539719</v>
      </c>
      <c r="L295">
        <f>(Table2[[#This Row],[6M Return vs Nifty]]-AVERAGE(Table2[6M Return vs Nifty]))/_xlfn.STDEV.P(Table2[6M Return vs Nifty])</f>
        <v>5.8811539383679501E-2</v>
      </c>
      <c r="M295">
        <v>-3.1059135277808698</v>
      </c>
      <c r="N295">
        <f>(Table2[[#This Row],[1W Return vs Nifty]]-AVERAGE(Table2[1W Return vs Nifty]))/_xlfn.STDEV.P(Table2[1W Return vs Nifty])</f>
        <v>-0.43675196157361679</v>
      </c>
      <c r="O295">
        <v>2895.09</v>
      </c>
      <c r="P295">
        <v>2938.76919720248</v>
      </c>
      <c r="Q295">
        <v>2623.15365634421</v>
      </c>
      <c r="R295">
        <v>50.312376386761201</v>
      </c>
      <c r="S295" s="1">
        <f>(Table2[[#This Row],[Close Price]]-Table2[[#This Row],[20D EMA]])/Table2[[#This Row],[20D EMA]]</f>
        <v>-3.5888348894163313E-3</v>
      </c>
      <c r="T295" s="1">
        <f>(Table2[[#This Row],[Close Price]]-Table2[[#This Row],[50D EMA]])/Table2[[#This Row],[50D EMA]]</f>
        <v>-1.8398585793654897E-2</v>
      </c>
      <c r="U295" s="1">
        <f>(Table2[[#This Row],[Close Price]]-Table2[[#This Row],[200D EMA]])/Table2[[#This Row],[200D EMA]]</f>
        <v>9.9706833041681972E-2</v>
      </c>
      <c r="V295">
        <v>0.65425997382524603</v>
      </c>
      <c r="W295">
        <v>2850.65</v>
      </c>
      <c r="X295">
        <v>2894</v>
      </c>
      <c r="Y295">
        <v>2828.95</v>
      </c>
      <c r="Z295">
        <v>2983.95</v>
      </c>
      <c r="AA295">
        <v>2822.4</v>
      </c>
      <c r="AB295">
        <v>2983.95</v>
      </c>
      <c r="AC295" s="1">
        <f>(Table2[[#This Row],[Close Price]]/Table2[[#This Row],[Day Low]])-1</f>
        <v>1.1944644203953469E-2</v>
      </c>
      <c r="AD295" s="1">
        <f>(Table2[[#This Row],[Day High]]/Table2[[#This Row],[Close Price]])-1</f>
        <v>3.2239054321074878E-3</v>
      </c>
      <c r="AE295" s="1">
        <f>(Table2[[#This Row],[Close Price]]/Table2[[#This Row],[Current Week Low]])-1</f>
        <v>1.9706958412131659E-2</v>
      </c>
      <c r="AF295" s="1">
        <f>(Table2[[#This Row],[Current Week High]]/Table2[[#This Row],[Close Price]])-1</f>
        <v>3.4405657434048553E-2</v>
      </c>
      <c r="AG295" s="1">
        <f>(Table2[[#This Row],[Close Price]]/Table2[[#This Row],[Current Month Low]])-1</f>
        <v>2.2073412698412564E-2</v>
      </c>
      <c r="AH295" s="1">
        <f>(Table2[[#This Row],[Current Month High]]/Table2[[#This Row],[Close Price]])-1</f>
        <v>3.4405657434048553E-2</v>
      </c>
      <c r="AI295">
        <v>17.9568066003397</v>
      </c>
      <c r="AJ295">
        <v>88.296344647519504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-0.06</v>
      </c>
      <c r="AM295" t="s">
        <v>3216</v>
      </c>
      <c r="AN295">
        <v>-0.05</v>
      </c>
      <c r="AO295" t="s">
        <v>3216</v>
      </c>
      <c r="AP295">
        <v>1.6600024651827E-2</v>
      </c>
      <c r="AQ295">
        <f>(Table2[[#This Row],[Sharpe Ratio]]-AVERAGE(Table2[Sharpe Ratio]))/_xlfn.STDEV.P(Table2[Sharpe Ratio])</f>
        <v>-0.55521176789475057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177</v>
      </c>
      <c r="AT295">
        <f>_xlfn.RANK.AVG(Table2[[#This Row],[6M Return vs Nifty Z-Score]],Table2[6M Return vs Nifty Z-Score])</f>
        <v>283</v>
      </c>
      <c r="AU295">
        <f>_xlfn.RANK.AVG(Table2[[#This Row],[Sharpe Ratio Z-Score]],Table2[Sharpe Ratio Z-Score])</f>
        <v>484</v>
      </c>
      <c r="AV295">
        <f>(Table2[[#This Row],[Rank 1Y]]+Table2[[#This Row],[Rank 6M]]+Table2[[#This Row],[Rank Sharpe]])/3</f>
        <v>314.66666666666669</v>
      </c>
    </row>
    <row r="296" spans="1:48" x14ac:dyDescent="0.3">
      <c r="A296" t="s">
        <v>838</v>
      </c>
      <c r="B296" t="s">
        <v>839</v>
      </c>
      <c r="C296" t="s">
        <v>3181</v>
      </c>
      <c r="D296" t="s">
        <v>840</v>
      </c>
      <c r="E296">
        <v>19614.54242215</v>
      </c>
      <c r="F296">
        <v>882.85</v>
      </c>
      <c r="G296">
        <v>9.0169945751860698</v>
      </c>
      <c r="H296">
        <f>(Table2[[#This Row],[1Y Return vs Nifty]]-AVERAGE(Table2[1Y Return vs Nifty]))/_xlfn.STDEV.P(Table2[1Y Return vs Nifty])</f>
        <v>-0.29381655257061517</v>
      </c>
      <c r="I296">
        <v>19.1664607017502</v>
      </c>
      <c r="J296">
        <f>(Table2[[#This Row],[1M Return vs Nifty]]-AVERAGE(Table2[1M Return vs Nifty]))/_xlfn.STDEV.P(Table2[1M Return vs Nifty])</f>
        <v>1.6649817429984186</v>
      </c>
      <c r="K296">
        <v>21.3073651303167</v>
      </c>
      <c r="L296">
        <f>(Table2[[#This Row],[6M Return vs Nifty]]-AVERAGE(Table2[6M Return vs Nifty]))/_xlfn.STDEV.P(Table2[6M Return vs Nifty])</f>
        <v>0.14724991011258701</v>
      </c>
      <c r="M296">
        <v>7.4432602446085898</v>
      </c>
      <c r="N296">
        <f>(Table2[[#This Row],[1W Return vs Nifty]]-AVERAGE(Table2[1W Return vs Nifty]))/_xlfn.STDEV.P(Table2[1W Return vs Nifty])</f>
        <v>1.9431759821204351</v>
      </c>
      <c r="O296">
        <v>802.97</v>
      </c>
      <c r="P296">
        <v>762.40802641701703</v>
      </c>
      <c r="Q296">
        <v>707.05297335517605</v>
      </c>
      <c r="R296">
        <v>82.664663271729097</v>
      </c>
      <c r="S296" s="1">
        <f>(Table2[[#This Row],[Close Price]]-Table2[[#This Row],[20D EMA]])/Table2[[#This Row],[20D EMA]]</f>
        <v>9.9480677982988153E-2</v>
      </c>
      <c r="T296" s="1">
        <f>(Table2[[#This Row],[Close Price]]-Table2[[#This Row],[50D EMA]])/Table2[[#This Row],[50D EMA]]</f>
        <v>0.15797574187277039</v>
      </c>
      <c r="U296" s="1">
        <f>(Table2[[#This Row],[Close Price]]-Table2[[#This Row],[200D EMA]])/Table2[[#This Row],[200D EMA]]</f>
        <v>0.24863345925923336</v>
      </c>
      <c r="V296">
        <v>2.1159085426941302</v>
      </c>
      <c r="W296">
        <v>865.1</v>
      </c>
      <c r="X296">
        <v>894.8</v>
      </c>
      <c r="Y296">
        <v>796.95</v>
      </c>
      <c r="Z296">
        <v>908</v>
      </c>
      <c r="AA296">
        <v>780</v>
      </c>
      <c r="AB296">
        <v>908</v>
      </c>
      <c r="AC296" s="1">
        <f>(Table2[[#This Row],[Close Price]]/Table2[[#This Row],[Day Low]])-1</f>
        <v>2.0517859207028089E-2</v>
      </c>
      <c r="AD296" s="1">
        <f>(Table2[[#This Row],[Day High]]/Table2[[#This Row],[Close Price]])-1</f>
        <v>1.353570821770389E-2</v>
      </c>
      <c r="AE296" s="1">
        <f>(Table2[[#This Row],[Close Price]]/Table2[[#This Row],[Current Week Low]])-1</f>
        <v>0.10778593387289037</v>
      </c>
      <c r="AF296" s="1">
        <f>(Table2[[#This Row],[Current Week High]]/Table2[[#This Row],[Close Price]])-1</f>
        <v>2.8487285495837344E-2</v>
      </c>
      <c r="AG296" s="1">
        <f>(Table2[[#This Row],[Close Price]]/Table2[[#This Row],[Current Month Low]])-1</f>
        <v>0.13185897435897442</v>
      </c>
      <c r="AH296" s="1">
        <f>(Table2[[#This Row],[Current Month High]]/Table2[[#This Row],[Close Price]])-1</f>
        <v>2.8487285495837344E-2</v>
      </c>
      <c r="AI296">
        <v>2.84872854958373</v>
      </c>
      <c r="AJ296">
        <v>48.627946127946103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0.15</v>
      </c>
      <c r="AM296" t="s">
        <v>3217</v>
      </c>
      <c r="AN296">
        <v>11.97</v>
      </c>
      <c r="AO296" t="s">
        <v>3217</v>
      </c>
      <c r="AP296">
        <v>8.2557334804197996E-2</v>
      </c>
      <c r="AQ296">
        <f>(Table2[[#This Row],[Sharpe Ratio]]-AVERAGE(Table2[Sharpe Ratio]))/_xlfn.STDEV.P(Table2[Sharpe Ratio])</f>
        <v>0.21082154723596627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3.6724126298967921</v>
      </c>
      <c r="AS296">
        <f>_xlfn.RANK.AVG(Table2[[#This Row],[1Y Return vs Nifty Z-Score]],Table2[1Y Return vs Nifty Z-Score])</f>
        <v>391</v>
      </c>
      <c r="AT296">
        <f>_xlfn.RANK.AVG(Table2[[#This Row],[6M Return vs Nifty Z-Score]],Table2[6M Return vs Nifty Z-Score])</f>
        <v>262</v>
      </c>
      <c r="AU296">
        <f>_xlfn.RANK.AVG(Table2[[#This Row],[Sharpe Ratio Z-Score]],Table2[Sharpe Ratio Z-Score])</f>
        <v>293</v>
      </c>
      <c r="AV296">
        <f>(Table2[[#This Row],[Rank 1Y]]+Table2[[#This Row],[Rank 6M]]+Table2[[#This Row],[Rank Sharpe]])/3</f>
        <v>315.33333333333331</v>
      </c>
    </row>
    <row r="297" spans="1:48" x14ac:dyDescent="0.3">
      <c r="A297" t="s">
        <v>211</v>
      </c>
      <c r="B297" t="s">
        <v>212</v>
      </c>
      <c r="C297" t="s">
        <v>3184</v>
      </c>
      <c r="D297" t="s">
        <v>132</v>
      </c>
      <c r="E297">
        <v>128223.289044719</v>
      </c>
      <c r="F297">
        <v>1288.4000000000001</v>
      </c>
      <c r="G297">
        <v>39.897746511770997</v>
      </c>
      <c r="H297">
        <f>(Table2[[#This Row],[1Y Return vs Nifty]]-AVERAGE(Table2[1Y Return vs Nifty]))/_xlfn.STDEV.P(Table2[1Y Return vs Nifty])</f>
        <v>0.21945680320325811</v>
      </c>
      <c r="I297">
        <v>-4.76854060919002</v>
      </c>
      <c r="J297">
        <f>(Table2[[#This Row],[1M Return vs Nifty]]-AVERAGE(Table2[1M Return vs Nifty]))/_xlfn.STDEV.P(Table2[1M Return vs Nifty])</f>
        <v>-0.56197710471223505</v>
      </c>
      <c r="K297">
        <v>4.0861760964086704</v>
      </c>
      <c r="L297">
        <f>(Table2[[#This Row],[6M Return vs Nifty]]-AVERAGE(Table2[6M Return vs Nifty]))/_xlfn.STDEV.P(Table2[6M Return vs Nifty])</f>
        <v>-0.36045991220037638</v>
      </c>
      <c r="M297">
        <v>7.4110164655138604</v>
      </c>
      <c r="N297">
        <f>(Table2[[#This Row],[1W Return vs Nifty]]-AVERAGE(Table2[1W Return vs Nifty]))/_xlfn.STDEV.P(Table2[1W Return vs Nifty])</f>
        <v>1.9359016805937415</v>
      </c>
      <c r="O297">
        <v>1242.82</v>
      </c>
      <c r="P297">
        <v>1278.9345787971299</v>
      </c>
      <c r="Q297">
        <v>1186.0109449755801</v>
      </c>
      <c r="R297">
        <v>72.812586941413301</v>
      </c>
      <c r="S297" s="1">
        <f>(Table2[[#This Row],[Close Price]]-Table2[[#This Row],[20D EMA]])/Table2[[#This Row],[20D EMA]]</f>
        <v>3.6674659242690137E-2</v>
      </c>
      <c r="T297" s="1">
        <f>(Table2[[#This Row],[Close Price]]-Table2[[#This Row],[50D EMA]])/Table2[[#This Row],[50D EMA]]</f>
        <v>7.4010206306038273E-3</v>
      </c>
      <c r="U297" s="1">
        <f>(Table2[[#This Row],[Close Price]]-Table2[[#This Row],[200D EMA]])/Table2[[#This Row],[200D EMA]]</f>
        <v>8.6330615630640928E-2</v>
      </c>
      <c r="V297">
        <v>0.66222218542553901</v>
      </c>
      <c r="W297">
        <v>1276.55</v>
      </c>
      <c r="X297">
        <v>1306.9000000000001</v>
      </c>
      <c r="Y297">
        <v>1238.3499999999999</v>
      </c>
      <c r="Z297">
        <v>1306.9000000000001</v>
      </c>
      <c r="AA297">
        <v>1165.5999999999999</v>
      </c>
      <c r="AB297">
        <v>1306.9000000000001</v>
      </c>
      <c r="AC297" s="1">
        <f>(Table2[[#This Row],[Close Price]]/Table2[[#This Row],[Day Low]])-1</f>
        <v>9.2828326348362022E-3</v>
      </c>
      <c r="AD297" s="1">
        <f>(Table2[[#This Row],[Day High]]/Table2[[#This Row],[Close Price]])-1</f>
        <v>1.4358894753182305E-2</v>
      </c>
      <c r="AE297" s="1">
        <f>(Table2[[#This Row],[Close Price]]/Table2[[#This Row],[Current Week Low]])-1</f>
        <v>4.0416683490128058E-2</v>
      </c>
      <c r="AF297" s="1">
        <f>(Table2[[#This Row],[Current Week High]]/Table2[[#This Row],[Close Price]])-1</f>
        <v>1.4358894753182305E-2</v>
      </c>
      <c r="AG297" s="1">
        <f>(Table2[[#This Row],[Close Price]]/Table2[[#This Row],[Current Month Low]])-1</f>
        <v>0.10535346602608109</v>
      </c>
      <c r="AH297" s="1">
        <f>(Table2[[#This Row],[Current Month High]]/Table2[[#This Row],[Close Price]])-1</f>
        <v>1.4358894753182305E-2</v>
      </c>
      <c r="AI297">
        <v>28.061937286556901</v>
      </c>
      <c r="AJ297">
        <v>83.611229870314901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-0.12</v>
      </c>
      <c r="AM297" t="s">
        <v>3216</v>
      </c>
      <c r="AN297">
        <v>2.73</v>
      </c>
      <c r="AO297" t="s">
        <v>3217</v>
      </c>
      <c r="AP297">
        <v>8.8406456744034995E-2</v>
      </c>
      <c r="AQ297">
        <f>(Table2[[#This Row],[Sharpe Ratio]]-AVERAGE(Table2[Sharpe Ratio]))/_xlfn.STDEV.P(Table2[Sharpe Ratio])</f>
        <v>0.27875370304744884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244</v>
      </c>
      <c r="AT297">
        <f>_xlfn.RANK.AVG(Table2[[#This Row],[6M Return vs Nifty Z-Score]],Table2[6M Return vs Nifty Z-Score])</f>
        <v>435</v>
      </c>
      <c r="AU297">
        <f>_xlfn.RANK.AVG(Table2[[#This Row],[Sharpe Ratio Z-Score]],Table2[Sharpe Ratio Z-Score])</f>
        <v>270</v>
      </c>
      <c r="AV297">
        <f>(Table2[[#This Row],[Rank 1Y]]+Table2[[#This Row],[Rank 6M]]+Table2[[#This Row],[Rank Sharpe]])/3</f>
        <v>316.33333333333331</v>
      </c>
    </row>
    <row r="298" spans="1:48" x14ac:dyDescent="0.3">
      <c r="A298" t="s">
        <v>1539</v>
      </c>
      <c r="B298" t="s">
        <v>1540</v>
      </c>
      <c r="C298" t="s">
        <v>631</v>
      </c>
      <c r="D298" t="s">
        <v>463</v>
      </c>
      <c r="E298">
        <v>6714.1492351999996</v>
      </c>
      <c r="F298">
        <v>940.25</v>
      </c>
      <c r="G298">
        <v>-3.4196672428994299</v>
      </c>
      <c r="H298">
        <f>(Table2[[#This Row],[1Y Return vs Nifty]]-AVERAGE(Table2[1Y Return vs Nifty]))/_xlfn.STDEV.P(Table2[1Y Return vs Nifty])</f>
        <v>-0.50052807174288694</v>
      </c>
      <c r="I298">
        <v>2.7371289422965099</v>
      </c>
      <c r="J298">
        <f>(Table2[[#This Row],[1M Return vs Nifty]]-AVERAGE(Table2[1M Return vs Nifty]))/_xlfn.STDEV.P(Table2[1M Return vs Nifty])</f>
        <v>0.1363649174390387</v>
      </c>
      <c r="K298">
        <v>10.155220981022101</v>
      </c>
      <c r="L298">
        <f>(Table2[[#This Row],[6M Return vs Nifty]]-AVERAGE(Table2[6M Return vs Nifty]))/_xlfn.STDEV.P(Table2[6M Return vs Nifty])</f>
        <v>-0.18153418913273772</v>
      </c>
      <c r="M298">
        <v>2.6046858882635502</v>
      </c>
      <c r="N298">
        <f>(Table2[[#This Row],[1W Return vs Nifty]]-AVERAGE(Table2[1W Return vs Nifty]))/_xlfn.STDEV.P(Table2[1W Return vs Nifty])</f>
        <v>0.85157785635568217</v>
      </c>
      <c r="O298">
        <v>872.05</v>
      </c>
      <c r="P298">
        <v>925.08942668637201</v>
      </c>
      <c r="Q298">
        <v>852.67931516639396</v>
      </c>
      <c r="R298">
        <v>54.025823565759303</v>
      </c>
      <c r="S298" s="1">
        <f>(Table2[[#This Row],[Close Price]]-Table2[[#This Row],[20D EMA]])/Table2[[#This Row],[20D EMA]]</f>
        <v>7.820652485522625E-2</v>
      </c>
      <c r="T298" s="1">
        <f>(Table2[[#This Row],[Close Price]]-Table2[[#This Row],[50D EMA]])/Table2[[#This Row],[50D EMA]]</f>
        <v>1.6388224615140692E-2</v>
      </c>
      <c r="U298" s="1">
        <f>(Table2[[#This Row],[Close Price]]-Table2[[#This Row],[200D EMA]])/Table2[[#This Row],[200D EMA]]</f>
        <v>0.102700608864327</v>
      </c>
      <c r="V298">
        <v>0.34360469734666199</v>
      </c>
      <c r="W298">
        <v>945.9</v>
      </c>
      <c r="X298">
        <v>984.95</v>
      </c>
      <c r="Y298">
        <v>932.2</v>
      </c>
      <c r="Z298">
        <v>990</v>
      </c>
      <c r="AA298">
        <v>915.4</v>
      </c>
      <c r="AB298">
        <v>990</v>
      </c>
      <c r="AC298" s="1">
        <f>(Table2[[#This Row],[Close Price]]/Table2[[#This Row],[Day Low]])-1</f>
        <v>-5.9731472671529229E-3</v>
      </c>
      <c r="AD298" s="1">
        <f>(Table2[[#This Row],[Day High]]/Table2[[#This Row],[Close Price]])-1</f>
        <v>4.7540547726668381E-2</v>
      </c>
      <c r="AE298" s="1">
        <f>(Table2[[#This Row],[Close Price]]/Table2[[#This Row],[Current Week Low]])-1</f>
        <v>8.6354859472215217E-3</v>
      </c>
      <c r="AF298" s="1">
        <f>(Table2[[#This Row],[Current Week High]]/Table2[[#This Row],[Close Price]])-1</f>
        <v>5.2911459718160136E-2</v>
      </c>
      <c r="AG298" s="1">
        <f>(Table2[[#This Row],[Close Price]]/Table2[[#This Row],[Current Month Low]])-1</f>
        <v>2.714660257810797E-2</v>
      </c>
      <c r="AH298" s="1">
        <f>(Table2[[#This Row],[Current Month High]]/Table2[[#This Row],[Close Price]])-1</f>
        <v>5.2911459718160136E-2</v>
      </c>
      <c r="AI298">
        <v>19.968093592129701</v>
      </c>
      <c r="AJ298">
        <v>36.922964904616201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-0.13</v>
      </c>
      <c r="AM298" t="s">
        <v>3216</v>
      </c>
      <c r="AN298">
        <v>0.81</v>
      </c>
      <c r="AO298" t="s">
        <v>3217</v>
      </c>
      <c r="AP298">
        <v>0.15895723371096401</v>
      </c>
      <c r="AQ298">
        <f>(Table2[[#This Row],[Sharpe Ratio]]-AVERAGE(Table2[Sharpe Ratio]))/_xlfn.STDEV.P(Table2[Sharpe Ratio])</f>
        <v>1.0981358979880003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479</v>
      </c>
      <c r="AT298">
        <f>_xlfn.RANK.AVG(Table2[[#This Row],[6M Return vs Nifty Z-Score]],Table2[6M Return vs Nifty Z-Score])</f>
        <v>371</v>
      </c>
      <c r="AU298">
        <f>_xlfn.RANK.AVG(Table2[[#This Row],[Sharpe Ratio Z-Score]],Table2[Sharpe Ratio Z-Score])</f>
        <v>100</v>
      </c>
      <c r="AV298">
        <f>(Table2[[#This Row],[Rank 1Y]]+Table2[[#This Row],[Rank 6M]]+Table2[[#This Row],[Rank Sharpe]])/3</f>
        <v>316.66666666666669</v>
      </c>
    </row>
    <row r="299" spans="1:48" x14ac:dyDescent="0.3">
      <c r="A299" t="s">
        <v>720</v>
      </c>
      <c r="B299" t="s">
        <v>721</v>
      </c>
      <c r="C299" t="s">
        <v>3169</v>
      </c>
      <c r="D299" t="s">
        <v>285</v>
      </c>
      <c r="E299">
        <v>24935.7753006399</v>
      </c>
      <c r="F299">
        <v>252.1</v>
      </c>
      <c r="G299">
        <v>44.983565135387501</v>
      </c>
      <c r="H299">
        <f>(Table2[[#This Row],[1Y Return vs Nifty]]-AVERAGE(Table2[1Y Return vs Nifty]))/_xlfn.STDEV.P(Table2[1Y Return vs Nifty])</f>
        <v>0.30398891554176316</v>
      </c>
      <c r="I299">
        <v>-2.7559793316088501</v>
      </c>
      <c r="J299">
        <f>(Table2[[#This Row],[1M Return vs Nifty]]-AVERAGE(Table2[1M Return vs Nifty]))/_xlfn.STDEV.P(Table2[1M Return vs Nifty])</f>
        <v>-0.37472450817192654</v>
      </c>
      <c r="K299">
        <v>10.424130080379999</v>
      </c>
      <c r="L299">
        <f>(Table2[[#This Row],[6M Return vs Nifty]]-AVERAGE(Table2[6M Return vs Nifty]))/_xlfn.STDEV.P(Table2[6M Return vs Nifty])</f>
        <v>-0.17360629340007266</v>
      </c>
      <c r="M299">
        <v>-4.4619128092971101</v>
      </c>
      <c r="N299">
        <f>(Table2[[#This Row],[1W Return vs Nifty]]-AVERAGE(Table2[1W Return vs Nifty]))/_xlfn.STDEV.P(Table2[1W Return vs Nifty])</f>
        <v>-0.74266981365755103</v>
      </c>
      <c r="O299">
        <v>259.70999999999998</v>
      </c>
      <c r="P299">
        <v>253.11955084755499</v>
      </c>
      <c r="Q299">
        <v>213.614092958377</v>
      </c>
      <c r="R299">
        <v>34.598831990640903</v>
      </c>
      <c r="S299" s="1">
        <f>(Table2[[#This Row],[Close Price]]-Table2[[#This Row],[20D EMA]])/Table2[[#This Row],[20D EMA]]</f>
        <v>-2.9301913672942843E-2</v>
      </c>
      <c r="T299" s="1">
        <f>(Table2[[#This Row],[Close Price]]-Table2[[#This Row],[50D EMA]])/Table2[[#This Row],[50D EMA]]</f>
        <v>-4.0279419118005441E-3</v>
      </c>
      <c r="U299" s="1">
        <f>(Table2[[#This Row],[Close Price]]-Table2[[#This Row],[200D EMA]])/Table2[[#This Row],[200D EMA]]</f>
        <v>0.18016558041009975</v>
      </c>
      <c r="V299">
        <v>0.42311047199617702</v>
      </c>
      <c r="W299">
        <v>251.5</v>
      </c>
      <c r="X299">
        <v>256.7</v>
      </c>
      <c r="Y299">
        <v>251.5</v>
      </c>
      <c r="Z299">
        <v>260.75</v>
      </c>
      <c r="AA299">
        <v>251</v>
      </c>
      <c r="AB299">
        <v>278.8</v>
      </c>
      <c r="AC299" s="1">
        <f>(Table2[[#This Row],[Close Price]]/Table2[[#This Row],[Day Low]])-1</f>
        <v>2.3856858846917905E-3</v>
      </c>
      <c r="AD299" s="1">
        <f>(Table2[[#This Row],[Day High]]/Table2[[#This Row],[Close Price]])-1</f>
        <v>1.8246727489091619E-2</v>
      </c>
      <c r="AE299" s="1">
        <f>(Table2[[#This Row],[Close Price]]/Table2[[#This Row],[Current Week Low]])-1</f>
        <v>2.3856858846917905E-3</v>
      </c>
      <c r="AF299" s="1">
        <f>(Table2[[#This Row],[Current Week High]]/Table2[[#This Row],[Close Price]])-1</f>
        <v>3.4311781039270128E-2</v>
      </c>
      <c r="AG299" s="1">
        <f>(Table2[[#This Row],[Close Price]]/Table2[[#This Row],[Current Month Low]])-1</f>
        <v>4.382470119521864E-3</v>
      </c>
      <c r="AH299" s="1">
        <f>(Table2[[#This Row],[Current Month High]]/Table2[[#This Row],[Close Price]])-1</f>
        <v>0.10591035303451024</v>
      </c>
      <c r="AI299">
        <v>12.812376041253399</v>
      </c>
      <c r="AJ299">
        <v>90.4078549848942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0.14000000000000001</v>
      </c>
      <c r="AM299" t="s">
        <v>3217</v>
      </c>
      <c r="AN299">
        <v>-4.05</v>
      </c>
      <c r="AO299" t="s">
        <v>3216</v>
      </c>
      <c r="AP299">
        <v>5.7909274154245002E-2</v>
      </c>
      <c r="AQ299">
        <f>(Table2[[#This Row],[Sharpe Ratio]]-AVERAGE(Table2[Sharpe Ratio]))/_xlfn.STDEV.P(Table2[Sharpe Ratio])</f>
        <v>-7.5442940621529106E-2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-1.0624546403093162</v>
      </c>
      <c r="AS299">
        <f>_xlfn.RANK.AVG(Table2[[#This Row],[1Y Return vs Nifty Z-Score]],Table2[1Y Return vs Nifty Z-Score])</f>
        <v>213</v>
      </c>
      <c r="AT299">
        <f>_xlfn.RANK.AVG(Table2[[#This Row],[6M Return vs Nifty Z-Score]],Table2[6M Return vs Nifty Z-Score])</f>
        <v>370</v>
      </c>
      <c r="AU299">
        <f>_xlfn.RANK.AVG(Table2[[#This Row],[Sharpe Ratio Z-Score]],Table2[Sharpe Ratio Z-Score])</f>
        <v>368</v>
      </c>
      <c r="AV299">
        <f>(Table2[[#This Row],[Rank 1Y]]+Table2[[#This Row],[Rank 6M]]+Table2[[#This Row],[Rank Sharpe]])/3</f>
        <v>317</v>
      </c>
    </row>
    <row r="300" spans="1:48" x14ac:dyDescent="0.3">
      <c r="A300" t="s">
        <v>1094</v>
      </c>
      <c r="B300" t="s">
        <v>1095</v>
      </c>
      <c r="C300" t="s">
        <v>3185</v>
      </c>
      <c r="D300" t="s">
        <v>468</v>
      </c>
      <c r="E300">
        <v>12253.14385769</v>
      </c>
      <c r="F300">
        <v>775.55</v>
      </c>
      <c r="G300">
        <v>36.2352619103156</v>
      </c>
      <c r="H300">
        <f>(Table2[[#This Row],[1Y Return vs Nifty]]-AVERAGE(Table2[1Y Return vs Nifty]))/_xlfn.STDEV.P(Table2[1Y Return vs Nifty])</f>
        <v>0.15858212742724331</v>
      </c>
      <c r="I300">
        <v>15.151168789245901</v>
      </c>
      <c r="J300">
        <f>(Table2[[#This Row],[1M Return vs Nifty]]-AVERAGE(Table2[1M Return vs Nifty]))/_xlfn.STDEV.P(Table2[1M Return vs Nifty])</f>
        <v>1.291391211937728</v>
      </c>
      <c r="K300">
        <v>61.200177639092999</v>
      </c>
      <c r="L300">
        <f>(Table2[[#This Row],[6M Return vs Nifty]]-AVERAGE(Table2[6M Return vs Nifty]))/_xlfn.STDEV.P(Table2[6M Return vs Nifty])</f>
        <v>1.3233575941125526</v>
      </c>
      <c r="M300">
        <v>1.4256077745145701</v>
      </c>
      <c r="N300">
        <f>(Table2[[#This Row],[1W Return vs Nifty]]-AVERAGE(Table2[1W Return vs Nifty]))/_xlfn.STDEV.P(Table2[1W Return vs Nifty])</f>
        <v>0.58557399565013746</v>
      </c>
      <c r="O300">
        <v>715.74</v>
      </c>
      <c r="P300">
        <v>661.33270018893802</v>
      </c>
      <c r="Q300">
        <v>556.98255715689004</v>
      </c>
      <c r="R300">
        <v>69.055983618255496</v>
      </c>
      <c r="S300" s="1">
        <f>(Table2[[#This Row],[Close Price]]-Table2[[#This Row],[20D EMA]])/Table2[[#This Row],[20D EMA]]</f>
        <v>8.3563863972951E-2</v>
      </c>
      <c r="T300" s="1">
        <f>(Table2[[#This Row],[Close Price]]-Table2[[#This Row],[50D EMA]])/Table2[[#This Row],[50D EMA]]</f>
        <v>0.17270777594761436</v>
      </c>
      <c r="U300" s="1">
        <f>(Table2[[#This Row],[Close Price]]-Table2[[#This Row],[200D EMA]])/Table2[[#This Row],[200D EMA]]</f>
        <v>0.39241344281728407</v>
      </c>
      <c r="V300">
        <v>1.91422372211866</v>
      </c>
      <c r="W300">
        <v>755</v>
      </c>
      <c r="X300">
        <v>780.3</v>
      </c>
      <c r="Y300">
        <v>725.6</v>
      </c>
      <c r="Z300">
        <v>786</v>
      </c>
      <c r="AA300">
        <v>655.1</v>
      </c>
      <c r="AB300">
        <v>786</v>
      </c>
      <c r="AC300" s="1">
        <f>(Table2[[#This Row],[Close Price]]/Table2[[#This Row],[Day Low]])-1</f>
        <v>2.7218543046357624E-2</v>
      </c>
      <c r="AD300" s="1">
        <f>(Table2[[#This Row],[Day High]]/Table2[[#This Row],[Close Price]])-1</f>
        <v>6.1246857069177096E-3</v>
      </c>
      <c r="AE300" s="1">
        <f>(Table2[[#This Row],[Close Price]]/Table2[[#This Row],[Current Week Low]])-1</f>
        <v>6.8839581036383546E-2</v>
      </c>
      <c r="AF300" s="1">
        <f>(Table2[[#This Row],[Current Week High]]/Table2[[#This Row],[Close Price]])-1</f>
        <v>1.3474308555218917E-2</v>
      </c>
      <c r="AG300" s="1">
        <f>(Table2[[#This Row],[Close Price]]/Table2[[#This Row],[Current Month Low]])-1</f>
        <v>0.18386505876965331</v>
      </c>
      <c r="AH300" s="1">
        <f>(Table2[[#This Row],[Current Month High]]/Table2[[#This Row],[Close Price]])-1</f>
        <v>1.3474308555218917E-2</v>
      </c>
      <c r="AI300">
        <v>1.3474308555218899</v>
      </c>
      <c r="AJ300">
        <v>90.951618860026997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0.44</v>
      </c>
      <c r="AM300" t="s">
        <v>3217</v>
      </c>
      <c r="AN300">
        <v>16.170000000000002</v>
      </c>
      <c r="AO300" t="s">
        <v>3217</v>
      </c>
      <c r="AP300">
        <v>-1.6767096710037999E-2</v>
      </c>
      <c r="AQ300">
        <f>(Table2[[#This Row],[Sharpe Ratio]]-AVERAGE(Table2[Sharpe Ratio]))/_xlfn.STDEV.P(Table2[Sharpe Ratio])</f>
        <v>-0.9427401030277377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2.4161648260999238</v>
      </c>
      <c r="AS300">
        <f>_xlfn.RANK.AVG(Table2[[#This Row],[1Y Return vs Nifty Z-Score]],Table2[1Y Return vs Nifty Z-Score])</f>
        <v>259</v>
      </c>
      <c r="AT300">
        <f>_xlfn.RANK.AVG(Table2[[#This Row],[6M Return vs Nifty Z-Score]],Table2[6M Return vs Nifty Z-Score])</f>
        <v>71</v>
      </c>
      <c r="AU300">
        <f>_xlfn.RANK.AVG(Table2[[#This Row],[Sharpe Ratio Z-Score]],Table2[Sharpe Ratio Z-Score])</f>
        <v>622</v>
      </c>
      <c r="AV300">
        <f>(Table2[[#This Row],[Rank 1Y]]+Table2[[#This Row],[Rank 6M]]+Table2[[#This Row],[Rank Sharpe]])/3</f>
        <v>317.33333333333331</v>
      </c>
    </row>
    <row r="301" spans="1:48" x14ac:dyDescent="0.3">
      <c r="A301" t="s">
        <v>1110</v>
      </c>
      <c r="B301" t="s">
        <v>1111</v>
      </c>
      <c r="C301" t="s">
        <v>3176</v>
      </c>
      <c r="D301" t="s">
        <v>95</v>
      </c>
      <c r="E301">
        <v>11787.949182439999</v>
      </c>
      <c r="F301">
        <v>17.2</v>
      </c>
      <c r="G301">
        <v>40.942648799151698</v>
      </c>
      <c r="H301">
        <f>(Table2[[#This Row],[1Y Return vs Nifty]]-AVERAGE(Table2[1Y Return vs Nifty]))/_xlfn.STDEV.P(Table2[1Y Return vs Nifty])</f>
        <v>0.23682427225326855</v>
      </c>
      <c r="I301">
        <v>-6.7526348500035098</v>
      </c>
      <c r="J301">
        <f>(Table2[[#This Row],[1M Return vs Nifty]]-AVERAGE(Table2[1M Return vs Nifty]))/_xlfn.STDEV.P(Table2[1M Return vs Nifty])</f>
        <v>-0.74658107305426902</v>
      </c>
      <c r="K301">
        <v>-5.8548367909213397</v>
      </c>
      <c r="L301">
        <f>(Table2[[#This Row],[6M Return vs Nifty]]-AVERAGE(Table2[6M Return vs Nifty]))/_xlfn.STDEV.P(Table2[6M Return vs Nifty])</f>
        <v>-0.65353781040470504</v>
      </c>
      <c r="M301">
        <v>-3.1514594574491102</v>
      </c>
      <c r="N301">
        <f>(Table2[[#This Row],[1W Return vs Nifty]]-AVERAGE(Table2[1W Return vs Nifty]))/_xlfn.STDEV.P(Table2[1W Return vs Nifty])</f>
        <v>-0.44702727157208094</v>
      </c>
      <c r="O301">
        <v>17.66</v>
      </c>
      <c r="P301">
        <v>18.087482979009401</v>
      </c>
      <c r="Q301">
        <v>16.886973649564901</v>
      </c>
      <c r="R301">
        <v>32.318567831800898</v>
      </c>
      <c r="S301" s="1">
        <f>(Table2[[#This Row],[Close Price]]-Table2[[#This Row],[20D EMA]])/Table2[[#This Row],[20D EMA]]</f>
        <v>-2.6047565118912847E-2</v>
      </c>
      <c r="T301" s="1">
        <f>(Table2[[#This Row],[Close Price]]-Table2[[#This Row],[50D EMA]])/Table2[[#This Row],[50D EMA]]</f>
        <v>-4.9066140382237236E-2</v>
      </c>
      <c r="U301" s="1">
        <f>(Table2[[#This Row],[Close Price]]-Table2[[#This Row],[200D EMA]])/Table2[[#This Row],[200D EMA]]</f>
        <v>1.8536557048702669E-2</v>
      </c>
      <c r="V301">
        <v>0.497130025322638</v>
      </c>
      <c r="W301">
        <v>17.190000000000001</v>
      </c>
      <c r="X301">
        <v>17.48</v>
      </c>
      <c r="Y301">
        <v>17.170000000000002</v>
      </c>
      <c r="Z301">
        <v>17.7</v>
      </c>
      <c r="AA301">
        <v>17.010000000000002</v>
      </c>
      <c r="AB301">
        <v>18.48</v>
      </c>
      <c r="AC301" s="1">
        <f>(Table2[[#This Row],[Close Price]]/Table2[[#This Row],[Day Low]])-1</f>
        <v>5.8173356602675419E-4</v>
      </c>
      <c r="AD301" s="1">
        <f>(Table2[[#This Row],[Day High]]/Table2[[#This Row],[Close Price]])-1</f>
        <v>1.6279069767441978E-2</v>
      </c>
      <c r="AE301" s="1">
        <f>(Table2[[#This Row],[Close Price]]/Table2[[#This Row],[Current Week Low]])-1</f>
        <v>1.7472335468839972E-3</v>
      </c>
      <c r="AF301" s="1">
        <f>(Table2[[#This Row],[Current Week High]]/Table2[[#This Row],[Close Price]])-1</f>
        <v>2.9069767441860517E-2</v>
      </c>
      <c r="AG301" s="1">
        <f>(Table2[[#This Row],[Close Price]]/Table2[[#This Row],[Current Month Low]])-1</f>
        <v>1.1169900058788818E-2</v>
      </c>
      <c r="AH301" s="1">
        <f>(Table2[[#This Row],[Current Month High]]/Table2[[#This Row],[Close Price]])-1</f>
        <v>7.441860465116279E-2</v>
      </c>
      <c r="AI301">
        <v>39.534883720930203</v>
      </c>
      <c r="AJ301">
        <v>105.98802395209501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-0.15</v>
      </c>
      <c r="AM301" t="s">
        <v>3216</v>
      </c>
      <c r="AN301">
        <v>-3.96</v>
      </c>
      <c r="AO301" t="s">
        <v>3216</v>
      </c>
      <c r="AP301">
        <v>0.125601073433875</v>
      </c>
      <c r="AQ301">
        <f>(Table2[[#This Row],[Sharpe Ratio]]-AVERAGE(Table2[Sharpe Ratio]))/_xlfn.STDEV.P(Table2[Sharpe Ratio])</f>
        <v>0.71073486574363864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238</v>
      </c>
      <c r="AT301">
        <f>_xlfn.RANK.AVG(Table2[[#This Row],[6M Return vs Nifty Z-Score]],Table2[6M Return vs Nifty Z-Score])</f>
        <v>540</v>
      </c>
      <c r="AU301">
        <f>_xlfn.RANK.AVG(Table2[[#This Row],[Sharpe Ratio Z-Score]],Table2[Sharpe Ratio Z-Score])</f>
        <v>174</v>
      </c>
      <c r="AV301">
        <f>(Table2[[#This Row],[Rank 1Y]]+Table2[[#This Row],[Rank 6M]]+Table2[[#This Row],[Rank Sharpe]])/3</f>
        <v>317.33333333333331</v>
      </c>
    </row>
    <row r="302" spans="1:48" x14ac:dyDescent="0.3">
      <c r="A302" t="s">
        <v>1122</v>
      </c>
      <c r="B302" t="s">
        <v>1123</v>
      </c>
      <c r="C302" t="s">
        <v>3173</v>
      </c>
      <c r="D302" t="s">
        <v>1011</v>
      </c>
      <c r="E302">
        <v>11565.275469624999</v>
      </c>
      <c r="F302">
        <v>573.25</v>
      </c>
      <c r="G302">
        <v>4.51835229843247</v>
      </c>
      <c r="H302">
        <f>(Table2[[#This Row],[1Y Return vs Nifty]]-AVERAGE(Table2[1Y Return vs Nifty]))/_xlfn.STDEV.P(Table2[1Y Return vs Nifty])</f>
        <v>-0.36858912360636087</v>
      </c>
      <c r="I302">
        <v>4.5653316038325098</v>
      </c>
      <c r="J302">
        <f>(Table2[[#This Row],[1M Return vs Nifty]]-AVERAGE(Table2[1M Return vs Nifty]))/_xlfn.STDEV.P(Table2[1M Return vs Nifty])</f>
        <v>0.3064644315199021</v>
      </c>
      <c r="K302">
        <v>43.799836588291299</v>
      </c>
      <c r="L302">
        <f>(Table2[[#This Row],[6M Return vs Nifty]]-AVERAGE(Table2[6M Return vs Nifty]))/_xlfn.STDEV.P(Table2[6M Return vs Nifty])</f>
        <v>0.81036606689030555</v>
      </c>
      <c r="M302">
        <v>0.207173876904726</v>
      </c>
      <c r="N302">
        <f>(Table2[[#This Row],[1W Return vs Nifty]]-AVERAGE(Table2[1W Return vs Nifty]))/_xlfn.STDEV.P(Table2[1W Return vs Nifty])</f>
        <v>0.31069134199100606</v>
      </c>
      <c r="O302">
        <v>561.53</v>
      </c>
      <c r="P302">
        <v>523.88085391728305</v>
      </c>
      <c r="Q302">
        <v>446.50835362426699</v>
      </c>
      <c r="R302">
        <v>55.200767557231799</v>
      </c>
      <c r="S302" s="1">
        <f>(Table2[[#This Row],[Close Price]]-Table2[[#This Row],[20D EMA]])/Table2[[#This Row],[20D EMA]]</f>
        <v>2.087154737948111E-2</v>
      </c>
      <c r="T302" s="1">
        <f>(Table2[[#This Row],[Close Price]]-Table2[[#This Row],[50D EMA]])/Table2[[#This Row],[50D EMA]]</f>
        <v>9.4237355142037654E-2</v>
      </c>
      <c r="U302" s="1">
        <f>(Table2[[#This Row],[Close Price]]-Table2[[#This Row],[200D EMA]])/Table2[[#This Row],[200D EMA]]</f>
        <v>0.28385056034670525</v>
      </c>
      <c r="V302">
        <v>0.494539831314453</v>
      </c>
      <c r="W302">
        <v>568</v>
      </c>
      <c r="X302">
        <v>581</v>
      </c>
      <c r="Y302">
        <v>562.5</v>
      </c>
      <c r="Z302">
        <v>581</v>
      </c>
      <c r="AA302">
        <v>546.1</v>
      </c>
      <c r="AB302">
        <v>605.35</v>
      </c>
      <c r="AC302" s="1">
        <f>(Table2[[#This Row],[Close Price]]/Table2[[#This Row],[Day Low]])-1</f>
        <v>9.2429577464787638E-3</v>
      </c>
      <c r="AD302" s="1">
        <f>(Table2[[#This Row],[Day High]]/Table2[[#This Row],[Close Price]])-1</f>
        <v>1.3519406890536434E-2</v>
      </c>
      <c r="AE302" s="1">
        <f>(Table2[[#This Row],[Close Price]]/Table2[[#This Row],[Current Week Low]])-1</f>
        <v>1.9111111111111079E-2</v>
      </c>
      <c r="AF302" s="1">
        <f>(Table2[[#This Row],[Current Week High]]/Table2[[#This Row],[Close Price]])-1</f>
        <v>1.3519406890536434E-2</v>
      </c>
      <c r="AG302" s="1">
        <f>(Table2[[#This Row],[Close Price]]/Table2[[#This Row],[Current Month Low]])-1</f>
        <v>4.971616919978028E-2</v>
      </c>
      <c r="AH302" s="1">
        <f>(Table2[[#This Row],[Current Month High]]/Table2[[#This Row],[Close Price]])-1</f>
        <v>5.5996511120802506E-2</v>
      </c>
      <c r="AI302">
        <v>9.0274749236807601</v>
      </c>
      <c r="AJ302">
        <v>66.885007278020296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0.17</v>
      </c>
      <c r="AM302" t="s">
        <v>3217</v>
      </c>
      <c r="AN302">
        <v>-3.14</v>
      </c>
      <c r="AO302" t="s">
        <v>3216</v>
      </c>
      <c r="AP302">
        <v>4.1886257510908999E-2</v>
      </c>
      <c r="AQ302">
        <f>(Table2[[#This Row],[Sharpe Ratio]]-AVERAGE(Table2[Sharpe Ratio]))/_xlfn.STDEV.P(Table2[Sharpe Ratio])</f>
        <v>-0.26153549850986962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0.79739721828498333</v>
      </c>
      <c r="AS302">
        <f>_xlfn.RANK.AVG(Table2[[#This Row],[1Y Return vs Nifty Z-Score]],Table2[1Y Return vs Nifty Z-Score])</f>
        <v>417</v>
      </c>
      <c r="AT302">
        <f>_xlfn.RANK.AVG(Table2[[#This Row],[6M Return vs Nifty Z-Score]],Table2[6M Return vs Nifty Z-Score])</f>
        <v>130</v>
      </c>
      <c r="AU302">
        <f>_xlfn.RANK.AVG(Table2[[#This Row],[Sharpe Ratio Z-Score]],Table2[Sharpe Ratio Z-Score])</f>
        <v>406</v>
      </c>
      <c r="AV302">
        <f>(Table2[[#This Row],[Rank 1Y]]+Table2[[#This Row],[Rank 6M]]+Table2[[#This Row],[Rank Sharpe]])/3</f>
        <v>317.66666666666669</v>
      </c>
    </row>
    <row r="303" spans="1:48" x14ac:dyDescent="0.3">
      <c r="A303" t="s">
        <v>790</v>
      </c>
      <c r="B303" t="s">
        <v>791</v>
      </c>
      <c r="C303" t="s">
        <v>3174</v>
      </c>
      <c r="D303" t="s">
        <v>46</v>
      </c>
      <c r="E303">
        <v>21349.706617</v>
      </c>
      <c r="F303">
        <v>227</v>
      </c>
      <c r="G303">
        <v>32.582685978664898</v>
      </c>
      <c r="H303">
        <f>(Table2[[#This Row],[1Y Return vs Nifty]]-AVERAGE(Table2[1Y Return vs Nifty]))/_xlfn.STDEV.P(Table2[1Y Return vs Nifty])</f>
        <v>9.787214505676331E-2</v>
      </c>
      <c r="I303">
        <v>-18.049037222552801</v>
      </c>
      <c r="J303">
        <f>(Table2[[#This Row],[1M Return vs Nifty]]-AVERAGE(Table2[1M Return vs Nifty]))/_xlfn.STDEV.P(Table2[1M Return vs Nifty])</f>
        <v>-1.797620213768653</v>
      </c>
      <c r="K303">
        <v>-10.2597086196158</v>
      </c>
      <c r="L303">
        <f>(Table2[[#This Row],[6M Return vs Nifty]]-AVERAGE(Table2[6M Return vs Nifty]))/_xlfn.STDEV.P(Table2[6M Return vs Nifty])</f>
        <v>-0.78340089297434878</v>
      </c>
      <c r="M303">
        <v>-7.3469970971915801</v>
      </c>
      <c r="N303">
        <f>(Table2[[#This Row],[1W Return vs Nifty]]-AVERAGE(Table2[1W Return vs Nifty]))/_xlfn.STDEV.P(Table2[1W Return vs Nifty])</f>
        <v>-1.3935542207988927</v>
      </c>
      <c r="O303">
        <v>248.85</v>
      </c>
      <c r="P303">
        <v>261.45427920231299</v>
      </c>
      <c r="Q303">
        <v>234.46880607386001</v>
      </c>
      <c r="R303">
        <v>20.972849283140999</v>
      </c>
      <c r="S303" s="1">
        <f>(Table2[[#This Row],[Close Price]]-Table2[[#This Row],[20D EMA]])/Table2[[#This Row],[20D EMA]]</f>
        <v>-8.7803897930480185E-2</v>
      </c>
      <c r="T303" s="1">
        <f>(Table2[[#This Row],[Close Price]]-Table2[[#This Row],[50D EMA]])/Table2[[#This Row],[50D EMA]]</f>
        <v>-0.13177936619523564</v>
      </c>
      <c r="U303" s="1">
        <f>(Table2[[#This Row],[Close Price]]-Table2[[#This Row],[200D EMA]])/Table2[[#This Row],[200D EMA]]</f>
        <v>-3.1854156631425247E-2</v>
      </c>
      <c r="V303">
        <v>0.28299535295896899</v>
      </c>
      <c r="W303">
        <v>225.4</v>
      </c>
      <c r="X303">
        <v>235.95</v>
      </c>
      <c r="Y303">
        <v>225.4</v>
      </c>
      <c r="Z303">
        <v>245.35</v>
      </c>
      <c r="AA303">
        <v>225.4</v>
      </c>
      <c r="AB303">
        <v>263.2</v>
      </c>
      <c r="AC303" s="1">
        <f>(Table2[[#This Row],[Close Price]]/Table2[[#This Row],[Day Low]])-1</f>
        <v>7.0984915705412099E-3</v>
      </c>
      <c r="AD303" s="1">
        <f>(Table2[[#This Row],[Day High]]/Table2[[#This Row],[Close Price]])-1</f>
        <v>3.9427312775330403E-2</v>
      </c>
      <c r="AE303" s="1">
        <f>(Table2[[#This Row],[Close Price]]/Table2[[#This Row],[Current Week Low]])-1</f>
        <v>7.0984915705412099E-3</v>
      </c>
      <c r="AF303" s="1">
        <f>(Table2[[#This Row],[Current Week High]]/Table2[[#This Row],[Close Price]])-1</f>
        <v>8.0837004405286406E-2</v>
      </c>
      <c r="AG303" s="1">
        <f>(Table2[[#This Row],[Close Price]]/Table2[[#This Row],[Current Month Low]])-1</f>
        <v>7.0984915705412099E-3</v>
      </c>
      <c r="AH303" s="1">
        <f>(Table2[[#This Row],[Current Month High]]/Table2[[#This Row],[Close Price]])-1</f>
        <v>0.15947136563876652</v>
      </c>
      <c r="AI303">
        <v>54.889867841409703</v>
      </c>
      <c r="AJ303">
        <v>78.3889980353634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-0.18</v>
      </c>
      <c r="AM303" t="s">
        <v>3216</v>
      </c>
      <c r="AN303">
        <v>-11.62</v>
      </c>
      <c r="AO303" t="s">
        <v>3216</v>
      </c>
      <c r="AP303">
        <v>0.15802727323851501</v>
      </c>
      <c r="AQ303">
        <f>(Table2[[#This Row],[Sharpe Ratio]]-AVERAGE(Table2[Sharpe Ratio]))/_xlfn.STDEV.P(Table2[Sharpe Ratio])</f>
        <v>1.0873352649420962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271</v>
      </c>
      <c r="AT303">
        <f>_xlfn.RANK.AVG(Table2[[#This Row],[6M Return vs Nifty Z-Score]],Table2[6M Return vs Nifty Z-Score])</f>
        <v>581</v>
      </c>
      <c r="AU303">
        <f>_xlfn.RANK.AVG(Table2[[#This Row],[Sharpe Ratio Z-Score]],Table2[Sharpe Ratio Z-Score])</f>
        <v>102</v>
      </c>
      <c r="AV303">
        <f>(Table2[[#This Row],[Rank 1Y]]+Table2[[#This Row],[Rank 6M]]+Table2[[#This Row],[Rank Sharpe]])/3</f>
        <v>318</v>
      </c>
    </row>
    <row r="304" spans="1:48" x14ac:dyDescent="0.3">
      <c r="A304" t="s">
        <v>366</v>
      </c>
      <c r="B304" t="s">
        <v>367</v>
      </c>
      <c r="C304" t="s">
        <v>3183</v>
      </c>
      <c r="D304" t="s">
        <v>206</v>
      </c>
      <c r="E304">
        <v>69285.001577219999</v>
      </c>
      <c r="F304">
        <v>235.95</v>
      </c>
      <c r="G304">
        <v>2.43044084766102</v>
      </c>
      <c r="H304">
        <f>(Table2[[#This Row],[1Y Return vs Nifty]]-AVERAGE(Table2[1Y Return vs Nifty]))/_xlfn.STDEV.P(Table2[1Y Return vs Nifty])</f>
        <v>-0.40329259582416443</v>
      </c>
      <c r="I304">
        <v>-10.4351802716793</v>
      </c>
      <c r="J304">
        <f>(Table2[[#This Row],[1M Return vs Nifty]]-AVERAGE(Table2[1M Return vs Nifty]))/_xlfn.STDEV.P(Table2[1M Return vs Nifty])</f>
        <v>-1.0892122265837574</v>
      </c>
      <c r="K304">
        <v>30.004906840110301</v>
      </c>
      <c r="L304">
        <f>(Table2[[#This Row],[6M Return vs Nifty]]-AVERAGE(Table2[6M Return vs Nifty]))/_xlfn.STDEV.P(Table2[6M Return vs Nifty])</f>
        <v>0.40366817178686853</v>
      </c>
      <c r="M304">
        <v>-4.7260558375783397</v>
      </c>
      <c r="N304">
        <f>(Table2[[#This Row],[1W Return vs Nifty]]-AVERAGE(Table2[1W Return vs Nifty]))/_xlfn.STDEV.P(Table2[1W Return vs Nifty])</f>
        <v>-0.80226134070053334</v>
      </c>
      <c r="O304">
        <v>247.12</v>
      </c>
      <c r="P304">
        <v>244.12250615077301</v>
      </c>
      <c r="Q304">
        <v>212.70701700845501</v>
      </c>
      <c r="R304">
        <v>26.258641027646501</v>
      </c>
      <c r="S304" s="1">
        <f>(Table2[[#This Row],[Close Price]]-Table2[[#This Row],[20D EMA]])/Table2[[#This Row],[20D EMA]]</f>
        <v>-4.5200712204597024E-2</v>
      </c>
      <c r="T304" s="1">
        <f>(Table2[[#This Row],[Close Price]]-Table2[[#This Row],[50D EMA]])/Table2[[#This Row],[50D EMA]]</f>
        <v>-3.3477069687813131E-2</v>
      </c>
      <c r="U304" s="1">
        <f>(Table2[[#This Row],[Close Price]]-Table2[[#This Row],[200D EMA]])/Table2[[#This Row],[200D EMA]]</f>
        <v>0.10927229067680959</v>
      </c>
      <c r="V304">
        <v>0.61226583902771903</v>
      </c>
      <c r="W304">
        <v>234.8</v>
      </c>
      <c r="X304">
        <v>240.4</v>
      </c>
      <c r="Y304">
        <v>234.8</v>
      </c>
      <c r="Z304">
        <v>248.2</v>
      </c>
      <c r="AA304">
        <v>234.8</v>
      </c>
      <c r="AB304">
        <v>258.10000000000002</v>
      </c>
      <c r="AC304" s="1">
        <f>(Table2[[#This Row],[Close Price]]/Table2[[#This Row],[Day Low]])-1</f>
        <v>4.8977853492333523E-3</v>
      </c>
      <c r="AD304" s="1">
        <f>(Table2[[#This Row],[Day High]]/Table2[[#This Row],[Close Price]])-1</f>
        <v>1.8859927950837019E-2</v>
      </c>
      <c r="AE304" s="1">
        <f>(Table2[[#This Row],[Close Price]]/Table2[[#This Row],[Current Week Low]])-1</f>
        <v>4.8977853492333523E-3</v>
      </c>
      <c r="AF304" s="1">
        <f>(Table2[[#This Row],[Current Week High]]/Table2[[#This Row],[Close Price]])-1</f>
        <v>5.1917779190506552E-2</v>
      </c>
      <c r="AG304" s="1">
        <f>(Table2[[#This Row],[Close Price]]/Table2[[#This Row],[Current Month Low]])-1</f>
        <v>4.8977853492333523E-3</v>
      </c>
      <c r="AH304" s="1">
        <f>(Table2[[#This Row],[Current Month High]]/Table2[[#This Row],[Close Price]])-1</f>
        <v>9.3875821148548644E-2</v>
      </c>
      <c r="AI304">
        <v>12.163593981775801</v>
      </c>
      <c r="AJ304">
        <v>49.761980323706702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-0.03</v>
      </c>
      <c r="AM304" t="s">
        <v>3216</v>
      </c>
      <c r="AN304">
        <v>-6.13</v>
      </c>
      <c r="AO304" t="s">
        <v>3216</v>
      </c>
      <c r="AP304">
        <v>7.2520050799384006E-2</v>
      </c>
      <c r="AQ304">
        <f>(Table2[[#This Row],[Sharpe Ratio]]-AVERAGE(Table2[Sharpe Ratio]))/_xlfn.STDEV.P(Table2[Sharpe Ratio])</f>
        <v>9.4247752407861346E-2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-1.7968502389137253</v>
      </c>
      <c r="AS304">
        <f>_xlfn.RANK.AVG(Table2[[#This Row],[1Y Return vs Nifty Z-Score]],Table2[1Y Return vs Nifty Z-Score])</f>
        <v>428</v>
      </c>
      <c r="AT304">
        <f>_xlfn.RANK.AVG(Table2[[#This Row],[6M Return vs Nifty Z-Score]],Table2[6M Return vs Nifty Z-Score])</f>
        <v>206</v>
      </c>
      <c r="AU304">
        <f>_xlfn.RANK.AVG(Table2[[#This Row],[Sharpe Ratio Z-Score]],Table2[Sharpe Ratio Z-Score])</f>
        <v>322</v>
      </c>
      <c r="AV304">
        <f>(Table2[[#This Row],[Rank 1Y]]+Table2[[#This Row],[Rank 6M]]+Table2[[#This Row],[Rank Sharpe]])/3</f>
        <v>318.66666666666669</v>
      </c>
    </row>
    <row r="305" spans="1:48" x14ac:dyDescent="0.3">
      <c r="A305" t="s">
        <v>360</v>
      </c>
      <c r="B305" t="s">
        <v>361</v>
      </c>
      <c r="C305" t="s">
        <v>3185</v>
      </c>
      <c r="D305" t="s">
        <v>285</v>
      </c>
      <c r="E305">
        <v>70500.202942949996</v>
      </c>
      <c r="F305">
        <v>8266.5</v>
      </c>
      <c r="G305">
        <v>12.081890003680201</v>
      </c>
      <c r="H305">
        <f>(Table2[[#This Row],[1Y Return vs Nifty]]-AVERAGE(Table2[1Y Return vs Nifty]))/_xlfn.STDEV.P(Table2[1Y Return vs Nifty])</f>
        <v>-0.24287449115612372</v>
      </c>
      <c r="I305">
        <v>8.7583977615933204</v>
      </c>
      <c r="J305">
        <f>(Table2[[#This Row],[1M Return vs Nifty]]-AVERAGE(Table2[1M Return vs Nifty]))/_xlfn.STDEV.P(Table2[1M Return vs Nifty])</f>
        <v>0.69659542243793615</v>
      </c>
      <c r="K305">
        <v>6.8959707700128101</v>
      </c>
      <c r="L305">
        <f>(Table2[[#This Row],[6M Return vs Nifty]]-AVERAGE(Table2[6M Return vs Nifty]))/_xlfn.STDEV.P(Table2[6M Return vs Nifty])</f>
        <v>-0.2776224059362844</v>
      </c>
      <c r="M305">
        <v>0.71596569328949</v>
      </c>
      <c r="N305">
        <f>(Table2[[#This Row],[1W Return vs Nifty]]-AVERAGE(Table2[1W Return vs Nifty]))/_xlfn.STDEV.P(Table2[1W Return vs Nifty])</f>
        <v>0.42547643203343488</v>
      </c>
      <c r="O305">
        <v>7724.37</v>
      </c>
      <c r="P305">
        <v>7787.4424347834902</v>
      </c>
      <c r="Q305">
        <v>7228.6917521506803</v>
      </c>
      <c r="R305">
        <v>70.519297412279499</v>
      </c>
      <c r="S305" s="1">
        <f>(Table2[[#This Row],[Close Price]]-Table2[[#This Row],[20D EMA]])/Table2[[#This Row],[20D EMA]]</f>
        <v>7.0184364550118672E-2</v>
      </c>
      <c r="T305" s="1">
        <f>(Table2[[#This Row],[Close Price]]-Table2[[#This Row],[50D EMA]])/Table2[[#This Row],[50D EMA]]</f>
        <v>6.1516674983913222E-2</v>
      </c>
      <c r="U305" s="1">
        <f>(Table2[[#This Row],[Close Price]]-Table2[[#This Row],[200D EMA]])/Table2[[#This Row],[200D EMA]]</f>
        <v>0.14356792119964876</v>
      </c>
      <c r="V305">
        <v>1.44988036661608</v>
      </c>
      <c r="W305">
        <v>8049.9</v>
      </c>
      <c r="X305">
        <v>8500</v>
      </c>
      <c r="Y305">
        <v>8049.9</v>
      </c>
      <c r="Z305">
        <v>8500</v>
      </c>
      <c r="AA305">
        <v>7160.15</v>
      </c>
      <c r="AB305">
        <v>8500</v>
      </c>
      <c r="AC305" s="1">
        <f>(Table2[[#This Row],[Close Price]]/Table2[[#This Row],[Day Low]])-1</f>
        <v>2.6907166548652883E-2</v>
      </c>
      <c r="AD305" s="1">
        <f>(Table2[[#This Row],[Day High]]/Table2[[#This Row],[Close Price]])-1</f>
        <v>2.8246537228573176E-2</v>
      </c>
      <c r="AE305" s="1">
        <f>(Table2[[#This Row],[Close Price]]/Table2[[#This Row],[Current Week Low]])-1</f>
        <v>2.6907166548652883E-2</v>
      </c>
      <c r="AF305" s="1">
        <f>(Table2[[#This Row],[Current Week High]]/Table2[[#This Row],[Close Price]])-1</f>
        <v>2.8246537228573176E-2</v>
      </c>
      <c r="AG305" s="1">
        <f>(Table2[[#This Row],[Close Price]]/Table2[[#This Row],[Current Month Low]])-1</f>
        <v>0.15451491938018069</v>
      </c>
      <c r="AH305" s="1">
        <f>(Table2[[#This Row],[Current Month High]]/Table2[[#This Row],[Close Price]])-1</f>
        <v>2.8246537228573176E-2</v>
      </c>
      <c r="AI305">
        <v>20.184479525796799</v>
      </c>
      <c r="AJ305">
        <v>55.239436619718298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-0.04</v>
      </c>
      <c r="AM305" t="s">
        <v>3216</v>
      </c>
      <c r="AN305">
        <v>14.88</v>
      </c>
      <c r="AO305" t="s">
        <v>3217</v>
      </c>
      <c r="AP305">
        <v>0.121161181285403</v>
      </c>
      <c r="AQ305">
        <f>(Table2[[#This Row],[Sharpe Ratio]]-AVERAGE(Table2[Sharpe Ratio]))/_xlfn.STDEV.P(Table2[Sharpe Ratio])</f>
        <v>0.65916961401551633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373</v>
      </c>
      <c r="AT305">
        <f>_xlfn.RANK.AVG(Table2[[#This Row],[6M Return vs Nifty Z-Score]],Table2[6M Return vs Nifty Z-Score])</f>
        <v>401</v>
      </c>
      <c r="AU305">
        <f>_xlfn.RANK.AVG(Table2[[#This Row],[Sharpe Ratio Z-Score]],Table2[Sharpe Ratio Z-Score])</f>
        <v>185</v>
      </c>
      <c r="AV305">
        <f>(Table2[[#This Row],[Rank 1Y]]+Table2[[#This Row],[Rank 6M]]+Table2[[#This Row],[Rank Sharpe]])/3</f>
        <v>319.66666666666669</v>
      </c>
    </row>
    <row r="306" spans="1:48" x14ac:dyDescent="0.3">
      <c r="A306" t="s">
        <v>783</v>
      </c>
      <c r="B306" t="s">
        <v>784</v>
      </c>
      <c r="C306" t="s">
        <v>3170</v>
      </c>
      <c r="D306" t="s">
        <v>785</v>
      </c>
      <c r="E306">
        <v>21808.70942295</v>
      </c>
      <c r="F306">
        <v>1554.9</v>
      </c>
      <c r="G306">
        <v>14.6545564330433</v>
      </c>
      <c r="H306">
        <f>(Table2[[#This Row],[1Y Return vs Nifty]]-AVERAGE(Table2[1Y Return vs Nifty]))/_xlfn.STDEV.P(Table2[1Y Return vs Nifty])</f>
        <v>-0.20011383771744914</v>
      </c>
      <c r="I306">
        <v>-3.61805020432667</v>
      </c>
      <c r="J306">
        <f>(Table2[[#This Row],[1M Return vs Nifty]]-AVERAGE(Table2[1M Return vs Nifty]))/_xlfn.STDEV.P(Table2[1M Return vs Nifty])</f>
        <v>-0.4549332506914055</v>
      </c>
      <c r="K306">
        <v>36.311477554131301</v>
      </c>
      <c r="L306">
        <f>(Table2[[#This Row],[6M Return vs Nifty]]-AVERAGE(Table2[6M Return vs Nifty]))/_xlfn.STDEV.P(Table2[6M Return vs Nifty])</f>
        <v>0.58959655863142812</v>
      </c>
      <c r="M306">
        <v>-2.8862776128672398</v>
      </c>
      <c r="N306">
        <f>(Table2[[#This Row],[1W Return vs Nifty]]-AVERAGE(Table2[1W Return vs Nifty]))/_xlfn.STDEV.P(Table2[1W Return vs Nifty])</f>
        <v>-0.38720138419002348</v>
      </c>
      <c r="O306">
        <v>1580.95</v>
      </c>
      <c r="P306">
        <v>1518.3059317826201</v>
      </c>
      <c r="Q306">
        <v>1303.76526376889</v>
      </c>
      <c r="R306">
        <v>36.936122287150297</v>
      </c>
      <c r="S306" s="1">
        <f>(Table2[[#This Row],[Close Price]]-Table2[[#This Row],[20D EMA]])/Table2[[#This Row],[20D EMA]]</f>
        <v>-1.6477434453967522E-2</v>
      </c>
      <c r="T306" s="1">
        <f>(Table2[[#This Row],[Close Price]]-Table2[[#This Row],[50D EMA]])/Table2[[#This Row],[50D EMA]]</f>
        <v>2.4101906902527531E-2</v>
      </c>
      <c r="U306" s="1">
        <f>(Table2[[#This Row],[Close Price]]-Table2[[#This Row],[200D EMA]])/Table2[[#This Row],[200D EMA]]</f>
        <v>0.19262266238412923</v>
      </c>
      <c r="V306">
        <v>0.29242541860137</v>
      </c>
      <c r="W306">
        <v>1548.1</v>
      </c>
      <c r="X306">
        <v>1573.95</v>
      </c>
      <c r="Y306">
        <v>1548.1</v>
      </c>
      <c r="Z306">
        <v>1592.8</v>
      </c>
      <c r="AA306">
        <v>1541</v>
      </c>
      <c r="AB306">
        <v>1682.95</v>
      </c>
      <c r="AC306" s="1">
        <f>(Table2[[#This Row],[Close Price]]/Table2[[#This Row],[Day Low]])-1</f>
        <v>4.3924811058717594E-3</v>
      </c>
      <c r="AD306" s="1">
        <f>(Table2[[#This Row],[Day High]]/Table2[[#This Row],[Close Price]])-1</f>
        <v>1.2251591742234114E-2</v>
      </c>
      <c r="AE306" s="1">
        <f>(Table2[[#This Row],[Close Price]]/Table2[[#This Row],[Current Week Low]])-1</f>
        <v>4.3924811058717594E-3</v>
      </c>
      <c r="AF306" s="1">
        <f>(Table2[[#This Row],[Current Week High]]/Table2[[#This Row],[Close Price]])-1</f>
        <v>2.4374557849379253E-2</v>
      </c>
      <c r="AG306" s="1">
        <f>(Table2[[#This Row],[Close Price]]/Table2[[#This Row],[Current Month Low]])-1</f>
        <v>9.0201168072681082E-3</v>
      </c>
      <c r="AH306" s="1">
        <f>(Table2[[#This Row],[Current Month High]]/Table2[[#This Row],[Close Price]])-1</f>
        <v>8.2352562865779078E-2</v>
      </c>
      <c r="AI306">
        <v>10.2964820888803</v>
      </c>
      <c r="AJ306">
        <v>57.354652633709399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</v>
      </c>
      <c r="AM306" t="s">
        <v>3218</v>
      </c>
      <c r="AN306">
        <v>-3.75</v>
      </c>
      <c r="AO306" t="s">
        <v>3216</v>
      </c>
      <c r="AP306">
        <v>3.0638272412019999E-2</v>
      </c>
      <c r="AQ306">
        <f>(Table2[[#This Row],[Sharpe Ratio]]-AVERAGE(Table2[Sharpe Ratio]))/_xlfn.STDEV.P(Table2[Sharpe Ratio])</f>
        <v>-0.39217046973501307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-0.84482238370246299</v>
      </c>
      <c r="AS306">
        <f>_xlfn.RANK.AVG(Table2[[#This Row],[1Y Return vs Nifty Z-Score]],Table2[1Y Return vs Nifty Z-Score])</f>
        <v>356</v>
      </c>
      <c r="AT306">
        <f>_xlfn.RANK.AVG(Table2[[#This Row],[6M Return vs Nifty Z-Score]],Table2[6M Return vs Nifty Z-Score])</f>
        <v>165</v>
      </c>
      <c r="AU306">
        <f>_xlfn.RANK.AVG(Table2[[#This Row],[Sharpe Ratio Z-Score]],Table2[Sharpe Ratio Z-Score])</f>
        <v>441</v>
      </c>
      <c r="AV306">
        <f>(Table2[[#This Row],[Rank 1Y]]+Table2[[#This Row],[Rank 6M]]+Table2[[#This Row],[Rank Sharpe]])/3</f>
        <v>320.66666666666669</v>
      </c>
    </row>
    <row r="307" spans="1:48" x14ac:dyDescent="0.3">
      <c r="A307" t="s">
        <v>1901</v>
      </c>
      <c r="B307" t="s">
        <v>1902</v>
      </c>
      <c r="C307" t="s">
        <v>3173</v>
      </c>
      <c r="D307" t="s">
        <v>244</v>
      </c>
      <c r="E307">
        <v>3846.6156366250002</v>
      </c>
      <c r="F307">
        <v>1331.45</v>
      </c>
      <c r="G307">
        <v>20.8547683054827</v>
      </c>
      <c r="H307">
        <f>(Table2[[#This Row],[1Y Return vs Nifty]]-AVERAGE(Table2[1Y Return vs Nifty]))/_xlfn.STDEV.P(Table2[1Y Return vs Nifty])</f>
        <v>-9.7059237207358054E-2</v>
      </c>
      <c r="I307">
        <v>48.6160089206493</v>
      </c>
      <c r="J307">
        <f>(Table2[[#This Row],[1M Return vs Nifty]]-AVERAGE(Table2[1M Return vs Nifty]))/_xlfn.STDEV.P(Table2[1M Return vs Nifty])</f>
        <v>4.4050247083264455</v>
      </c>
      <c r="K307">
        <v>68.777267575390795</v>
      </c>
      <c r="L307">
        <f>(Table2[[#This Row],[6M Return vs Nifty]]-AVERAGE(Table2[6M Return vs Nifty]))/_xlfn.STDEV.P(Table2[6M Return vs Nifty])</f>
        <v>1.5467430396606234</v>
      </c>
      <c r="M307">
        <v>3.6468694397164301</v>
      </c>
      <c r="N307">
        <f>(Table2[[#This Row],[1W Return vs Nifty]]-AVERAGE(Table2[1W Return vs Nifty]))/_xlfn.STDEV.P(Table2[1W Return vs Nifty])</f>
        <v>1.0866978581754272</v>
      </c>
      <c r="O307">
        <v>840.5</v>
      </c>
      <c r="P307">
        <v>1008.35994030297</v>
      </c>
      <c r="Q307">
        <v>885.30409075140994</v>
      </c>
      <c r="R307">
        <v>82.821312632578994</v>
      </c>
      <c r="S307" s="1">
        <f>(Table2[[#This Row],[Close Price]]-Table2[[#This Row],[20D EMA]])/Table2[[#This Row],[20D EMA]]</f>
        <v>0.58411659726353371</v>
      </c>
      <c r="T307" s="1">
        <f>(Table2[[#This Row],[Close Price]]-Table2[[#This Row],[50D EMA]])/Table2[[#This Row],[50D EMA]]</f>
        <v>0.32041143919298792</v>
      </c>
      <c r="U307" s="1">
        <f>(Table2[[#This Row],[Close Price]]-Table2[[#This Row],[200D EMA]])/Table2[[#This Row],[200D EMA]]</f>
        <v>0.5039465127399555</v>
      </c>
      <c r="V307">
        <v>1.6472112214477399</v>
      </c>
      <c r="W307">
        <v>1265</v>
      </c>
      <c r="X307">
        <v>1341.85</v>
      </c>
      <c r="Y307">
        <v>1289.2</v>
      </c>
      <c r="Z307">
        <v>1343</v>
      </c>
      <c r="AA307">
        <v>1212.0999999999999</v>
      </c>
      <c r="AB307">
        <v>1369.75</v>
      </c>
      <c r="AC307" s="1">
        <f>(Table2[[#This Row],[Close Price]]/Table2[[#This Row],[Day Low]])-1</f>
        <v>5.2529644268774822E-2</v>
      </c>
      <c r="AD307" s="1">
        <f>(Table2[[#This Row],[Day High]]/Table2[[#This Row],[Close Price]])-1</f>
        <v>7.8110330842313669E-3</v>
      </c>
      <c r="AE307" s="1">
        <f>(Table2[[#This Row],[Close Price]]/Table2[[#This Row],[Current Week Low]])-1</f>
        <v>3.2772261867825003E-2</v>
      </c>
      <c r="AF307" s="1">
        <f>(Table2[[#This Row],[Current Week High]]/Table2[[#This Row],[Close Price]])-1</f>
        <v>8.6747530887378854E-3</v>
      </c>
      <c r="AG307" s="1">
        <f>(Table2[[#This Row],[Close Price]]/Table2[[#This Row],[Current Month Low]])-1</f>
        <v>9.8465473145780136E-2</v>
      </c>
      <c r="AH307" s="1">
        <f>(Table2[[#This Row],[Current Month High]]/Table2[[#This Row],[Close Price]])-1</f>
        <v>2.8765631454429341E-2</v>
      </c>
      <c r="AI307">
        <v>2.8765631454429301</v>
      </c>
      <c r="AJ307">
        <v>101.338273098442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0.55000000000000004</v>
      </c>
      <c r="AM307" t="s">
        <v>3217</v>
      </c>
      <c r="AN307">
        <v>21.12</v>
      </c>
      <c r="AO307" t="s">
        <v>3217</v>
      </c>
      <c r="AP307">
        <v>-5.8971537133309998E-3</v>
      </c>
      <c r="AQ307">
        <f>(Table2[[#This Row],[Sharpe Ratio]]-AVERAGE(Table2[Sharpe Ratio]))/_xlfn.STDEV.P(Table2[Sharpe Ratio])</f>
        <v>-0.81649574209468267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318</v>
      </c>
      <c r="AT307">
        <f>_xlfn.RANK.AVG(Table2[[#This Row],[6M Return vs Nifty Z-Score]],Table2[6M Return vs Nifty Z-Score])</f>
        <v>54</v>
      </c>
      <c r="AU307">
        <f>_xlfn.RANK.AVG(Table2[[#This Row],[Sharpe Ratio Z-Score]],Table2[Sharpe Ratio Z-Score])</f>
        <v>598</v>
      </c>
      <c r="AV307">
        <f>(Table2[[#This Row],[Rank 1Y]]+Table2[[#This Row],[Rank 6M]]+Table2[[#This Row],[Rank Sharpe]])/3</f>
        <v>323.33333333333331</v>
      </c>
    </row>
    <row r="308" spans="1:48" x14ac:dyDescent="0.3">
      <c r="A308" t="s">
        <v>330</v>
      </c>
      <c r="B308" t="s">
        <v>331</v>
      </c>
      <c r="C308" t="s">
        <v>3171</v>
      </c>
      <c r="D308" t="s">
        <v>51</v>
      </c>
      <c r="E308">
        <v>80975.266814699993</v>
      </c>
      <c r="F308">
        <v>2017</v>
      </c>
      <c r="G308">
        <v>25.492552878864</v>
      </c>
      <c r="H308">
        <f>(Table2[[#This Row],[1Y Return vs Nifty]]-AVERAGE(Table2[1Y Return vs Nifty]))/_xlfn.STDEV.P(Table2[1Y Return vs Nifty])</f>
        <v>-1.9973962333738098E-2</v>
      </c>
      <c r="I308">
        <v>6.6464975071353498</v>
      </c>
      <c r="J308">
        <f>(Table2[[#This Row],[1M Return vs Nifty]]-AVERAGE(Table2[1M Return vs Nifty]))/_xlfn.STDEV.P(Table2[1M Return vs Nifty])</f>
        <v>0.50010013522030583</v>
      </c>
      <c r="K308">
        <v>35.528630338402102</v>
      </c>
      <c r="L308">
        <f>(Table2[[#This Row],[6M Return vs Nifty]]-AVERAGE(Table2[6M Return vs Nifty]))/_xlfn.STDEV.P(Table2[6M Return vs Nifty])</f>
        <v>0.56651689670950833</v>
      </c>
      <c r="M308">
        <v>0.99288387752632101</v>
      </c>
      <c r="N308">
        <f>(Table2[[#This Row],[1W Return vs Nifty]]-AVERAGE(Table2[1W Return vs Nifty]))/_xlfn.STDEV.P(Table2[1W Return vs Nifty])</f>
        <v>0.48795007584686628</v>
      </c>
      <c r="O308">
        <v>1967.07</v>
      </c>
      <c r="P308">
        <v>1898.72087805913</v>
      </c>
      <c r="Q308">
        <v>1664.54709329155</v>
      </c>
      <c r="R308">
        <v>65.214640172550702</v>
      </c>
      <c r="S308" s="1">
        <f>(Table2[[#This Row],[Close Price]]-Table2[[#This Row],[20D EMA]])/Table2[[#This Row],[20D EMA]]</f>
        <v>2.5382929941486609E-2</v>
      </c>
      <c r="T308" s="1">
        <f>(Table2[[#This Row],[Close Price]]-Table2[[#This Row],[50D EMA]])/Table2[[#This Row],[50D EMA]]</f>
        <v>6.2294107210626344E-2</v>
      </c>
      <c r="U308" s="1">
        <f>(Table2[[#This Row],[Close Price]]-Table2[[#This Row],[200D EMA]])/Table2[[#This Row],[200D EMA]]</f>
        <v>0.21174102440772269</v>
      </c>
      <c r="V308">
        <v>0.95454630570808696</v>
      </c>
      <c r="W308">
        <v>2006.3</v>
      </c>
      <c r="X308">
        <v>2043.5</v>
      </c>
      <c r="Y308">
        <v>1991.45</v>
      </c>
      <c r="Z308">
        <v>2043.5</v>
      </c>
      <c r="AA308">
        <v>1942.6</v>
      </c>
      <c r="AB308">
        <v>2078.75</v>
      </c>
      <c r="AC308" s="1">
        <f>(Table2[[#This Row],[Close Price]]/Table2[[#This Row],[Day Low]])-1</f>
        <v>5.3332004186812387E-3</v>
      </c>
      <c r="AD308" s="1">
        <f>(Table2[[#This Row],[Day High]]/Table2[[#This Row],[Close Price]])-1</f>
        <v>1.3138324243926691E-2</v>
      </c>
      <c r="AE308" s="1">
        <f>(Table2[[#This Row],[Close Price]]/Table2[[#This Row],[Current Week Low]])-1</f>
        <v>1.2829847598483601E-2</v>
      </c>
      <c r="AF308" s="1">
        <f>(Table2[[#This Row],[Current Week High]]/Table2[[#This Row],[Close Price]])-1</f>
        <v>1.3138324243926691E-2</v>
      </c>
      <c r="AG308" s="1">
        <f>(Table2[[#This Row],[Close Price]]/Table2[[#This Row],[Current Month Low]])-1</f>
        <v>3.8299186657057671E-2</v>
      </c>
      <c r="AH308" s="1">
        <f>(Table2[[#This Row],[Current Month High]]/Table2[[#This Row],[Close Price]])-1</f>
        <v>3.061477441745164E-2</v>
      </c>
      <c r="AI308">
        <v>3.06147744174516</v>
      </c>
      <c r="AJ308">
        <v>70.592464160358602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0.1</v>
      </c>
      <c r="AM308" t="s">
        <v>3217</v>
      </c>
      <c r="AN308">
        <v>2.65</v>
      </c>
      <c r="AO308" t="s">
        <v>3217</v>
      </c>
      <c r="AP308">
        <v>7.9132795414069996E-3</v>
      </c>
      <c r="AQ308">
        <f>(Table2[[#This Row],[Sharpe Ratio]]-AVERAGE(Table2[Sharpe Ratio]))/_xlfn.STDEV.P(Table2[Sharpe Ratio])</f>
        <v>-0.65610029926842384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0.8784928461745185</v>
      </c>
      <c r="AS308">
        <f>_xlfn.RANK.AVG(Table2[[#This Row],[1Y Return vs Nifty Z-Score]],Table2[1Y Return vs Nifty Z-Score])</f>
        <v>297</v>
      </c>
      <c r="AT308">
        <f>_xlfn.RANK.AVG(Table2[[#This Row],[6M Return vs Nifty Z-Score]],Table2[6M Return vs Nifty Z-Score])</f>
        <v>169</v>
      </c>
      <c r="AU308">
        <f>_xlfn.RANK.AVG(Table2[[#This Row],[Sharpe Ratio Z-Score]],Table2[Sharpe Ratio Z-Score])</f>
        <v>508</v>
      </c>
      <c r="AV308">
        <f>(Table2[[#This Row],[Rank 1Y]]+Table2[[#This Row],[Rank 6M]]+Table2[[#This Row],[Rank Sharpe]])/3</f>
        <v>324.66666666666669</v>
      </c>
    </row>
    <row r="309" spans="1:48" x14ac:dyDescent="0.3">
      <c r="A309" t="s">
        <v>274</v>
      </c>
      <c r="B309" t="s">
        <v>275</v>
      </c>
      <c r="C309" t="s">
        <v>3178</v>
      </c>
      <c r="D309" t="s">
        <v>119</v>
      </c>
      <c r="E309">
        <v>100154.96074023</v>
      </c>
      <c r="F309">
        <v>7741.55</v>
      </c>
      <c r="G309">
        <v>46.335398798232902</v>
      </c>
      <c r="H309">
        <f>(Table2[[#This Row],[1Y Return vs Nifty]]-AVERAGE(Table2[1Y Return vs Nifty]))/_xlfn.STDEV.P(Table2[1Y Return vs Nifty])</f>
        <v>0.32645793449575822</v>
      </c>
      <c r="I309">
        <v>1.9272763832778601</v>
      </c>
      <c r="J309">
        <f>(Table2[[#This Row],[1M Return vs Nifty]]-AVERAGE(Table2[1M Return vs Nifty]))/_xlfn.STDEV.P(Table2[1M Return vs Nifty])</f>
        <v>6.101466789368571E-2</v>
      </c>
      <c r="K309">
        <v>33.919348416308203</v>
      </c>
      <c r="L309">
        <f>(Table2[[#This Row],[6M Return vs Nifty]]-AVERAGE(Table2[6M Return vs Nifty]))/_xlfn.STDEV.P(Table2[6M Return vs Nifty])</f>
        <v>0.51907253981237356</v>
      </c>
      <c r="M309">
        <v>2.3908888936129702</v>
      </c>
      <c r="N309">
        <f>(Table2[[#This Row],[1W Return vs Nifty]]-AVERAGE(Table2[1W Return vs Nifty]))/_xlfn.STDEV.P(Table2[1W Return vs Nifty])</f>
        <v>0.80334455839082453</v>
      </c>
      <c r="O309">
        <v>7574.19</v>
      </c>
      <c r="P309">
        <v>7263.6688449388603</v>
      </c>
      <c r="Q309">
        <v>6183.1582021983104</v>
      </c>
      <c r="R309">
        <v>58.8212108188781</v>
      </c>
      <c r="S309" s="1">
        <f>(Table2[[#This Row],[Close Price]]-Table2[[#This Row],[20D EMA]])/Table2[[#This Row],[20D EMA]]</f>
        <v>2.2096092123382247E-2</v>
      </c>
      <c r="T309" s="1">
        <f>(Table2[[#This Row],[Close Price]]-Table2[[#This Row],[50D EMA]])/Table2[[#This Row],[50D EMA]]</f>
        <v>6.5790603242342927E-2</v>
      </c>
      <c r="U309" s="1">
        <f>(Table2[[#This Row],[Close Price]]-Table2[[#This Row],[200D EMA]])/Table2[[#This Row],[200D EMA]]</f>
        <v>0.25203815701296978</v>
      </c>
      <c r="V309">
        <v>0.66204560054066797</v>
      </c>
      <c r="W309">
        <v>7570.05</v>
      </c>
      <c r="X309">
        <v>7809.95</v>
      </c>
      <c r="Y309">
        <v>7570.05</v>
      </c>
      <c r="Z309">
        <v>7964.75</v>
      </c>
      <c r="AA309">
        <v>7264.05</v>
      </c>
      <c r="AB309">
        <v>7964.75</v>
      </c>
      <c r="AC309" s="1">
        <f>(Table2[[#This Row],[Close Price]]/Table2[[#This Row],[Day Low]])-1</f>
        <v>2.2655068328478745E-2</v>
      </c>
      <c r="AD309" s="1">
        <f>(Table2[[#This Row],[Day High]]/Table2[[#This Row],[Close Price]])-1</f>
        <v>8.835439931279776E-3</v>
      </c>
      <c r="AE309" s="1">
        <f>(Table2[[#This Row],[Close Price]]/Table2[[#This Row],[Current Week Low]])-1</f>
        <v>2.2655068328478745E-2</v>
      </c>
      <c r="AF309" s="1">
        <f>(Table2[[#This Row],[Current Week High]]/Table2[[#This Row],[Close Price]])-1</f>
        <v>2.8831435565229269E-2</v>
      </c>
      <c r="AG309" s="1">
        <f>(Table2[[#This Row],[Close Price]]/Table2[[#This Row],[Current Month Low]])-1</f>
        <v>6.57346796897047E-2</v>
      </c>
      <c r="AH309" s="1">
        <f>(Table2[[#This Row],[Current Month High]]/Table2[[#This Row],[Close Price]])-1</f>
        <v>2.8831435565229269E-2</v>
      </c>
      <c r="AI309">
        <v>2.8831435565229202</v>
      </c>
      <c r="AJ309">
        <v>94.900618068755406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-0.02</v>
      </c>
      <c r="AM309" t="s">
        <v>3216</v>
      </c>
      <c r="AN309">
        <v>2.31</v>
      </c>
      <c r="AO309" t="s">
        <v>3217</v>
      </c>
      <c r="AP309">
        <v>-5.1041718799409996E-3</v>
      </c>
      <c r="AQ309">
        <f>(Table2[[#This Row],[Sharpe Ratio]]-AVERAGE(Table2[Sharpe Ratio]))/_xlfn.STDEV.P(Table2[Sharpe Ratio])</f>
        <v>-0.80728598958556919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0.90260371100707282</v>
      </c>
      <c r="AS309">
        <f>_xlfn.RANK.AVG(Table2[[#This Row],[1Y Return vs Nifty Z-Score]],Table2[1Y Return vs Nifty Z-Score])</f>
        <v>199</v>
      </c>
      <c r="AT309">
        <f>_xlfn.RANK.AVG(Table2[[#This Row],[6M Return vs Nifty Z-Score]],Table2[6M Return vs Nifty Z-Score])</f>
        <v>179</v>
      </c>
      <c r="AU309">
        <f>_xlfn.RANK.AVG(Table2[[#This Row],[Sharpe Ratio Z-Score]],Table2[Sharpe Ratio Z-Score])</f>
        <v>597</v>
      </c>
      <c r="AV309">
        <f>(Table2[[#This Row],[Rank 1Y]]+Table2[[#This Row],[Rank 6M]]+Table2[[#This Row],[Rank Sharpe]])/3</f>
        <v>325</v>
      </c>
    </row>
    <row r="310" spans="1:48" x14ac:dyDescent="0.3">
      <c r="A310" t="s">
        <v>1172</v>
      </c>
      <c r="B310" t="s">
        <v>1173</v>
      </c>
      <c r="C310" t="s">
        <v>3182</v>
      </c>
      <c r="D310" t="s">
        <v>98</v>
      </c>
      <c r="E310">
        <v>10653.56529667</v>
      </c>
      <c r="F310">
        <v>220.37</v>
      </c>
      <c r="G310">
        <v>45.513276182403096</v>
      </c>
      <c r="H310">
        <f>(Table2[[#This Row],[1Y Return vs Nifty]]-AVERAGE(Table2[1Y Return vs Nifty]))/_xlfn.STDEV.P(Table2[1Y Return vs Nifty])</f>
        <v>0.31279331794914361</v>
      </c>
      <c r="I310">
        <v>-5.4740720804615899</v>
      </c>
      <c r="J310">
        <f>(Table2[[#This Row],[1M Return vs Nifty]]-AVERAGE(Table2[1M Return vs Nifty]))/_xlfn.STDEV.P(Table2[1M Return vs Nifty])</f>
        <v>-0.6276211183421142</v>
      </c>
      <c r="K310">
        <v>-2.3399583757871598</v>
      </c>
      <c r="L310">
        <f>(Table2[[#This Row],[6M Return vs Nifty]]-AVERAGE(Table2[6M Return vs Nifty]))/_xlfn.STDEV.P(Table2[6M Return vs Nifty])</f>
        <v>-0.54991324115540752</v>
      </c>
      <c r="M310">
        <v>-3.0094189888264999</v>
      </c>
      <c r="N310">
        <f>(Table2[[#This Row],[1W Return vs Nifty]]-AVERAGE(Table2[1W Return vs Nifty]))/_xlfn.STDEV.P(Table2[1W Return vs Nifty])</f>
        <v>-0.41498247946759198</v>
      </c>
      <c r="O310">
        <v>227.14</v>
      </c>
      <c r="P310">
        <v>224.461590189747</v>
      </c>
      <c r="Q310">
        <v>198.22378371686199</v>
      </c>
      <c r="R310">
        <v>32.501076963762799</v>
      </c>
      <c r="S310" s="1">
        <f>(Table2[[#This Row],[Close Price]]-Table2[[#This Row],[20D EMA]])/Table2[[#This Row],[20D EMA]]</f>
        <v>-2.9805406357312592E-2</v>
      </c>
      <c r="T310" s="1">
        <f>(Table2[[#This Row],[Close Price]]-Table2[[#This Row],[50D EMA]])/Table2[[#This Row],[50D EMA]]</f>
        <v>-1.8228464773363668E-2</v>
      </c>
      <c r="U310" s="1">
        <f>(Table2[[#This Row],[Close Price]]-Table2[[#This Row],[200D EMA]])/Table2[[#This Row],[200D EMA]]</f>
        <v>0.11172330518506866</v>
      </c>
      <c r="V310">
        <v>0.33701815078329</v>
      </c>
      <c r="W310">
        <v>217.79</v>
      </c>
      <c r="X310">
        <v>226.97</v>
      </c>
      <c r="Y310">
        <v>217.79</v>
      </c>
      <c r="Z310">
        <v>229.69</v>
      </c>
      <c r="AA310">
        <v>217.79</v>
      </c>
      <c r="AB310">
        <v>236.9</v>
      </c>
      <c r="AC310" s="1">
        <f>(Table2[[#This Row],[Close Price]]/Table2[[#This Row],[Day Low]])-1</f>
        <v>1.1846273933605822E-2</v>
      </c>
      <c r="AD310" s="1">
        <f>(Table2[[#This Row],[Day High]]/Table2[[#This Row],[Close Price]])-1</f>
        <v>2.9949630167445562E-2</v>
      </c>
      <c r="AE310" s="1">
        <f>(Table2[[#This Row],[Close Price]]/Table2[[#This Row],[Current Week Low]])-1</f>
        <v>1.1846273933605822E-2</v>
      </c>
      <c r="AF310" s="1">
        <f>(Table2[[#This Row],[Current Week High]]/Table2[[#This Row],[Close Price]])-1</f>
        <v>4.2292508054635247E-2</v>
      </c>
      <c r="AG310" s="1">
        <f>(Table2[[#This Row],[Close Price]]/Table2[[#This Row],[Current Month Low]])-1</f>
        <v>1.1846273933605822E-2</v>
      </c>
      <c r="AH310" s="1">
        <f>(Table2[[#This Row],[Current Month High]]/Table2[[#This Row],[Close Price]])-1</f>
        <v>7.5010210101193353E-2</v>
      </c>
      <c r="AI310">
        <v>13.758678586014399</v>
      </c>
      <c r="AJ310">
        <v>89.565591397849403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0.01</v>
      </c>
      <c r="AM310" t="s">
        <v>3217</v>
      </c>
      <c r="AN310">
        <v>-3.29</v>
      </c>
      <c r="AO310" t="s">
        <v>3216</v>
      </c>
      <c r="AP310">
        <v>8.8459249003354001E-2</v>
      </c>
      <c r="AQ310">
        <f>(Table2[[#This Row],[Sharpe Ratio]]-AVERAGE(Table2[Sharpe Ratio]))/_xlfn.STDEV.P(Table2[Sharpe Ratio])</f>
        <v>0.27936683644124483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-1.0003566845747252</v>
      </c>
      <c r="AS310">
        <f>_xlfn.RANK.AVG(Table2[[#This Row],[1Y Return vs Nifty Z-Score]],Table2[1Y Return vs Nifty Z-Score])</f>
        <v>208</v>
      </c>
      <c r="AT310">
        <f>_xlfn.RANK.AVG(Table2[[#This Row],[6M Return vs Nifty Z-Score]],Table2[6M Return vs Nifty Z-Score])</f>
        <v>499</v>
      </c>
      <c r="AU310">
        <f>_xlfn.RANK.AVG(Table2[[#This Row],[Sharpe Ratio Z-Score]],Table2[Sharpe Ratio Z-Score])</f>
        <v>269</v>
      </c>
      <c r="AV310">
        <f>(Table2[[#This Row],[Rank 1Y]]+Table2[[#This Row],[Rank 6M]]+Table2[[#This Row],[Rank Sharpe]])/3</f>
        <v>325.33333333333331</v>
      </c>
    </row>
    <row r="311" spans="1:48" x14ac:dyDescent="0.3">
      <c r="A311" t="s">
        <v>1406</v>
      </c>
      <c r="B311" t="s">
        <v>1407</v>
      </c>
      <c r="C311" t="s">
        <v>3169</v>
      </c>
      <c r="D311" t="s">
        <v>1408</v>
      </c>
      <c r="E311">
        <v>7967.2579014599996</v>
      </c>
      <c r="F311">
        <v>491.7</v>
      </c>
      <c r="G311">
        <v>58.121157087549498</v>
      </c>
      <c r="H311">
        <f>(Table2[[#This Row],[1Y Return vs Nifty]]-AVERAGE(Table2[1Y Return vs Nifty]))/_xlfn.STDEV.P(Table2[1Y Return vs Nifty])</f>
        <v>0.52235069384047328</v>
      </c>
      <c r="I311">
        <v>-2.9837822231306701</v>
      </c>
      <c r="J311">
        <f>(Table2[[#This Row],[1M Return vs Nifty]]-AVERAGE(Table2[1M Return vs Nifty]))/_xlfn.STDEV.P(Table2[1M Return vs Nifty])</f>
        <v>-0.39591973010728976</v>
      </c>
      <c r="K311">
        <v>21.2948872140439</v>
      </c>
      <c r="L311">
        <f>(Table2[[#This Row],[6M Return vs Nifty]]-AVERAGE(Table2[6M Return vs Nifty]))/_xlfn.STDEV.P(Table2[6M Return vs Nifty])</f>
        <v>0.14688204000552146</v>
      </c>
      <c r="M311">
        <v>-1.0411929026887199</v>
      </c>
      <c r="N311">
        <f>(Table2[[#This Row],[1W Return vs Nifty]]-AVERAGE(Table2[1W Return vs Nifty]))/_xlfn.STDEV.P(Table2[1W Return vs Nifty])</f>
        <v>2.9055732716097099E-2</v>
      </c>
      <c r="O311">
        <v>496.41</v>
      </c>
      <c r="P311">
        <v>512.56080983410095</v>
      </c>
      <c r="Q311">
        <v>464.11518624605702</v>
      </c>
      <c r="R311">
        <v>48.9933929050841</v>
      </c>
      <c r="S311" s="1">
        <f>(Table2[[#This Row],[Close Price]]-Table2[[#This Row],[20D EMA]])/Table2[[#This Row],[20D EMA]]</f>
        <v>-9.488124735601693E-3</v>
      </c>
      <c r="T311" s="1">
        <f>(Table2[[#This Row],[Close Price]]-Table2[[#This Row],[50D EMA]])/Table2[[#This Row],[50D EMA]]</f>
        <v>-4.0699190093860117E-2</v>
      </c>
      <c r="U311" s="1">
        <f>(Table2[[#This Row],[Close Price]]-Table2[[#This Row],[200D EMA]])/Table2[[#This Row],[200D EMA]]</f>
        <v>5.9435275059753163E-2</v>
      </c>
      <c r="V311">
        <v>0.854036530702034</v>
      </c>
      <c r="W311">
        <v>489.65</v>
      </c>
      <c r="X311">
        <v>502.45</v>
      </c>
      <c r="Y311">
        <v>487.2</v>
      </c>
      <c r="Z311">
        <v>507.85</v>
      </c>
      <c r="AA311">
        <v>474.1</v>
      </c>
      <c r="AB311">
        <v>515</v>
      </c>
      <c r="AC311" s="1">
        <f>(Table2[[#This Row],[Close Price]]/Table2[[#This Row],[Day Low]])-1</f>
        <v>4.1866639436332065E-3</v>
      </c>
      <c r="AD311" s="1">
        <f>(Table2[[#This Row],[Day High]]/Table2[[#This Row],[Close Price]])-1</f>
        <v>2.1862924547488394E-2</v>
      </c>
      <c r="AE311" s="1">
        <f>(Table2[[#This Row],[Close Price]]/Table2[[#This Row],[Current Week Low]])-1</f>
        <v>9.2364532019704182E-3</v>
      </c>
      <c r="AF311" s="1">
        <f>(Table2[[#This Row],[Current Week High]]/Table2[[#This Row],[Close Price]])-1</f>
        <v>3.2845230831808125E-2</v>
      </c>
      <c r="AG311" s="1">
        <f>(Table2[[#This Row],[Close Price]]/Table2[[#This Row],[Current Month Low]])-1</f>
        <v>3.7122969837587005E-2</v>
      </c>
      <c r="AH311" s="1">
        <f>(Table2[[#This Row],[Current Month High]]/Table2[[#This Row],[Close Price]])-1</f>
        <v>4.7386617856416624E-2</v>
      </c>
      <c r="AI311">
        <v>29.103111653447201</v>
      </c>
      <c r="AJ311">
        <v>106.365416899832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-0.06</v>
      </c>
      <c r="AM311" t="s">
        <v>3216</v>
      </c>
      <c r="AN311">
        <v>0.59</v>
      </c>
      <c r="AO311" t="s">
        <v>3217</v>
      </c>
      <c r="AQ311">
        <f>(Table2[[#This Row],[Sharpe Ratio]]-AVERAGE(Table2[Sharpe Ratio]))/_xlfn.STDEV.P(Table2[Sharpe Ratio])</f>
        <v>-0.74800574154095378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160</v>
      </c>
      <c r="AT311">
        <f>_xlfn.RANK.AVG(Table2[[#This Row],[6M Return vs Nifty Z-Score]],Table2[6M Return vs Nifty Z-Score])</f>
        <v>263</v>
      </c>
      <c r="AU311">
        <f>_xlfn.RANK.AVG(Table2[[#This Row],[Sharpe Ratio Z-Score]],Table2[Sharpe Ratio Z-Score])</f>
        <v>556.5</v>
      </c>
      <c r="AV311">
        <f>(Table2[[#This Row],[Rank 1Y]]+Table2[[#This Row],[Rank 6M]]+Table2[[#This Row],[Rank Sharpe]])/3</f>
        <v>326.5</v>
      </c>
    </row>
    <row r="312" spans="1:48" x14ac:dyDescent="0.3">
      <c r="A312" t="s">
        <v>1864</v>
      </c>
      <c r="B312" t="s">
        <v>1865</v>
      </c>
      <c r="C312" t="s">
        <v>3175</v>
      </c>
      <c r="D312" t="s">
        <v>54</v>
      </c>
      <c r="E312">
        <v>4002.5766519899998</v>
      </c>
      <c r="F312">
        <v>399.15</v>
      </c>
      <c r="G312">
        <v>9.7869670316558892</v>
      </c>
      <c r="H312">
        <f>(Table2[[#This Row],[1Y Return vs Nifty]]-AVERAGE(Table2[1Y Return vs Nifty]))/_xlfn.STDEV.P(Table2[1Y Return vs Nifty])</f>
        <v>-0.28101873121583437</v>
      </c>
      <c r="I312">
        <v>11.89914141359</v>
      </c>
      <c r="J312">
        <f>(Table2[[#This Row],[1M Return vs Nifty]]-AVERAGE(Table2[1M Return vs Nifty]))/_xlfn.STDEV.P(Table2[1M Return vs Nifty])</f>
        <v>0.98881629066943744</v>
      </c>
      <c r="K312">
        <v>18.702218828466702</v>
      </c>
      <c r="L312">
        <f>(Table2[[#This Row],[6M Return vs Nifty]]-AVERAGE(Table2[6M Return vs Nifty]))/_xlfn.STDEV.P(Table2[6M Return vs Nifty])</f>
        <v>7.044578448529959E-2</v>
      </c>
      <c r="M312">
        <v>-1.58020492187505</v>
      </c>
      <c r="N312">
        <f>(Table2[[#This Row],[1W Return vs Nifty]]-AVERAGE(Table2[1W Return vs Nifty]))/_xlfn.STDEV.P(Table2[1W Return vs Nifty])</f>
        <v>-9.2547133453955224E-2</v>
      </c>
      <c r="O312">
        <v>337.02</v>
      </c>
      <c r="P312">
        <v>377.55353224611702</v>
      </c>
      <c r="Q312">
        <v>336.49063667047199</v>
      </c>
      <c r="R312">
        <v>49.761174729303498</v>
      </c>
      <c r="S312" s="1">
        <f>(Table2[[#This Row],[Close Price]]-Table2[[#This Row],[20D EMA]])/Table2[[#This Row],[20D EMA]]</f>
        <v>0.18435107708741322</v>
      </c>
      <c r="T312" s="1">
        <f>(Table2[[#This Row],[Close Price]]-Table2[[#This Row],[50D EMA]])/Table2[[#This Row],[50D EMA]]</f>
        <v>5.7201074574518361E-2</v>
      </c>
      <c r="U312" s="1">
        <f>(Table2[[#This Row],[Close Price]]-Table2[[#This Row],[200D EMA]])/Table2[[#This Row],[200D EMA]]</f>
        <v>0.18621428503786516</v>
      </c>
      <c r="V312">
        <v>1.2226058314752799</v>
      </c>
      <c r="W312">
        <v>386</v>
      </c>
      <c r="X312">
        <v>400.9</v>
      </c>
      <c r="Y312">
        <v>395.05</v>
      </c>
      <c r="Z312">
        <v>405</v>
      </c>
      <c r="AA312">
        <v>395.05</v>
      </c>
      <c r="AB312">
        <v>409.4</v>
      </c>
      <c r="AC312" s="1">
        <f>(Table2[[#This Row],[Close Price]]/Table2[[#This Row],[Day Low]])-1</f>
        <v>3.4067357512953311E-2</v>
      </c>
      <c r="AD312" s="1">
        <f>(Table2[[#This Row],[Day High]]/Table2[[#This Row],[Close Price]])-1</f>
        <v>4.3843166729300442E-3</v>
      </c>
      <c r="AE312" s="1">
        <f>(Table2[[#This Row],[Close Price]]/Table2[[#This Row],[Current Week Low]])-1</f>
        <v>1.0378433109732965E-2</v>
      </c>
      <c r="AF312" s="1">
        <f>(Table2[[#This Row],[Current Week High]]/Table2[[#This Row],[Close Price]])-1</f>
        <v>1.4656144306651742E-2</v>
      </c>
      <c r="AG312" s="1">
        <f>(Table2[[#This Row],[Close Price]]/Table2[[#This Row],[Current Month Low]])-1</f>
        <v>1.0378433109732965E-2</v>
      </c>
      <c r="AH312" s="1">
        <f>(Table2[[#This Row],[Current Month High]]/Table2[[#This Row],[Close Price]])-1</f>
        <v>2.5679569084304132E-2</v>
      </c>
      <c r="AI312">
        <v>8.7310534886634095</v>
      </c>
      <c r="AJ312">
        <v>68.169370128502194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-0.04</v>
      </c>
      <c r="AM312" t="s">
        <v>3216</v>
      </c>
      <c r="AN312">
        <v>-0.76</v>
      </c>
      <c r="AO312" t="s">
        <v>3216</v>
      </c>
      <c r="AP312">
        <v>7.5327212406172003E-2</v>
      </c>
      <c r="AQ312">
        <f>(Table2[[#This Row],[Sharpe Ratio]]-AVERAGE(Table2[Sharpe Ratio]))/_xlfn.STDEV.P(Table2[Sharpe Ratio])</f>
        <v>0.12685034500582798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386</v>
      </c>
      <c r="AT312">
        <f>_xlfn.RANK.AVG(Table2[[#This Row],[6M Return vs Nifty Z-Score]],Table2[6M Return vs Nifty Z-Score])</f>
        <v>280</v>
      </c>
      <c r="AU312">
        <f>_xlfn.RANK.AVG(Table2[[#This Row],[Sharpe Ratio Z-Score]],Table2[Sharpe Ratio Z-Score])</f>
        <v>314</v>
      </c>
      <c r="AV312">
        <f>(Table2[[#This Row],[Rank 1Y]]+Table2[[#This Row],[Rank 6M]]+Table2[[#This Row],[Rank Sharpe]])/3</f>
        <v>326.66666666666669</v>
      </c>
    </row>
    <row r="313" spans="1:48" x14ac:dyDescent="0.3">
      <c r="A313" t="s">
        <v>123</v>
      </c>
      <c r="B313" t="s">
        <v>124</v>
      </c>
      <c r="C313" t="s">
        <v>3169</v>
      </c>
      <c r="D313" t="s">
        <v>18</v>
      </c>
      <c r="E313">
        <v>237872.26056163499</v>
      </c>
      <c r="F313">
        <v>168.45</v>
      </c>
      <c r="G313">
        <v>55.863804621249002</v>
      </c>
      <c r="H313">
        <f>(Table2[[#This Row],[1Y Return vs Nifty]]-AVERAGE(Table2[1Y Return vs Nifty]))/_xlfn.STDEV.P(Table2[1Y Return vs Nifty])</f>
        <v>0.48483091848261267</v>
      </c>
      <c r="I313">
        <v>-3.12585012167404</v>
      </c>
      <c r="J313">
        <f>(Table2[[#This Row],[1M Return vs Nifty]]-AVERAGE(Table2[1M Return vs Nifty]))/_xlfn.STDEV.P(Table2[1M Return vs Nifty])</f>
        <v>-0.40913800235748626</v>
      </c>
      <c r="K313">
        <v>-10.303723310703299</v>
      </c>
      <c r="L313">
        <f>(Table2[[#This Row],[6M Return vs Nifty]]-AVERAGE(Table2[6M Return vs Nifty]))/_xlfn.STDEV.P(Table2[6M Return vs Nifty])</f>
        <v>-0.78469852062056966</v>
      </c>
      <c r="M313">
        <v>-5.5906458994557697</v>
      </c>
      <c r="N313">
        <f>(Table2[[#This Row],[1W Return vs Nifty]]-AVERAGE(Table2[1W Return vs Nifty]))/_xlfn.STDEV.P(Table2[1W Return vs Nifty])</f>
        <v>-0.99731567315335734</v>
      </c>
      <c r="O313">
        <v>173.16</v>
      </c>
      <c r="P313">
        <v>172.24952877485899</v>
      </c>
      <c r="Q313">
        <v>156.866976838158</v>
      </c>
      <c r="R313">
        <v>32.897732966669501</v>
      </c>
      <c r="S313" s="1">
        <f>(Table2[[#This Row],[Close Price]]-Table2[[#This Row],[20D EMA]])/Table2[[#This Row],[20D EMA]]</f>
        <v>-2.7200277200277248E-2</v>
      </c>
      <c r="T313" s="1">
        <f>(Table2[[#This Row],[Close Price]]-Table2[[#This Row],[50D EMA]])/Table2[[#This Row],[50D EMA]]</f>
        <v>-2.2058282550225277E-2</v>
      </c>
      <c r="U313" s="1">
        <f>(Table2[[#This Row],[Close Price]]-Table2[[#This Row],[200D EMA]])/Table2[[#This Row],[200D EMA]]</f>
        <v>7.3839780655633916E-2</v>
      </c>
      <c r="V313">
        <v>0.87283233509152303</v>
      </c>
      <c r="W313">
        <v>167.6</v>
      </c>
      <c r="X313">
        <v>171.06</v>
      </c>
      <c r="Y313">
        <v>167.6</v>
      </c>
      <c r="Z313">
        <v>174.11</v>
      </c>
      <c r="AA313">
        <v>167.6</v>
      </c>
      <c r="AB313">
        <v>184</v>
      </c>
      <c r="AC313" s="1">
        <f>(Table2[[#This Row],[Close Price]]/Table2[[#This Row],[Day Low]])-1</f>
        <v>5.0715990453460424E-3</v>
      </c>
      <c r="AD313" s="1">
        <f>(Table2[[#This Row],[Day High]]/Table2[[#This Row],[Close Price]])-1</f>
        <v>1.5494211932324253E-2</v>
      </c>
      <c r="AE313" s="1">
        <f>(Table2[[#This Row],[Close Price]]/Table2[[#This Row],[Current Week Low]])-1</f>
        <v>5.0715990453460424E-3</v>
      </c>
      <c r="AF313" s="1">
        <f>(Table2[[#This Row],[Current Week High]]/Table2[[#This Row],[Close Price]])-1</f>
        <v>3.3600474918373591E-2</v>
      </c>
      <c r="AG313" s="1">
        <f>(Table2[[#This Row],[Close Price]]/Table2[[#This Row],[Current Month Low]])-1</f>
        <v>5.0715990453460424E-3</v>
      </c>
      <c r="AH313" s="1">
        <f>(Table2[[#This Row],[Current Month High]]/Table2[[#This Row],[Close Price]])-1</f>
        <v>9.2312258830513638E-2</v>
      </c>
      <c r="AI313">
        <v>16.829919857524501</v>
      </c>
      <c r="AJ313">
        <v>97.017543859649095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-0.01</v>
      </c>
      <c r="AM313" t="s">
        <v>3216</v>
      </c>
      <c r="AN313">
        <v>-5.75</v>
      </c>
      <c r="AO313" t="s">
        <v>3216</v>
      </c>
      <c r="AP313">
        <v>9.8558806891300005E-2</v>
      </c>
      <c r="AQ313">
        <f>(Table2[[#This Row],[Sharpe Ratio]]-AVERAGE(Table2[Sharpe Ratio]))/_xlfn.STDEV.P(Table2[Sharpe Ratio])</f>
        <v>0.3966638849774145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-1.3096573926713861</v>
      </c>
      <c r="AS313">
        <f>_xlfn.RANK.AVG(Table2[[#This Row],[1Y Return vs Nifty Z-Score]],Table2[1Y Return vs Nifty Z-Score])</f>
        <v>166</v>
      </c>
      <c r="AT313">
        <f>_xlfn.RANK.AVG(Table2[[#This Row],[6M Return vs Nifty Z-Score]],Table2[6M Return vs Nifty Z-Score])</f>
        <v>582</v>
      </c>
      <c r="AU313">
        <f>_xlfn.RANK.AVG(Table2[[#This Row],[Sharpe Ratio Z-Score]],Table2[Sharpe Ratio Z-Score])</f>
        <v>238</v>
      </c>
      <c r="AV313">
        <f>(Table2[[#This Row],[Rank 1Y]]+Table2[[#This Row],[Rank 6M]]+Table2[[#This Row],[Rank Sharpe]])/3</f>
        <v>328.66666666666669</v>
      </c>
    </row>
    <row r="314" spans="1:48" x14ac:dyDescent="0.3">
      <c r="A314" t="s">
        <v>610</v>
      </c>
      <c r="B314" t="s">
        <v>611</v>
      </c>
      <c r="C314" t="s">
        <v>3173</v>
      </c>
      <c r="D314" t="s">
        <v>180</v>
      </c>
      <c r="E314">
        <v>32501.79</v>
      </c>
      <c r="F314">
        <v>744.6</v>
      </c>
      <c r="G314">
        <v>9.3834233791402095</v>
      </c>
      <c r="H314">
        <f>(Table2[[#This Row],[1Y Return vs Nifty]]-AVERAGE(Table2[1Y Return vs Nifty]))/_xlfn.STDEV.P(Table2[1Y Return vs Nifty])</f>
        <v>-0.28772608747300438</v>
      </c>
      <c r="I314">
        <v>-12.871053341645499</v>
      </c>
      <c r="J314">
        <f>(Table2[[#This Row],[1M Return vs Nifty]]-AVERAGE(Table2[1M Return vs Nifty]))/_xlfn.STDEV.P(Table2[1M Return vs Nifty])</f>
        <v>-1.315850571599509</v>
      </c>
      <c r="K314">
        <v>59.236566811718198</v>
      </c>
      <c r="L314">
        <f>(Table2[[#This Row],[6M Return vs Nifty]]-AVERAGE(Table2[6M Return vs Nifty]))/_xlfn.STDEV.P(Table2[6M Return vs Nifty])</f>
        <v>1.265467020918372</v>
      </c>
      <c r="M314">
        <v>-10.3625618461651</v>
      </c>
      <c r="N314">
        <f>(Table2[[#This Row],[1W Return vs Nifty]]-AVERAGE(Table2[1W Return vs Nifty]))/_xlfn.STDEV.P(Table2[1W Return vs Nifty])</f>
        <v>-2.0738754447116938</v>
      </c>
      <c r="O314">
        <v>796.3</v>
      </c>
      <c r="P314">
        <v>778.89219393380199</v>
      </c>
      <c r="Q314">
        <v>638.89373061413198</v>
      </c>
      <c r="R314">
        <v>15.6488499898804</v>
      </c>
      <c r="S314" s="1">
        <f>(Table2[[#This Row],[Close Price]]-Table2[[#This Row],[20D EMA]])/Table2[[#This Row],[20D EMA]]</f>
        <v>-6.4925279417304957E-2</v>
      </c>
      <c r="T314" s="1">
        <f>(Table2[[#This Row],[Close Price]]-Table2[[#This Row],[50D EMA]])/Table2[[#This Row],[50D EMA]]</f>
        <v>-4.4026880999550058E-2</v>
      </c>
      <c r="U314" s="1">
        <f>(Table2[[#This Row],[Close Price]]-Table2[[#This Row],[200D EMA]])/Table2[[#This Row],[200D EMA]]</f>
        <v>0.16545203735879307</v>
      </c>
      <c r="V314">
        <v>0.61751579914575805</v>
      </c>
      <c r="W314">
        <v>725.4</v>
      </c>
      <c r="X314">
        <v>753.35</v>
      </c>
      <c r="Y314">
        <v>725.4</v>
      </c>
      <c r="Z314">
        <v>789.75</v>
      </c>
      <c r="AA314">
        <v>725.4</v>
      </c>
      <c r="AB314">
        <v>860</v>
      </c>
      <c r="AC314" s="1">
        <f>(Table2[[#This Row],[Close Price]]/Table2[[#This Row],[Day Low]])-1</f>
        <v>2.6468155500413593E-2</v>
      </c>
      <c r="AD314" s="1">
        <f>(Table2[[#This Row],[Day High]]/Table2[[#This Row],[Close Price]])-1</f>
        <v>1.1751275852806886E-2</v>
      </c>
      <c r="AE314" s="1">
        <f>(Table2[[#This Row],[Close Price]]/Table2[[#This Row],[Current Week Low]])-1</f>
        <v>2.6468155500413593E-2</v>
      </c>
      <c r="AF314" s="1">
        <f>(Table2[[#This Row],[Current Week High]]/Table2[[#This Row],[Close Price]])-1</f>
        <v>6.063658340048339E-2</v>
      </c>
      <c r="AG314" s="1">
        <f>(Table2[[#This Row],[Close Price]]/Table2[[#This Row],[Current Month Low]])-1</f>
        <v>2.6468155500413593E-2</v>
      </c>
      <c r="AH314" s="1">
        <f>(Table2[[#This Row],[Current Month High]]/Table2[[#This Row],[Close Price]])-1</f>
        <v>0.15498254096159014</v>
      </c>
      <c r="AI314">
        <v>15.498254096159</v>
      </c>
      <c r="AJ314">
        <v>78.518340925437499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-0.09</v>
      </c>
      <c r="AM314" t="s">
        <v>3216</v>
      </c>
      <c r="AN314">
        <v>-8.2100000000000009</v>
      </c>
      <c r="AO314" t="s">
        <v>3216</v>
      </c>
      <c r="AP314">
        <v>3.7892044678019998E-3</v>
      </c>
      <c r="AQ314">
        <f>(Table2[[#This Row],[Sharpe Ratio]]-AVERAGE(Table2[Sharpe Ratio]))/_xlfn.STDEV.P(Table2[Sharpe Ratio])</f>
        <v>-0.70399762699727497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-3.1159827098631099</v>
      </c>
      <c r="AS314">
        <f>_xlfn.RANK.AVG(Table2[[#This Row],[1Y Return vs Nifty Z-Score]],Table2[1Y Return vs Nifty Z-Score])</f>
        <v>390</v>
      </c>
      <c r="AT314">
        <f>_xlfn.RANK.AVG(Table2[[#This Row],[6M Return vs Nifty Z-Score]],Table2[6M Return vs Nifty Z-Score])</f>
        <v>80</v>
      </c>
      <c r="AU314">
        <f>_xlfn.RANK.AVG(Table2[[#This Row],[Sharpe Ratio Z-Score]],Table2[Sharpe Ratio Z-Score])</f>
        <v>519</v>
      </c>
      <c r="AV314">
        <f>(Table2[[#This Row],[Rank 1Y]]+Table2[[#This Row],[Rank 6M]]+Table2[[#This Row],[Rank Sharpe]])/3</f>
        <v>329.66666666666669</v>
      </c>
    </row>
    <row r="315" spans="1:48" x14ac:dyDescent="0.3">
      <c r="A315" t="s">
        <v>582</v>
      </c>
      <c r="B315" t="s">
        <v>583</v>
      </c>
      <c r="C315" t="s">
        <v>3177</v>
      </c>
      <c r="D315" t="s">
        <v>197</v>
      </c>
      <c r="E315">
        <v>34513.03638528</v>
      </c>
      <c r="F315">
        <v>2453.6</v>
      </c>
      <c r="G315">
        <v>22.686937599453199</v>
      </c>
      <c r="H315">
        <f>(Table2[[#This Row],[1Y Return vs Nifty]]-AVERAGE(Table2[1Y Return vs Nifty]))/_xlfn.STDEV.P(Table2[1Y Return vs Nifty])</f>
        <v>-6.6606491633246112E-2</v>
      </c>
      <c r="I315">
        <v>-8.2663968483271297</v>
      </c>
      <c r="J315">
        <f>(Table2[[#This Row],[1M Return vs Nifty]]-AVERAGE(Table2[1M Return vs Nifty]))/_xlfn.STDEV.P(Table2[1M Return vs Nifty])</f>
        <v>-0.88742441923591675</v>
      </c>
      <c r="K315">
        <v>21.287799832126499</v>
      </c>
      <c r="L315">
        <f>(Table2[[#This Row],[6M Return vs Nifty]]-AVERAGE(Table2[6M Return vs Nifty]))/_xlfn.STDEV.P(Table2[6M Return vs Nifty])</f>
        <v>0.14667309198184766</v>
      </c>
      <c r="M315">
        <v>-4.7537002638089101</v>
      </c>
      <c r="N315">
        <f>(Table2[[#This Row],[1W Return vs Nifty]]-AVERAGE(Table2[1W Return vs Nifty]))/_xlfn.STDEV.P(Table2[1W Return vs Nifty])</f>
        <v>-0.80849801324883486</v>
      </c>
      <c r="O315">
        <v>2483.91</v>
      </c>
      <c r="P315">
        <v>2493.9087090009598</v>
      </c>
      <c r="Q315">
        <v>2204.2837220975498</v>
      </c>
      <c r="R315">
        <v>44.787507317931798</v>
      </c>
      <c r="S315" s="1">
        <f>(Table2[[#This Row],[Close Price]]-Table2[[#This Row],[20D EMA]])/Table2[[#This Row],[20D EMA]]</f>
        <v>-1.2202535518597674E-2</v>
      </c>
      <c r="T315" s="1">
        <f>(Table2[[#This Row],[Close Price]]-Table2[[#This Row],[50D EMA]])/Table2[[#This Row],[50D EMA]]</f>
        <v>-1.6162864685254349E-2</v>
      </c>
      <c r="U315" s="1">
        <f>(Table2[[#This Row],[Close Price]]-Table2[[#This Row],[200D EMA]])/Table2[[#This Row],[200D EMA]]</f>
        <v>0.11310534819229441</v>
      </c>
      <c r="V315">
        <v>0.79064380551539204</v>
      </c>
      <c r="W315">
        <v>2394</v>
      </c>
      <c r="X315">
        <v>2479</v>
      </c>
      <c r="Y315">
        <v>2378</v>
      </c>
      <c r="Z315">
        <v>2507.5500000000002</v>
      </c>
      <c r="AA315">
        <v>2378</v>
      </c>
      <c r="AB315">
        <v>2568.65</v>
      </c>
      <c r="AC315" s="1">
        <f>(Table2[[#This Row],[Close Price]]/Table2[[#This Row],[Day Low]])-1</f>
        <v>2.4895572263993193E-2</v>
      </c>
      <c r="AD315" s="1">
        <f>(Table2[[#This Row],[Day High]]/Table2[[#This Row],[Close Price]])-1</f>
        <v>1.0352135637430759E-2</v>
      </c>
      <c r="AE315" s="1">
        <f>(Table2[[#This Row],[Close Price]]/Table2[[#This Row],[Current Week Low]])-1</f>
        <v>3.1791421362489469E-2</v>
      </c>
      <c r="AF315" s="1">
        <f>(Table2[[#This Row],[Current Week High]]/Table2[[#This Row],[Close Price]])-1</f>
        <v>2.1988099119661042E-2</v>
      </c>
      <c r="AG315" s="1">
        <f>(Table2[[#This Row],[Close Price]]/Table2[[#This Row],[Current Month Low]])-1</f>
        <v>3.1791421362489469E-2</v>
      </c>
      <c r="AH315" s="1">
        <f>(Table2[[#This Row],[Current Month High]]/Table2[[#This Row],[Close Price]])-1</f>
        <v>4.6890283664819066E-2</v>
      </c>
      <c r="AI315">
        <v>24.767688294750499</v>
      </c>
      <c r="AJ315">
        <v>59.319502613551499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-0.11</v>
      </c>
      <c r="AM315" t="s">
        <v>3216</v>
      </c>
      <c r="AN315">
        <v>-0.56999999999999995</v>
      </c>
      <c r="AO315" t="s">
        <v>3216</v>
      </c>
      <c r="AP315">
        <v>3.8934347911407E-2</v>
      </c>
      <c r="AQ315">
        <f>(Table2[[#This Row],[Sharpe Ratio]]-AVERAGE(Table2[Sharpe Ratio]))/_xlfn.STDEV.P(Table2[Sharpe Ratio])</f>
        <v>-0.29581920552049301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311</v>
      </c>
      <c r="AT315">
        <f>_xlfn.RANK.AVG(Table2[[#This Row],[6M Return vs Nifty Z-Score]],Table2[6M Return vs Nifty Z-Score])</f>
        <v>264</v>
      </c>
      <c r="AU315">
        <f>_xlfn.RANK.AVG(Table2[[#This Row],[Sharpe Ratio Z-Score]],Table2[Sharpe Ratio Z-Score])</f>
        <v>415</v>
      </c>
      <c r="AV315">
        <f>(Table2[[#This Row],[Rank 1Y]]+Table2[[#This Row],[Rank 6M]]+Table2[[#This Row],[Rank Sharpe]])/3</f>
        <v>330</v>
      </c>
    </row>
    <row r="316" spans="1:48" x14ac:dyDescent="0.3">
      <c r="A316" t="s">
        <v>1819</v>
      </c>
      <c r="B316" t="s">
        <v>1820</v>
      </c>
      <c r="C316" t="s">
        <v>3177</v>
      </c>
      <c r="D316" t="s">
        <v>262</v>
      </c>
      <c r="E316">
        <v>4294.95339504</v>
      </c>
      <c r="F316">
        <v>1368.15</v>
      </c>
      <c r="G316">
        <v>3.2609913444918202</v>
      </c>
      <c r="H316">
        <f>(Table2[[#This Row],[1Y Return vs Nifty]]-AVERAGE(Table2[1Y Return vs Nifty]))/_xlfn.STDEV.P(Table2[1Y Return vs Nifty])</f>
        <v>-0.38948789827264663</v>
      </c>
      <c r="I316">
        <v>4.2315186188055298</v>
      </c>
      <c r="J316">
        <f>(Table2[[#This Row],[1M Return vs Nifty]]-AVERAGE(Table2[1M Return vs Nifty]))/_xlfn.STDEV.P(Table2[1M Return vs Nifty])</f>
        <v>0.2754058253042948</v>
      </c>
      <c r="K316">
        <v>4.1104528686325201</v>
      </c>
      <c r="L316">
        <f>(Table2[[#This Row],[6M Return vs Nifty]]-AVERAGE(Table2[6M Return vs Nifty]))/_xlfn.STDEV.P(Table2[6M Return vs Nifty])</f>
        <v>-0.35974419183473644</v>
      </c>
      <c r="M316">
        <v>-3.1787842685865302</v>
      </c>
      <c r="N316">
        <f>(Table2[[#This Row],[1W Return vs Nifty]]-AVERAGE(Table2[1W Return vs Nifty]))/_xlfn.STDEV.P(Table2[1W Return vs Nifty])</f>
        <v>-0.45319183791492718</v>
      </c>
      <c r="O316">
        <v>1289.82</v>
      </c>
      <c r="P316">
        <v>1367.4322164028199</v>
      </c>
      <c r="Q316">
        <v>1270.6488124868599</v>
      </c>
      <c r="R316">
        <v>42.611164720109798</v>
      </c>
      <c r="S316" s="1">
        <f>(Table2[[#This Row],[Close Price]]-Table2[[#This Row],[20D EMA]])/Table2[[#This Row],[20D EMA]]</f>
        <v>6.0729404102898205E-2</v>
      </c>
      <c r="T316" s="1">
        <f>(Table2[[#This Row],[Close Price]]-Table2[[#This Row],[50D EMA]])/Table2[[#This Row],[50D EMA]]</f>
        <v>5.2491347546893051E-4</v>
      </c>
      <c r="U316" s="1">
        <f>(Table2[[#This Row],[Close Price]]-Table2[[#This Row],[200D EMA]])/Table2[[#This Row],[200D EMA]]</f>
        <v>7.6733387349030749E-2</v>
      </c>
      <c r="V316">
        <v>0.54744606517609096</v>
      </c>
      <c r="W316">
        <v>1325</v>
      </c>
      <c r="X316">
        <v>1388</v>
      </c>
      <c r="Y316">
        <v>1359.95</v>
      </c>
      <c r="Z316">
        <v>1404.95</v>
      </c>
      <c r="AA316">
        <v>1359.95</v>
      </c>
      <c r="AB316">
        <v>1418.05</v>
      </c>
      <c r="AC316" s="1">
        <f>(Table2[[#This Row],[Close Price]]/Table2[[#This Row],[Day Low]])-1</f>
        <v>3.2566037735849207E-2</v>
      </c>
      <c r="AD316" s="1">
        <f>(Table2[[#This Row],[Day High]]/Table2[[#This Row],[Close Price]])-1</f>
        <v>1.4508643058144033E-2</v>
      </c>
      <c r="AE316" s="1">
        <f>(Table2[[#This Row],[Close Price]]/Table2[[#This Row],[Current Week Low]])-1</f>
        <v>6.0296334424059239E-3</v>
      </c>
      <c r="AF316" s="1">
        <f>(Table2[[#This Row],[Current Week High]]/Table2[[#This Row],[Close Price]])-1</f>
        <v>2.6897635493184247E-2</v>
      </c>
      <c r="AG316" s="1">
        <f>(Table2[[#This Row],[Close Price]]/Table2[[#This Row],[Current Month Low]])-1</f>
        <v>6.0296334424059239E-3</v>
      </c>
      <c r="AH316" s="1">
        <f>(Table2[[#This Row],[Current Month High]]/Table2[[#This Row],[Close Price]])-1</f>
        <v>3.6472608997551337E-2</v>
      </c>
      <c r="AI316">
        <v>15.1043379746372</v>
      </c>
      <c r="AJ316">
        <v>41.938997821350704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-0.09</v>
      </c>
      <c r="AM316" t="s">
        <v>3216</v>
      </c>
      <c r="AN316">
        <v>-8.83</v>
      </c>
      <c r="AO316" t="s">
        <v>3216</v>
      </c>
      <c r="AP316">
        <v>0.14056304985537499</v>
      </c>
      <c r="AQ316">
        <f>(Table2[[#This Row],[Sharpe Ratio]]-AVERAGE(Table2[Sharpe Ratio]))/_xlfn.STDEV.P(Table2[Sharpe Ratio])</f>
        <v>0.88450442021139697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424</v>
      </c>
      <c r="AT316">
        <f>_xlfn.RANK.AVG(Table2[[#This Row],[6M Return vs Nifty Z-Score]],Table2[6M Return vs Nifty Z-Score])</f>
        <v>433</v>
      </c>
      <c r="AU316">
        <f>_xlfn.RANK.AVG(Table2[[#This Row],[Sharpe Ratio Z-Score]],Table2[Sharpe Ratio Z-Score])</f>
        <v>135</v>
      </c>
      <c r="AV316">
        <f>(Table2[[#This Row],[Rank 1Y]]+Table2[[#This Row],[Rank 6M]]+Table2[[#This Row],[Rank Sharpe]])/3</f>
        <v>330.66666666666669</v>
      </c>
    </row>
    <row r="317" spans="1:48" x14ac:dyDescent="0.3">
      <c r="A317" t="s">
        <v>483</v>
      </c>
      <c r="B317" t="s">
        <v>484</v>
      </c>
      <c r="C317" t="s">
        <v>3171</v>
      </c>
      <c r="D317" t="s">
        <v>24</v>
      </c>
      <c r="E317">
        <v>45564.397048697901</v>
      </c>
      <c r="F317">
        <v>185.91</v>
      </c>
      <c r="G317">
        <v>1.20081749594803</v>
      </c>
      <c r="H317">
        <f>(Table2[[#This Row],[1Y Return vs Nifty]]-AVERAGE(Table2[1Y Return vs Nifty]))/_xlfn.STDEV.P(Table2[1Y Return vs Nifty])</f>
        <v>-0.42373033987157965</v>
      </c>
      <c r="I317">
        <v>-13.0148617577947</v>
      </c>
      <c r="J317">
        <f>(Table2[[#This Row],[1M Return vs Nifty]]-AVERAGE(Table2[1M Return vs Nifty]))/_xlfn.STDEV.P(Table2[1M Return vs Nifty])</f>
        <v>-1.3292307849764908</v>
      </c>
      <c r="K317">
        <v>11.1077994116198</v>
      </c>
      <c r="L317">
        <f>(Table2[[#This Row],[6M Return vs Nifty]]-AVERAGE(Table2[6M Return vs Nifty]))/_xlfn.STDEV.P(Table2[6M Return vs Nifty])</f>
        <v>-0.15345056350237857</v>
      </c>
      <c r="M317">
        <v>-2.5427277777848598</v>
      </c>
      <c r="N317">
        <f>(Table2[[#This Row],[1W Return vs Nifty]]-AVERAGE(Table2[1W Return vs Nifty]))/_xlfn.STDEV.P(Table2[1W Return vs Nifty])</f>
        <v>-0.30969542304034359</v>
      </c>
      <c r="O317">
        <v>189.27</v>
      </c>
      <c r="P317">
        <v>189.57421775746499</v>
      </c>
      <c r="Q317">
        <v>170.604793568882</v>
      </c>
      <c r="R317">
        <v>42.007652019606198</v>
      </c>
      <c r="S317" s="1">
        <f>(Table2[[#This Row],[Close Price]]-Table2[[#This Row],[20D EMA]])/Table2[[#This Row],[20D EMA]]</f>
        <v>-1.7752417181803842E-2</v>
      </c>
      <c r="T317" s="1">
        <f>(Table2[[#This Row],[Close Price]]-Table2[[#This Row],[50D EMA]])/Table2[[#This Row],[50D EMA]]</f>
        <v>-1.9328671381637328E-2</v>
      </c>
      <c r="U317" s="1">
        <f>(Table2[[#This Row],[Close Price]]-Table2[[#This Row],[200D EMA]])/Table2[[#This Row],[200D EMA]]</f>
        <v>8.9711467719917781E-2</v>
      </c>
      <c r="V317">
        <v>0.64153890514186696</v>
      </c>
      <c r="W317">
        <v>183.71</v>
      </c>
      <c r="X317">
        <v>187.35</v>
      </c>
      <c r="Y317">
        <v>183.1</v>
      </c>
      <c r="Z317">
        <v>188.09</v>
      </c>
      <c r="AA317">
        <v>181.73</v>
      </c>
      <c r="AB317">
        <v>197.5</v>
      </c>
      <c r="AC317" s="1">
        <f>(Table2[[#This Row],[Close Price]]/Table2[[#This Row],[Day Low]])-1</f>
        <v>1.1975396004572314E-2</v>
      </c>
      <c r="AD317" s="1">
        <f>(Table2[[#This Row],[Day High]]/Table2[[#This Row],[Close Price]])-1</f>
        <v>7.7456833951912163E-3</v>
      </c>
      <c r="AE317" s="1">
        <f>(Table2[[#This Row],[Close Price]]/Table2[[#This Row],[Current Week Low]])-1</f>
        <v>1.5346805024576637E-2</v>
      </c>
      <c r="AF317" s="1">
        <f>(Table2[[#This Row],[Current Week High]]/Table2[[#This Row],[Close Price]])-1</f>
        <v>1.172610402883123E-2</v>
      </c>
      <c r="AG317" s="1">
        <f>(Table2[[#This Row],[Close Price]]/Table2[[#This Row],[Current Month Low]])-1</f>
        <v>2.3001155560446795E-2</v>
      </c>
      <c r="AH317" s="1">
        <f>(Table2[[#This Row],[Current Month High]]/Table2[[#This Row],[Close Price]])-1</f>
        <v>6.2341993437684984E-2</v>
      </c>
      <c r="AI317">
        <v>11.123661986982899</v>
      </c>
      <c r="AJ317">
        <v>35.453551912568201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0.04</v>
      </c>
      <c r="AM317" t="s">
        <v>3217</v>
      </c>
      <c r="AN317">
        <v>-4.5199999999999996</v>
      </c>
      <c r="AO317" t="s">
        <v>3216</v>
      </c>
      <c r="AP317">
        <v>0.114168898265849</v>
      </c>
      <c r="AQ317">
        <f>(Table2[[#This Row],[Sharpe Ratio]]-AVERAGE(Table2[Sharpe Ratio]))/_xlfn.STDEV.P(Table2[Sharpe Ratio])</f>
        <v>0.57796069677150985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437</v>
      </c>
      <c r="AT317">
        <f>_xlfn.RANK.AVG(Table2[[#This Row],[6M Return vs Nifty Z-Score]],Table2[6M Return vs Nifty Z-Score])</f>
        <v>362</v>
      </c>
      <c r="AU317">
        <f>_xlfn.RANK.AVG(Table2[[#This Row],[Sharpe Ratio Z-Score]],Table2[Sharpe Ratio Z-Score])</f>
        <v>200</v>
      </c>
      <c r="AV317">
        <f>(Table2[[#This Row],[Rank 1Y]]+Table2[[#This Row],[Rank 6M]]+Table2[[#This Row],[Rank Sharpe]])/3</f>
        <v>333</v>
      </c>
    </row>
    <row r="318" spans="1:48" x14ac:dyDescent="0.3">
      <c r="A318" t="s">
        <v>607</v>
      </c>
      <c r="B318" t="s">
        <v>608</v>
      </c>
      <c r="C318" t="s">
        <v>3188</v>
      </c>
      <c r="D318" t="s">
        <v>609</v>
      </c>
      <c r="E318">
        <v>32513.951573099999</v>
      </c>
      <c r="F318">
        <v>825.05</v>
      </c>
      <c r="G318">
        <v>12.943260501975301</v>
      </c>
      <c r="H318">
        <f>(Table2[[#This Row],[1Y Return vs Nifty]]-AVERAGE(Table2[1Y Return vs Nifty]))/_xlfn.STDEV.P(Table2[1Y Return vs Nifty])</f>
        <v>-0.22855752999104423</v>
      </c>
      <c r="I318">
        <v>-3.18295543576615</v>
      </c>
      <c r="J318">
        <f>(Table2[[#This Row],[1M Return vs Nifty]]-AVERAGE(Table2[1M Return vs Nifty]))/_xlfn.STDEV.P(Table2[1M Return vs Nifty])</f>
        <v>-0.41445119130686775</v>
      </c>
      <c r="K318">
        <v>24.505759786371499</v>
      </c>
      <c r="L318">
        <f>(Table2[[#This Row],[6M Return vs Nifty]]-AVERAGE(Table2[6M Return vs Nifty]))/_xlfn.STDEV.P(Table2[6M Return vs Nifty])</f>
        <v>0.24154400207772289</v>
      </c>
      <c r="M318">
        <v>-0.25696885547873999</v>
      </c>
      <c r="N318">
        <f>(Table2[[#This Row],[1W Return vs Nifty]]-AVERAGE(Table2[1W Return vs Nifty]))/_xlfn.STDEV.P(Table2[1W Return vs Nifty])</f>
        <v>0.20597923064508447</v>
      </c>
      <c r="O318">
        <v>816.83</v>
      </c>
      <c r="P318">
        <v>806.44905541631397</v>
      </c>
      <c r="Q318">
        <v>717.26197634576897</v>
      </c>
      <c r="R318">
        <v>55.775561022419403</v>
      </c>
      <c r="S318" s="1">
        <f>(Table2[[#This Row],[Close Price]]-Table2[[#This Row],[20D EMA]])/Table2[[#This Row],[20D EMA]]</f>
        <v>1.0063293463756121E-2</v>
      </c>
      <c r="T318" s="1">
        <f>(Table2[[#This Row],[Close Price]]-Table2[[#This Row],[50D EMA]])/Table2[[#This Row],[50D EMA]]</f>
        <v>2.3065244430205953E-2</v>
      </c>
      <c r="U318" s="1">
        <f>(Table2[[#This Row],[Close Price]]-Table2[[#This Row],[200D EMA]])/Table2[[#This Row],[200D EMA]]</f>
        <v>0.15027706362377954</v>
      </c>
      <c r="V318">
        <v>0.55114867369737397</v>
      </c>
      <c r="W318">
        <v>820</v>
      </c>
      <c r="X318">
        <v>831</v>
      </c>
      <c r="Y318">
        <v>819.15</v>
      </c>
      <c r="Z318">
        <v>847.3</v>
      </c>
      <c r="AA318">
        <v>782.35</v>
      </c>
      <c r="AB318">
        <v>847.3</v>
      </c>
      <c r="AC318" s="1">
        <f>(Table2[[#This Row],[Close Price]]/Table2[[#This Row],[Day Low]])-1</f>
        <v>6.1585365853658036E-3</v>
      </c>
      <c r="AD318" s="1">
        <f>(Table2[[#This Row],[Day High]]/Table2[[#This Row],[Close Price]])-1</f>
        <v>7.2116841403551124E-3</v>
      </c>
      <c r="AE318" s="1">
        <f>(Table2[[#This Row],[Close Price]]/Table2[[#This Row],[Current Week Low]])-1</f>
        <v>7.2025880485868665E-3</v>
      </c>
      <c r="AF318" s="1">
        <f>(Table2[[#This Row],[Current Week High]]/Table2[[#This Row],[Close Price]])-1</f>
        <v>2.6968062541664173E-2</v>
      </c>
      <c r="AG318" s="1">
        <f>(Table2[[#This Row],[Close Price]]/Table2[[#This Row],[Current Month Low]])-1</f>
        <v>5.457915255320489E-2</v>
      </c>
      <c r="AH318" s="1">
        <f>(Table2[[#This Row],[Current Month High]]/Table2[[#This Row],[Close Price]])-1</f>
        <v>2.6968062541664173E-2</v>
      </c>
      <c r="AI318">
        <v>11.6295982061693</v>
      </c>
      <c r="AJ318">
        <v>45.357646229739203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0.03</v>
      </c>
      <c r="AM318" t="s">
        <v>3217</v>
      </c>
      <c r="AN318">
        <v>1.8</v>
      </c>
      <c r="AO318" t="s">
        <v>3217</v>
      </c>
      <c r="AP318">
        <v>4.5315064272713E-2</v>
      </c>
      <c r="AQ318">
        <f>(Table2[[#This Row],[Sharpe Ratio]]-AVERAGE(Table2[Sharpe Ratio]))/_xlfn.STDEV.P(Table2[Sharpe Ratio])</f>
        <v>-0.22171307087266681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-0.4171985594477714</v>
      </c>
      <c r="AS318">
        <f>_xlfn.RANK.AVG(Table2[[#This Row],[1Y Return vs Nifty Z-Score]],Table2[1Y Return vs Nifty Z-Score])</f>
        <v>367</v>
      </c>
      <c r="AT318">
        <f>_xlfn.RANK.AVG(Table2[[#This Row],[6M Return vs Nifty Z-Score]],Table2[6M Return vs Nifty Z-Score])</f>
        <v>238</v>
      </c>
      <c r="AU318">
        <f>_xlfn.RANK.AVG(Table2[[#This Row],[Sharpe Ratio Z-Score]],Table2[Sharpe Ratio Z-Score])</f>
        <v>394</v>
      </c>
      <c r="AV318">
        <f>(Table2[[#This Row],[Rank 1Y]]+Table2[[#This Row],[Rank 6M]]+Table2[[#This Row],[Rank Sharpe]])/3</f>
        <v>333</v>
      </c>
    </row>
    <row r="319" spans="1:48" x14ac:dyDescent="0.3">
      <c r="A319" t="s">
        <v>597</v>
      </c>
      <c r="B319" t="s">
        <v>598</v>
      </c>
      <c r="C319" t="s">
        <v>3169</v>
      </c>
      <c r="D319" t="s">
        <v>18</v>
      </c>
      <c r="E319">
        <v>33374.738510411</v>
      </c>
      <c r="F319">
        <v>190.43</v>
      </c>
      <c r="G319">
        <v>75.146229697607396</v>
      </c>
      <c r="H319">
        <f>(Table2[[#This Row],[1Y Return vs Nifty]]-AVERAGE(Table2[1Y Return vs Nifty]))/_xlfn.STDEV.P(Table2[1Y Return vs Nifty])</f>
        <v>0.80532683926605175</v>
      </c>
      <c r="I319">
        <v>-12.618743480260701</v>
      </c>
      <c r="J319">
        <f>(Table2[[#This Row],[1M Return vs Nifty]]-AVERAGE(Table2[1M Return vs Nifty]))/_xlfn.STDEV.P(Table2[1M Return vs Nifty])</f>
        <v>-1.2923751737553193</v>
      </c>
      <c r="K319">
        <v>-25.193323798119899</v>
      </c>
      <c r="L319">
        <f>(Table2[[#This Row],[6M Return vs Nifty]]-AVERAGE(Table2[6M Return vs Nifty]))/_xlfn.STDEV.P(Table2[6M Return vs Nifty])</f>
        <v>-1.2236691632917966</v>
      </c>
      <c r="M319">
        <v>-6.21715410823606</v>
      </c>
      <c r="N319">
        <f>(Table2[[#This Row],[1W Return vs Nifty]]-AVERAGE(Table2[1W Return vs Nifty]))/_xlfn.STDEV.P(Table2[1W Return vs Nifty])</f>
        <v>-1.1386579645214696</v>
      </c>
      <c r="O319">
        <v>197.37</v>
      </c>
      <c r="P319">
        <v>205.33884871114299</v>
      </c>
      <c r="Q319">
        <v>191.78217015697501</v>
      </c>
      <c r="R319">
        <v>39.671062198501502</v>
      </c>
      <c r="S319" s="1">
        <f>(Table2[[#This Row],[Close Price]]-Table2[[#This Row],[20D EMA]])/Table2[[#This Row],[20D EMA]]</f>
        <v>-3.5162385367583711E-2</v>
      </c>
      <c r="T319" s="1">
        <f>(Table2[[#This Row],[Close Price]]-Table2[[#This Row],[50D EMA]])/Table2[[#This Row],[50D EMA]]</f>
        <v>-7.2606079194082532E-2</v>
      </c>
      <c r="U319" s="1">
        <f>(Table2[[#This Row],[Close Price]]-Table2[[#This Row],[200D EMA]])/Table2[[#This Row],[200D EMA]]</f>
        <v>-7.0505519666830647E-3</v>
      </c>
      <c r="V319">
        <v>0.33434154422835</v>
      </c>
      <c r="W319">
        <v>187.25</v>
      </c>
      <c r="X319">
        <v>195.86</v>
      </c>
      <c r="Y319">
        <v>186.4</v>
      </c>
      <c r="Z319">
        <v>195.86</v>
      </c>
      <c r="AA319">
        <v>185.06</v>
      </c>
      <c r="AB319">
        <v>210.35</v>
      </c>
      <c r="AC319" s="1">
        <f>(Table2[[#This Row],[Close Price]]/Table2[[#This Row],[Day Low]])-1</f>
        <v>1.6982643524699581E-2</v>
      </c>
      <c r="AD319" s="1">
        <f>(Table2[[#This Row],[Day High]]/Table2[[#This Row],[Close Price]])-1</f>
        <v>2.8514414745575811E-2</v>
      </c>
      <c r="AE319" s="1">
        <f>(Table2[[#This Row],[Close Price]]/Table2[[#This Row],[Current Week Low]])-1</f>
        <v>2.1620171673819799E-2</v>
      </c>
      <c r="AF319" s="1">
        <f>(Table2[[#This Row],[Current Week High]]/Table2[[#This Row],[Close Price]])-1</f>
        <v>2.8514414745575811E-2</v>
      </c>
      <c r="AG319" s="1">
        <f>(Table2[[#This Row],[Close Price]]/Table2[[#This Row],[Current Month Low]])-1</f>
        <v>2.9017615908354166E-2</v>
      </c>
      <c r="AH319" s="1">
        <f>(Table2[[#This Row],[Current Month High]]/Table2[[#This Row],[Close Price]])-1</f>
        <v>0.10460536680144927</v>
      </c>
      <c r="AI319">
        <v>51.893084072887603</v>
      </c>
      <c r="AJ319">
        <v>110.419889502762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-0.13</v>
      </c>
      <c r="AM319" t="s">
        <v>3216</v>
      </c>
      <c r="AN319">
        <v>-6.47</v>
      </c>
      <c r="AO319" t="s">
        <v>3216</v>
      </c>
      <c r="AP319">
        <v>0.12611366394419399</v>
      </c>
      <c r="AQ319">
        <f>(Table2[[#This Row],[Sharpe Ratio]]-AVERAGE(Table2[Sharpe Ratio]))/_xlfn.STDEV.P(Table2[Sharpe Ratio])</f>
        <v>0.71668813168212364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120</v>
      </c>
      <c r="AT319">
        <f>_xlfn.RANK.AVG(Table2[[#This Row],[6M Return vs Nifty Z-Score]],Table2[6M Return vs Nifty Z-Score])</f>
        <v>708</v>
      </c>
      <c r="AU319">
        <f>_xlfn.RANK.AVG(Table2[[#This Row],[Sharpe Ratio Z-Score]],Table2[Sharpe Ratio Z-Score])</f>
        <v>172</v>
      </c>
      <c r="AV319">
        <f>(Table2[[#This Row],[Rank 1Y]]+Table2[[#This Row],[Rank 6M]]+Table2[[#This Row],[Rank Sharpe]])/3</f>
        <v>333.33333333333331</v>
      </c>
    </row>
    <row r="320" spans="1:48" x14ac:dyDescent="0.3">
      <c r="A320" t="s">
        <v>747</v>
      </c>
      <c r="B320" t="s">
        <v>748</v>
      </c>
      <c r="C320" t="s">
        <v>3183</v>
      </c>
      <c r="D320" t="s">
        <v>262</v>
      </c>
      <c r="E320">
        <v>23130.28074948</v>
      </c>
      <c r="F320">
        <v>731.55</v>
      </c>
      <c r="G320">
        <v>16.499122930624399</v>
      </c>
      <c r="H320">
        <f>(Table2[[#This Row],[1Y Return vs Nifty]]-AVERAGE(Table2[1Y Return vs Nifty]))/_xlfn.STDEV.P(Table2[1Y Return vs Nifty])</f>
        <v>-0.16945503646462537</v>
      </c>
      <c r="I320">
        <v>18.3765586589302</v>
      </c>
      <c r="J320">
        <f>(Table2[[#This Row],[1M Return vs Nifty]]-AVERAGE(Table2[1M Return vs Nifty]))/_xlfn.STDEV.P(Table2[1M Return vs Nifty])</f>
        <v>1.5914877280940334</v>
      </c>
      <c r="K320">
        <v>1.4183936540311</v>
      </c>
      <c r="L320">
        <f>(Table2[[#This Row],[6M Return vs Nifty]]-AVERAGE(Table2[6M Return vs Nifty]))/_xlfn.STDEV.P(Table2[6M Return vs Nifty])</f>
        <v>-0.43911065734476029</v>
      </c>
      <c r="M320">
        <v>0.268608884906824</v>
      </c>
      <c r="N320">
        <f>(Table2[[#This Row],[1W Return vs Nifty]]-AVERAGE(Table2[1W Return vs Nifty]))/_xlfn.STDEV.P(Table2[1W Return vs Nifty])</f>
        <v>0.32455127978518111</v>
      </c>
      <c r="O320">
        <v>708.69</v>
      </c>
      <c r="P320">
        <v>691.10657389796097</v>
      </c>
      <c r="Q320">
        <v>636.60587615317604</v>
      </c>
      <c r="R320">
        <v>65.847905967740303</v>
      </c>
      <c r="S320" s="1">
        <f>(Table2[[#This Row],[Close Price]]-Table2[[#This Row],[20D EMA]])/Table2[[#This Row],[20D EMA]]</f>
        <v>3.2256698979807673E-2</v>
      </c>
      <c r="T320" s="1">
        <f>(Table2[[#This Row],[Close Price]]-Table2[[#This Row],[50D EMA]])/Table2[[#This Row],[50D EMA]]</f>
        <v>5.8519811024124749E-2</v>
      </c>
      <c r="U320" s="1">
        <f>(Table2[[#This Row],[Close Price]]-Table2[[#This Row],[200D EMA]])/Table2[[#This Row],[200D EMA]]</f>
        <v>0.14914113646035379</v>
      </c>
      <c r="V320">
        <v>0.78880491866546099</v>
      </c>
      <c r="W320">
        <v>724.6</v>
      </c>
      <c r="X320">
        <v>744</v>
      </c>
      <c r="Y320">
        <v>719</v>
      </c>
      <c r="Z320">
        <v>752.95</v>
      </c>
      <c r="AA320">
        <v>687</v>
      </c>
      <c r="AB320">
        <v>752.95</v>
      </c>
      <c r="AC320" s="1">
        <f>(Table2[[#This Row],[Close Price]]/Table2[[#This Row],[Day Low]])-1</f>
        <v>9.5914987579353017E-3</v>
      </c>
      <c r="AD320" s="1">
        <f>(Table2[[#This Row],[Day High]]/Table2[[#This Row],[Close Price]])-1</f>
        <v>1.7018659011687642E-2</v>
      </c>
      <c r="AE320" s="1">
        <f>(Table2[[#This Row],[Close Price]]/Table2[[#This Row],[Current Week Low]])-1</f>
        <v>1.7454798331015153E-2</v>
      </c>
      <c r="AF320" s="1">
        <f>(Table2[[#This Row],[Current Week High]]/Table2[[#This Row],[Close Price]])-1</f>
        <v>2.9252956052218115E-2</v>
      </c>
      <c r="AG320" s="1">
        <f>(Table2[[#This Row],[Close Price]]/Table2[[#This Row],[Current Month Low]])-1</f>
        <v>6.4847161572052281E-2</v>
      </c>
      <c r="AH320" s="1">
        <f>(Table2[[#This Row],[Current Month High]]/Table2[[#This Row],[Close Price]])-1</f>
        <v>2.9252956052218115E-2</v>
      </c>
      <c r="AI320">
        <v>9.2133141958854701</v>
      </c>
      <c r="AJ320">
        <v>56.715938303341801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-0.02</v>
      </c>
      <c r="AM320" t="s">
        <v>3216</v>
      </c>
      <c r="AN320">
        <v>4.09</v>
      </c>
      <c r="AO320" t="s">
        <v>3217</v>
      </c>
      <c r="AP320">
        <v>0.118274900593046</v>
      </c>
      <c r="AQ320">
        <f>(Table2[[#This Row],[Sharpe Ratio]]-AVERAGE(Table2[Sharpe Ratio]))/_xlfn.STDEV.P(Table2[Sharpe Ratio])</f>
        <v>0.62564812622202826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1.9331214402918568</v>
      </c>
      <c r="AS320">
        <f>_xlfn.RANK.AVG(Table2[[#This Row],[1Y Return vs Nifty Z-Score]],Table2[1Y Return vs Nifty Z-Score])</f>
        <v>343</v>
      </c>
      <c r="AT320">
        <f>_xlfn.RANK.AVG(Table2[[#This Row],[6M Return vs Nifty Z-Score]],Table2[6M Return vs Nifty Z-Score])</f>
        <v>466</v>
      </c>
      <c r="AU320">
        <f>_xlfn.RANK.AVG(Table2[[#This Row],[Sharpe Ratio Z-Score]],Table2[Sharpe Ratio Z-Score])</f>
        <v>191</v>
      </c>
      <c r="AV320">
        <f>(Table2[[#This Row],[Rank 1Y]]+Table2[[#This Row],[Rank 6M]]+Table2[[#This Row],[Rank Sharpe]])/3</f>
        <v>333.33333333333331</v>
      </c>
    </row>
    <row r="321" spans="1:48" x14ac:dyDescent="0.3">
      <c r="A321" t="s">
        <v>1966</v>
      </c>
      <c r="B321" t="s">
        <v>1967</v>
      </c>
      <c r="C321" t="s">
        <v>3179</v>
      </c>
      <c r="D321" t="s">
        <v>127</v>
      </c>
      <c r="E321">
        <v>3595.5016238399999</v>
      </c>
      <c r="F321">
        <v>666.4</v>
      </c>
      <c r="G321">
        <v>46.215508629170301</v>
      </c>
      <c r="H321">
        <f>(Table2[[#This Row],[1Y Return vs Nifty]]-AVERAGE(Table2[1Y Return vs Nifty]))/_xlfn.STDEV.P(Table2[1Y Return vs Nifty])</f>
        <v>0.32446522299943759</v>
      </c>
      <c r="I321">
        <v>-5.5191659402531599</v>
      </c>
      <c r="J321">
        <f>(Table2[[#This Row],[1M Return vs Nifty]]-AVERAGE(Table2[1M Return vs Nifty]))/_xlfn.STDEV.P(Table2[1M Return vs Nifty])</f>
        <v>-0.63181673833543173</v>
      </c>
      <c r="K321">
        <v>2.3144194628791599</v>
      </c>
      <c r="L321">
        <f>(Table2[[#This Row],[6M Return vs Nifty]]-AVERAGE(Table2[6M Return vs Nifty]))/_xlfn.STDEV.P(Table2[6M Return vs Nifty])</f>
        <v>-0.41269429879353886</v>
      </c>
      <c r="M321">
        <v>0.95582275391164095</v>
      </c>
      <c r="N321">
        <f>(Table2[[#This Row],[1W Return vs Nifty]]-AVERAGE(Table2[1W Return vs Nifty]))/_xlfn.STDEV.P(Table2[1W Return vs Nifty])</f>
        <v>0.4795889657146083</v>
      </c>
      <c r="O321">
        <v>648.5</v>
      </c>
      <c r="P321">
        <v>680.48507737348905</v>
      </c>
      <c r="Q321">
        <v>635.41264042985699</v>
      </c>
      <c r="R321">
        <v>58.293804263943599</v>
      </c>
      <c r="S321" s="1">
        <f>(Table2[[#This Row],[Close Price]]-Table2[[#This Row],[20D EMA]])/Table2[[#This Row],[20D EMA]]</f>
        <v>2.760215882806473E-2</v>
      </c>
      <c r="T321" s="1">
        <f>(Table2[[#This Row],[Close Price]]-Table2[[#This Row],[50D EMA]])/Table2[[#This Row],[50D EMA]]</f>
        <v>-2.0698583763003486E-2</v>
      </c>
      <c r="U321" s="1">
        <f>(Table2[[#This Row],[Close Price]]-Table2[[#This Row],[200D EMA]])/Table2[[#This Row],[200D EMA]]</f>
        <v>4.8767301118183642E-2</v>
      </c>
      <c r="V321">
        <v>0.765607441008339</v>
      </c>
      <c r="W321">
        <v>648</v>
      </c>
      <c r="X321">
        <v>674.1</v>
      </c>
      <c r="Y321">
        <v>655</v>
      </c>
      <c r="Z321">
        <v>670</v>
      </c>
      <c r="AA321">
        <v>638</v>
      </c>
      <c r="AB321">
        <v>676</v>
      </c>
      <c r="AC321" s="1">
        <f>(Table2[[#This Row],[Close Price]]/Table2[[#This Row],[Day Low]])-1</f>
        <v>2.839506172839501E-2</v>
      </c>
      <c r="AD321" s="1">
        <f>(Table2[[#This Row],[Day High]]/Table2[[#This Row],[Close Price]])-1</f>
        <v>1.1554621848739455E-2</v>
      </c>
      <c r="AE321" s="1">
        <f>(Table2[[#This Row],[Close Price]]/Table2[[#This Row],[Current Week Low]])-1</f>
        <v>1.7404580152671656E-2</v>
      </c>
      <c r="AF321" s="1">
        <f>(Table2[[#This Row],[Current Week High]]/Table2[[#This Row],[Close Price]])-1</f>
        <v>5.4021608643457508E-3</v>
      </c>
      <c r="AG321" s="1">
        <f>(Table2[[#This Row],[Close Price]]/Table2[[#This Row],[Current Month Low]])-1</f>
        <v>4.4514106583072088E-2</v>
      </c>
      <c r="AH321" s="1">
        <f>(Table2[[#This Row],[Current Month High]]/Table2[[#This Row],[Close Price]])-1</f>
        <v>1.4405762304922076E-2</v>
      </c>
      <c r="AI321">
        <v>32.052821128451299</v>
      </c>
      <c r="AJ321">
        <v>76.086669309023605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-0.06</v>
      </c>
      <c r="AM321" t="s">
        <v>3216</v>
      </c>
      <c r="AN321">
        <v>0.72</v>
      </c>
      <c r="AO321" t="s">
        <v>3217</v>
      </c>
      <c r="AP321">
        <v>6.5908766077171999E-2</v>
      </c>
      <c r="AQ321">
        <f>(Table2[[#This Row],[Sharpe Ratio]]-AVERAGE(Table2[Sharpe Ratio]))/_xlfn.STDEV.P(Table2[Sharpe Ratio])</f>
        <v>1.7463778935785629E-2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201</v>
      </c>
      <c r="AT321">
        <f>_xlfn.RANK.AVG(Table2[[#This Row],[6M Return vs Nifty Z-Score]],Table2[6M Return vs Nifty Z-Score])</f>
        <v>456</v>
      </c>
      <c r="AU321">
        <f>_xlfn.RANK.AVG(Table2[[#This Row],[Sharpe Ratio Z-Score]],Table2[Sharpe Ratio Z-Score])</f>
        <v>346</v>
      </c>
      <c r="AV321">
        <f>(Table2[[#This Row],[Rank 1Y]]+Table2[[#This Row],[Rank 6M]]+Table2[[#This Row],[Rank Sharpe]])/3</f>
        <v>334.33333333333331</v>
      </c>
    </row>
    <row r="322" spans="1:48" x14ac:dyDescent="0.3">
      <c r="A322" t="s">
        <v>1396</v>
      </c>
      <c r="B322" t="s">
        <v>1397</v>
      </c>
      <c r="C322" t="s">
        <v>631</v>
      </c>
      <c r="D322" t="s">
        <v>631</v>
      </c>
      <c r="E322">
        <v>8121.2182117000002</v>
      </c>
      <c r="F322">
        <v>410.05</v>
      </c>
      <c r="G322">
        <v>40.808919083302598</v>
      </c>
      <c r="H322">
        <f>(Table2[[#This Row],[1Y Return vs Nifty]]-AVERAGE(Table2[1Y Return vs Nifty]))/_xlfn.STDEV.P(Table2[1Y Return vs Nifty])</f>
        <v>0.23460153168783449</v>
      </c>
      <c r="I322">
        <v>3.44223022083577</v>
      </c>
      <c r="J322">
        <f>(Table2[[#This Row],[1M Return vs Nifty]]-AVERAGE(Table2[1M Return vs Nifty]))/_xlfn.STDEV.P(Table2[1M Return vs Nifty])</f>
        <v>0.20196890510447396</v>
      </c>
      <c r="K322">
        <v>11.948261114391199</v>
      </c>
      <c r="L322">
        <f>(Table2[[#This Row],[6M Return vs Nifty]]-AVERAGE(Table2[6M Return vs Nifty]))/_xlfn.STDEV.P(Table2[6M Return vs Nifty])</f>
        <v>-0.1286723289138878</v>
      </c>
      <c r="M322">
        <v>-1.4761095749279101</v>
      </c>
      <c r="N322">
        <f>(Table2[[#This Row],[1W Return vs Nifty]]-AVERAGE(Table2[1W Return vs Nifty]))/_xlfn.STDEV.P(Table2[1W Return vs Nifty])</f>
        <v>-6.9062884321910545E-2</v>
      </c>
      <c r="O322">
        <v>408.07</v>
      </c>
      <c r="P322">
        <v>399.98220691742699</v>
      </c>
      <c r="Q322">
        <v>351.44242940986402</v>
      </c>
      <c r="R322">
        <v>50.834208072053897</v>
      </c>
      <c r="S322" s="1">
        <f>(Table2[[#This Row],[Close Price]]-Table2[[#This Row],[20D EMA]])/Table2[[#This Row],[20D EMA]]</f>
        <v>4.8521087068395573E-3</v>
      </c>
      <c r="T322" s="1">
        <f>(Table2[[#This Row],[Close Price]]-Table2[[#This Row],[50D EMA]])/Table2[[#This Row],[50D EMA]]</f>
        <v>2.5170602362948186E-2</v>
      </c>
      <c r="U322" s="1">
        <f>(Table2[[#This Row],[Close Price]]-Table2[[#This Row],[200D EMA]])/Table2[[#This Row],[200D EMA]]</f>
        <v>0.16676293379985108</v>
      </c>
      <c r="V322">
        <v>0.63888243964941005</v>
      </c>
      <c r="W322">
        <v>406</v>
      </c>
      <c r="X322">
        <v>413.5</v>
      </c>
      <c r="Y322">
        <v>399.65</v>
      </c>
      <c r="Z322">
        <v>415.9</v>
      </c>
      <c r="AA322">
        <v>399.65</v>
      </c>
      <c r="AB322">
        <v>438.9</v>
      </c>
      <c r="AC322" s="1">
        <f>(Table2[[#This Row],[Close Price]]/Table2[[#This Row],[Day Low]])-1</f>
        <v>9.9753694581281582E-3</v>
      </c>
      <c r="AD322" s="1">
        <f>(Table2[[#This Row],[Day High]]/Table2[[#This Row],[Close Price]])-1</f>
        <v>8.4136080965735438E-3</v>
      </c>
      <c r="AE322" s="1">
        <f>(Table2[[#This Row],[Close Price]]/Table2[[#This Row],[Current Week Low]])-1</f>
        <v>2.6022769923683242E-2</v>
      </c>
      <c r="AF322" s="1">
        <f>(Table2[[#This Row],[Current Week High]]/Table2[[#This Row],[Close Price]])-1</f>
        <v>1.4266552859407255E-2</v>
      </c>
      <c r="AG322" s="1">
        <f>(Table2[[#This Row],[Close Price]]/Table2[[#This Row],[Current Month Low]])-1</f>
        <v>2.6022769923683242E-2</v>
      </c>
      <c r="AH322" s="1">
        <f>(Table2[[#This Row],[Current Month High]]/Table2[[#This Row],[Close Price]])-1</f>
        <v>7.0357273503231177E-2</v>
      </c>
      <c r="AI322">
        <v>9.9012315571271596</v>
      </c>
      <c r="AJ322">
        <v>90.5436802973977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-0.18</v>
      </c>
      <c r="AM322" t="s">
        <v>3216</v>
      </c>
      <c r="AN322">
        <v>-2.04</v>
      </c>
      <c r="AO322" t="s">
        <v>3216</v>
      </c>
      <c r="AP322">
        <v>3.8897204339134003E-2</v>
      </c>
      <c r="AQ322">
        <f>(Table2[[#This Row],[Sharpe Ratio]]-AVERAGE(Table2[Sharpe Ratio]))/_xlfn.STDEV.P(Table2[Sharpe Ratio])</f>
        <v>-0.29625059384937347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-5.7415370292863366E-2</v>
      </c>
      <c r="AS322">
        <f>_xlfn.RANK.AVG(Table2[[#This Row],[1Y Return vs Nifty Z-Score]],Table2[1Y Return vs Nifty Z-Score])</f>
        <v>239</v>
      </c>
      <c r="AT322">
        <f>_xlfn.RANK.AVG(Table2[[#This Row],[6M Return vs Nifty Z-Score]],Table2[6M Return vs Nifty Z-Score])</f>
        <v>354</v>
      </c>
      <c r="AU322">
        <f>_xlfn.RANK.AVG(Table2[[#This Row],[Sharpe Ratio Z-Score]],Table2[Sharpe Ratio Z-Score])</f>
        <v>416</v>
      </c>
      <c r="AV322">
        <f>(Table2[[#This Row],[Rank 1Y]]+Table2[[#This Row],[Rank 6M]]+Table2[[#This Row],[Rank Sharpe]])/3</f>
        <v>336.33333333333331</v>
      </c>
    </row>
    <row r="323" spans="1:48" x14ac:dyDescent="0.3">
      <c r="A323" t="s">
        <v>2074</v>
      </c>
      <c r="B323" t="s">
        <v>2075</v>
      </c>
      <c r="C323" t="s">
        <v>3169</v>
      </c>
      <c r="D323" t="s">
        <v>67</v>
      </c>
      <c r="E323">
        <v>3194.9978622399999</v>
      </c>
      <c r="F323">
        <v>241.6</v>
      </c>
      <c r="G323">
        <v>16.826396567175401</v>
      </c>
      <c r="H323">
        <f>(Table2[[#This Row],[1Y Return vs Nifty]]-AVERAGE(Table2[1Y Return vs Nifty]))/_xlfn.STDEV.P(Table2[1Y Return vs Nifty])</f>
        <v>-0.16401537495528748</v>
      </c>
      <c r="I323">
        <v>-10.056297717762</v>
      </c>
      <c r="J323">
        <f>(Table2[[#This Row],[1M Return vs Nifty]]-AVERAGE(Table2[1M Return vs Nifty]))/_xlfn.STDEV.P(Table2[1M Return vs Nifty])</f>
        <v>-1.0539602604472993</v>
      </c>
      <c r="K323">
        <v>30.5687115313611</v>
      </c>
      <c r="L323">
        <f>(Table2[[#This Row],[6M Return vs Nifty]]-AVERAGE(Table2[6M Return vs Nifty]))/_xlfn.STDEV.P(Table2[6M Return vs Nifty])</f>
        <v>0.42029008906856968</v>
      </c>
      <c r="M323">
        <v>-6.1353906126423201</v>
      </c>
      <c r="N323">
        <f>(Table2[[#This Row],[1W Return vs Nifty]]-AVERAGE(Table2[1W Return vs Nifty]))/_xlfn.STDEV.P(Table2[1W Return vs Nifty])</f>
        <v>-1.1202118537514534</v>
      </c>
      <c r="O323">
        <v>202.99</v>
      </c>
      <c r="P323">
        <v>244.91455757582099</v>
      </c>
      <c r="Q323">
        <v>212.31008457525499</v>
      </c>
      <c r="R323">
        <v>43.011703077062002</v>
      </c>
      <c r="S323" s="1">
        <f>(Table2[[#This Row],[Close Price]]-Table2[[#This Row],[20D EMA]])/Table2[[#This Row],[20D EMA]]</f>
        <v>0.19020641410906933</v>
      </c>
      <c r="T323" s="1">
        <f>(Table2[[#This Row],[Close Price]]-Table2[[#This Row],[50D EMA]])/Table2[[#This Row],[50D EMA]]</f>
        <v>-1.3533526175939432E-2</v>
      </c>
      <c r="U323" s="1">
        <f>(Table2[[#This Row],[Close Price]]-Table2[[#This Row],[200D EMA]])/Table2[[#This Row],[200D EMA]]</f>
        <v>0.13795819206300095</v>
      </c>
      <c r="V323">
        <v>0.28593488026423602</v>
      </c>
      <c r="W323">
        <v>231.65</v>
      </c>
      <c r="X323">
        <v>244</v>
      </c>
      <c r="Y323">
        <v>236.05</v>
      </c>
      <c r="Z323">
        <v>245.5</v>
      </c>
      <c r="AA323">
        <v>234.3</v>
      </c>
      <c r="AB323">
        <v>245.5</v>
      </c>
      <c r="AC323" s="1">
        <f>(Table2[[#This Row],[Close Price]]/Table2[[#This Row],[Day Low]])-1</f>
        <v>4.2952730412259887E-2</v>
      </c>
      <c r="AD323" s="1">
        <f>(Table2[[#This Row],[Day High]]/Table2[[#This Row],[Close Price]])-1</f>
        <v>9.9337748344370258E-3</v>
      </c>
      <c r="AE323" s="1">
        <f>(Table2[[#This Row],[Close Price]]/Table2[[#This Row],[Current Week Low]])-1</f>
        <v>2.3511967803431455E-2</v>
      </c>
      <c r="AF323" s="1">
        <f>(Table2[[#This Row],[Current Week High]]/Table2[[#This Row],[Close Price]])-1</f>
        <v>1.614238410596025E-2</v>
      </c>
      <c r="AG323" s="1">
        <f>(Table2[[#This Row],[Close Price]]/Table2[[#This Row],[Current Month Low]])-1</f>
        <v>3.1156636790439451E-2</v>
      </c>
      <c r="AH323" s="1">
        <f>(Table2[[#This Row],[Current Month High]]/Table2[[#This Row],[Close Price]])-1</f>
        <v>1.614238410596025E-2</v>
      </c>
      <c r="AI323">
        <v>21.502483443708599</v>
      </c>
      <c r="AJ323">
        <v>56.173238526179702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0.2</v>
      </c>
      <c r="AM323" t="s">
        <v>3217</v>
      </c>
      <c r="AN323">
        <v>-6.28</v>
      </c>
      <c r="AO323" t="s">
        <v>3216</v>
      </c>
      <c r="AP323">
        <v>2.2973567317672999E-2</v>
      </c>
      <c r="AQ323">
        <f>(Table2[[#This Row],[Sharpe Ratio]]-AVERAGE(Table2[Sharpe Ratio]))/_xlfn.STDEV.P(Table2[Sharpe Ratio])</f>
        <v>-0.48118894910232035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341</v>
      </c>
      <c r="AT323">
        <f>_xlfn.RANK.AVG(Table2[[#This Row],[6M Return vs Nifty Z-Score]],Table2[6M Return vs Nifty Z-Score])</f>
        <v>201</v>
      </c>
      <c r="AU323">
        <f>_xlfn.RANK.AVG(Table2[[#This Row],[Sharpe Ratio Z-Score]],Table2[Sharpe Ratio Z-Score])</f>
        <v>468</v>
      </c>
      <c r="AV323">
        <f>(Table2[[#This Row],[Rank 1Y]]+Table2[[#This Row],[Rank 6M]]+Table2[[#This Row],[Rank Sharpe]])/3</f>
        <v>336.66666666666669</v>
      </c>
    </row>
    <row r="324" spans="1:48" x14ac:dyDescent="0.3">
      <c r="A324" t="s">
        <v>805</v>
      </c>
      <c r="B324" t="s">
        <v>806</v>
      </c>
      <c r="C324" t="s">
        <v>3184</v>
      </c>
      <c r="D324" t="s">
        <v>132</v>
      </c>
      <c r="E324">
        <v>20838.438028754899</v>
      </c>
      <c r="F324">
        <v>1483.05</v>
      </c>
      <c r="G324">
        <v>197.374012754549</v>
      </c>
      <c r="H324">
        <f>(Table2[[#This Row],[1Y Return vs Nifty]]-AVERAGE(Table2[1Y Return vs Nifty]))/_xlfn.STDEV.P(Table2[1Y Return vs Nifty])</f>
        <v>2.8368921491804362</v>
      </c>
      <c r="I324">
        <v>-6.9632474741116104</v>
      </c>
      <c r="J324">
        <f>(Table2[[#This Row],[1M Return vs Nifty]]-AVERAGE(Table2[1M Return vs Nifty]))/_xlfn.STDEV.P(Table2[1M Return vs Nifty])</f>
        <v>-0.76617687923802358</v>
      </c>
      <c r="K324">
        <v>3.5401175334583801</v>
      </c>
      <c r="L324">
        <f>(Table2[[#This Row],[6M Return vs Nifty]]-AVERAGE(Table2[6M Return vs Nifty]))/_xlfn.STDEV.P(Table2[6M Return vs Nifty])</f>
        <v>-0.37655864356103258</v>
      </c>
      <c r="M324">
        <v>1.78161636021467E-2</v>
      </c>
      <c r="N324">
        <f>(Table2[[#This Row],[1W Return vs Nifty]]-AVERAGE(Table2[1W Return vs Nifty]))/_xlfn.STDEV.P(Table2[1W Return vs Nifty])</f>
        <v>0.26797162545525899</v>
      </c>
      <c r="O324">
        <v>1473.9</v>
      </c>
      <c r="P324">
        <v>1457.41461075702</v>
      </c>
      <c r="Q324">
        <v>1222.46246671634</v>
      </c>
      <c r="R324">
        <v>55.319146083269899</v>
      </c>
      <c r="S324" s="1">
        <f>(Table2[[#This Row],[Close Price]]-Table2[[#This Row],[20D EMA]])/Table2[[#This Row],[20D EMA]]</f>
        <v>6.2080195399958366E-3</v>
      </c>
      <c r="T324" s="1">
        <f>(Table2[[#This Row],[Close Price]]-Table2[[#This Row],[50D EMA]])/Table2[[#This Row],[50D EMA]]</f>
        <v>1.7589633762258118E-2</v>
      </c>
      <c r="U324" s="1">
        <f>(Table2[[#This Row],[Close Price]]-Table2[[#This Row],[200D EMA]])/Table2[[#This Row],[200D EMA]]</f>
        <v>0.2131660810688322</v>
      </c>
      <c r="V324">
        <v>0.90733600258003699</v>
      </c>
      <c r="W324">
        <v>1472.3</v>
      </c>
      <c r="X324">
        <v>1498.85</v>
      </c>
      <c r="Y324">
        <v>1469</v>
      </c>
      <c r="Z324">
        <v>1499.85</v>
      </c>
      <c r="AA324">
        <v>1387.35</v>
      </c>
      <c r="AB324">
        <v>1524</v>
      </c>
      <c r="AC324" s="1">
        <f>(Table2[[#This Row],[Close Price]]/Table2[[#This Row],[Day Low]])-1</f>
        <v>7.301501052774606E-3</v>
      </c>
      <c r="AD324" s="1">
        <f>(Table2[[#This Row],[Day High]]/Table2[[#This Row],[Close Price]])-1</f>
        <v>1.0653720373554387E-2</v>
      </c>
      <c r="AE324" s="1">
        <f>(Table2[[#This Row],[Close Price]]/Table2[[#This Row],[Current Week Low]])-1</f>
        <v>9.5643294758338548E-3</v>
      </c>
      <c r="AF324" s="1">
        <f>(Table2[[#This Row],[Current Week High]]/Table2[[#This Row],[Close Price]])-1</f>
        <v>1.1328006473146468E-2</v>
      </c>
      <c r="AG324" s="1">
        <f>(Table2[[#This Row],[Close Price]]/Table2[[#This Row],[Current Month Low]])-1</f>
        <v>6.898043031679113E-2</v>
      </c>
      <c r="AH324" s="1">
        <f>(Table2[[#This Row],[Current Month High]]/Table2[[#This Row],[Close Price]])-1</f>
        <v>2.7612015778294863E-2</v>
      </c>
      <c r="AI324">
        <v>6.2000606857489604</v>
      </c>
      <c r="AJ324">
        <v>234.02027027027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0.08</v>
      </c>
      <c r="AM324" t="s">
        <v>3217</v>
      </c>
      <c r="AN324">
        <v>-0.86</v>
      </c>
      <c r="AO324" t="s">
        <v>3216</v>
      </c>
      <c r="AQ324">
        <f>(Table2[[#This Row],[Sharpe Ratio]]-AVERAGE(Table2[Sharpe Ratio]))/_xlfn.STDEV.P(Table2[Sharpe Ratio])</f>
        <v>-0.74800574154095378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1.2141225102956854</v>
      </c>
      <c r="AS324">
        <f>_xlfn.RANK.AVG(Table2[[#This Row],[1Y Return vs Nifty Z-Score]],Table2[1Y Return vs Nifty Z-Score])</f>
        <v>16</v>
      </c>
      <c r="AT324">
        <f>_xlfn.RANK.AVG(Table2[[#This Row],[6M Return vs Nifty Z-Score]],Table2[6M Return vs Nifty Z-Score])</f>
        <v>440</v>
      </c>
      <c r="AU324">
        <f>_xlfn.RANK.AVG(Table2[[#This Row],[Sharpe Ratio Z-Score]],Table2[Sharpe Ratio Z-Score])</f>
        <v>556.5</v>
      </c>
      <c r="AV324">
        <f>(Table2[[#This Row],[Rank 1Y]]+Table2[[#This Row],[Rank 6M]]+Table2[[#This Row],[Rank Sharpe]])/3</f>
        <v>337.5</v>
      </c>
    </row>
    <row r="325" spans="1:48" x14ac:dyDescent="0.3">
      <c r="A325" t="s">
        <v>394</v>
      </c>
      <c r="B325" t="s">
        <v>395</v>
      </c>
      <c r="C325" t="s">
        <v>3177</v>
      </c>
      <c r="D325" t="s">
        <v>197</v>
      </c>
      <c r="E325">
        <v>60228.493161099999</v>
      </c>
      <c r="F325">
        <v>3853.3</v>
      </c>
      <c r="G325">
        <v>-6.61546678458601</v>
      </c>
      <c r="H325">
        <f>(Table2[[#This Row],[1Y Return vs Nifty]]-AVERAGE(Table2[1Y Return vs Nifty]))/_xlfn.STDEV.P(Table2[1Y Return vs Nifty])</f>
        <v>-0.55364590898048238</v>
      </c>
      <c r="I325">
        <v>-8.42547774927014</v>
      </c>
      <c r="J325">
        <f>(Table2[[#This Row],[1M Return vs Nifty]]-AVERAGE(Table2[1M Return vs Nifty]))/_xlfn.STDEV.P(Table2[1M Return vs Nifty])</f>
        <v>-0.90222561415771896</v>
      </c>
      <c r="K325">
        <v>18.146543805336002</v>
      </c>
      <c r="L325">
        <f>(Table2[[#This Row],[6M Return vs Nifty]]-AVERAGE(Table2[6M Return vs Nifty]))/_xlfn.STDEV.P(Table2[6M Return vs Nifty])</f>
        <v>5.4063543589972916E-2</v>
      </c>
      <c r="M325">
        <v>-1.95911118604155</v>
      </c>
      <c r="N325">
        <f>(Table2[[#This Row],[1W Return vs Nifty]]-AVERAGE(Table2[1W Return vs Nifty]))/_xlfn.STDEV.P(Table2[1W Return vs Nifty])</f>
        <v>-0.17802962010052001</v>
      </c>
      <c r="O325">
        <v>3908.3</v>
      </c>
      <c r="P325">
        <v>3989.1413307244802</v>
      </c>
      <c r="Q325">
        <v>3715.3882245233699</v>
      </c>
      <c r="R325">
        <v>44.463972976731299</v>
      </c>
      <c r="S325" s="1">
        <f>(Table2[[#This Row],[Close Price]]-Table2[[#This Row],[20D EMA]])/Table2[[#This Row],[20D EMA]]</f>
        <v>-1.4072614691809737E-2</v>
      </c>
      <c r="T325" s="1">
        <f>(Table2[[#This Row],[Close Price]]-Table2[[#This Row],[50D EMA]])/Table2[[#This Row],[50D EMA]]</f>
        <v>-3.4052774635540295E-2</v>
      </c>
      <c r="U325" s="1">
        <f>(Table2[[#This Row],[Close Price]]-Table2[[#This Row],[200D EMA]])/Table2[[#This Row],[200D EMA]]</f>
        <v>3.7119075354318416E-2</v>
      </c>
      <c r="V325">
        <v>0.41988145545151301</v>
      </c>
      <c r="W325">
        <v>3752.8</v>
      </c>
      <c r="X325">
        <v>3880</v>
      </c>
      <c r="Y325">
        <v>3752.8</v>
      </c>
      <c r="Z325">
        <v>4040</v>
      </c>
      <c r="AA325">
        <v>3752.8</v>
      </c>
      <c r="AB325">
        <v>4049</v>
      </c>
      <c r="AC325" s="1">
        <f>(Table2[[#This Row],[Close Price]]/Table2[[#This Row],[Day Low]])-1</f>
        <v>2.678000426348337E-2</v>
      </c>
      <c r="AD325" s="1">
        <f>(Table2[[#This Row],[Day High]]/Table2[[#This Row],[Close Price]])-1</f>
        <v>6.9291256844781213E-3</v>
      </c>
      <c r="AE325" s="1">
        <f>(Table2[[#This Row],[Close Price]]/Table2[[#This Row],[Current Week Low]])-1</f>
        <v>2.678000426348337E-2</v>
      </c>
      <c r="AF325" s="1">
        <f>(Table2[[#This Row],[Current Week High]]/Table2[[#This Row],[Close Price]])-1</f>
        <v>4.8451976228168103E-2</v>
      </c>
      <c r="AG325" s="1">
        <f>(Table2[[#This Row],[Close Price]]/Table2[[#This Row],[Current Month Low]])-1</f>
        <v>2.678000426348337E-2</v>
      </c>
      <c r="AH325" s="1">
        <f>(Table2[[#This Row],[Current Month High]]/Table2[[#This Row],[Close Price]])-1</f>
        <v>5.0787636571250516E-2</v>
      </c>
      <c r="AI325">
        <v>28.4872706511301</v>
      </c>
      <c r="AJ325">
        <v>47.5116759819309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-0.18</v>
      </c>
      <c r="AM325" t="s">
        <v>3216</v>
      </c>
      <c r="AN325">
        <v>-0.38</v>
      </c>
      <c r="AO325" t="s">
        <v>3216</v>
      </c>
      <c r="AP325">
        <v>0.108250731445099</v>
      </c>
      <c r="AQ325">
        <f>(Table2[[#This Row],[Sharpe Ratio]]-AVERAGE(Table2[Sharpe Ratio]))/_xlfn.STDEV.P(Table2[Sharpe Ratio])</f>
        <v>0.50922664835864007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511</v>
      </c>
      <c r="AT325">
        <f>_xlfn.RANK.AVG(Table2[[#This Row],[6M Return vs Nifty Z-Score]],Table2[6M Return vs Nifty Z-Score])</f>
        <v>285</v>
      </c>
      <c r="AU325">
        <f>_xlfn.RANK.AVG(Table2[[#This Row],[Sharpe Ratio Z-Score]],Table2[Sharpe Ratio Z-Score])</f>
        <v>217</v>
      </c>
      <c r="AV325">
        <f>(Table2[[#This Row],[Rank 1Y]]+Table2[[#This Row],[Rank 6M]]+Table2[[#This Row],[Rank Sharpe]])/3</f>
        <v>337.66666666666669</v>
      </c>
    </row>
    <row r="326" spans="1:48" x14ac:dyDescent="0.3">
      <c r="A326" t="s">
        <v>745</v>
      </c>
      <c r="B326" t="s">
        <v>746</v>
      </c>
      <c r="C326" t="s">
        <v>3177</v>
      </c>
      <c r="D326" t="s">
        <v>197</v>
      </c>
      <c r="E326">
        <v>23289.363883059999</v>
      </c>
      <c r="F326">
        <v>1969.55</v>
      </c>
      <c r="G326">
        <v>6.3724335110636003</v>
      </c>
      <c r="H326">
        <f>(Table2[[#This Row],[1Y Return vs Nifty]]-AVERAGE(Table2[1Y Return vs Nifty]))/_xlfn.STDEV.P(Table2[1Y Return vs Nifty])</f>
        <v>-0.33777217692582889</v>
      </c>
      <c r="I326">
        <v>-1.0141035042014099</v>
      </c>
      <c r="J326">
        <f>(Table2[[#This Row],[1M Return vs Nifty]]-AVERAGE(Table2[1M Return vs Nifty]))/_xlfn.STDEV.P(Table2[1M Return vs Nifty])</f>
        <v>-0.2126570098223334</v>
      </c>
      <c r="K326">
        <v>-10.0577206243431</v>
      </c>
      <c r="L326">
        <f>(Table2[[#This Row],[6M Return vs Nifty]]-AVERAGE(Table2[6M Return vs Nifty]))/_xlfn.STDEV.P(Table2[6M Return vs Nifty])</f>
        <v>-0.77744594474241591</v>
      </c>
      <c r="M326">
        <v>1.66906435582416</v>
      </c>
      <c r="N326">
        <f>(Table2[[#This Row],[1W Return vs Nifty]]-AVERAGE(Table2[1W Return vs Nifty]))/_xlfn.STDEV.P(Table2[1W Return vs Nifty])</f>
        <v>0.64049859291588862</v>
      </c>
      <c r="O326">
        <v>1953.25</v>
      </c>
      <c r="P326">
        <v>1960.9144121256099</v>
      </c>
      <c r="Q326">
        <v>1825.91904855757</v>
      </c>
      <c r="R326">
        <v>52.599147578954799</v>
      </c>
      <c r="S326" s="1">
        <f>(Table2[[#This Row],[Close Price]]-Table2[[#This Row],[20D EMA]])/Table2[[#This Row],[20D EMA]]</f>
        <v>8.3450659157813661E-3</v>
      </c>
      <c r="T326" s="1">
        <f>(Table2[[#This Row],[Close Price]]-Table2[[#This Row],[50D EMA]])/Table2[[#This Row],[50D EMA]]</f>
        <v>4.403857619175295E-3</v>
      </c>
      <c r="U326" s="1">
        <f>(Table2[[#This Row],[Close Price]]-Table2[[#This Row],[200D EMA]])/Table2[[#This Row],[200D EMA]]</f>
        <v>7.8662277802455022E-2</v>
      </c>
      <c r="V326">
        <v>1.1946961935521101</v>
      </c>
      <c r="W326">
        <v>1960.5</v>
      </c>
      <c r="X326">
        <v>2017</v>
      </c>
      <c r="Y326">
        <v>1960.5</v>
      </c>
      <c r="Z326">
        <v>2065</v>
      </c>
      <c r="AA326">
        <v>1878.05</v>
      </c>
      <c r="AB326">
        <v>2095</v>
      </c>
      <c r="AC326" s="1">
        <f>(Table2[[#This Row],[Close Price]]/Table2[[#This Row],[Day Low]])-1</f>
        <v>4.6161693445549989E-3</v>
      </c>
      <c r="AD326" s="1">
        <f>(Table2[[#This Row],[Day High]]/Table2[[#This Row],[Close Price]])-1</f>
        <v>2.4091797618745359E-2</v>
      </c>
      <c r="AE326" s="1">
        <f>(Table2[[#This Row],[Close Price]]/Table2[[#This Row],[Current Week Low]])-1</f>
        <v>4.6161693445549989E-3</v>
      </c>
      <c r="AF326" s="1">
        <f>(Table2[[#This Row],[Current Week High]]/Table2[[#This Row],[Close Price]])-1</f>
        <v>4.8462846843187579E-2</v>
      </c>
      <c r="AG326" s="1">
        <f>(Table2[[#This Row],[Close Price]]/Table2[[#This Row],[Current Month Low]])-1</f>
        <v>4.8720747583930191E-2</v>
      </c>
      <c r="AH326" s="1">
        <f>(Table2[[#This Row],[Current Month High]]/Table2[[#This Row],[Close Price]])-1</f>
        <v>6.3694752608463912E-2</v>
      </c>
      <c r="AI326">
        <v>23.294661217029201</v>
      </c>
      <c r="AJ326">
        <v>76.903040373647102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-0.12</v>
      </c>
      <c r="AM326" t="s">
        <v>3216</v>
      </c>
      <c r="AN326">
        <v>4.24</v>
      </c>
      <c r="AO326" t="s">
        <v>3217</v>
      </c>
      <c r="AP326">
        <v>0.216056833535723</v>
      </c>
      <c r="AQ326">
        <f>(Table2[[#This Row],[Sharpe Ratio]]-AVERAGE(Table2[Sharpe Ratio]))/_xlfn.STDEV.P(Table2[Sharpe Ratio])</f>
        <v>1.761295078454141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411</v>
      </c>
      <c r="AT326">
        <f>_xlfn.RANK.AVG(Table2[[#This Row],[6M Return vs Nifty Z-Score]],Table2[6M Return vs Nifty Z-Score])</f>
        <v>577</v>
      </c>
      <c r="AU326">
        <f>_xlfn.RANK.AVG(Table2[[#This Row],[Sharpe Ratio Z-Score]],Table2[Sharpe Ratio Z-Score])</f>
        <v>25</v>
      </c>
      <c r="AV326">
        <f>(Table2[[#This Row],[Rank 1Y]]+Table2[[#This Row],[Rank 6M]]+Table2[[#This Row],[Rank Sharpe]])/3</f>
        <v>337.66666666666669</v>
      </c>
    </row>
    <row r="327" spans="1:48" x14ac:dyDescent="0.3">
      <c r="A327" t="s">
        <v>2006</v>
      </c>
      <c r="B327" t="s">
        <v>2007</v>
      </c>
      <c r="C327" t="s">
        <v>3185</v>
      </c>
      <c r="D327" t="s">
        <v>285</v>
      </c>
      <c r="E327">
        <v>3446.8960597999999</v>
      </c>
      <c r="F327">
        <v>336.65</v>
      </c>
      <c r="G327">
        <v>25.35779940794</v>
      </c>
      <c r="H327">
        <f>(Table2[[#This Row],[1Y Return vs Nifty]]-AVERAGE(Table2[1Y Return vs Nifty]))/_xlfn.STDEV.P(Table2[1Y Return vs Nifty])</f>
        <v>-2.2213718877405586E-2</v>
      </c>
      <c r="I327">
        <v>3.5177841585084901</v>
      </c>
      <c r="J327">
        <f>(Table2[[#This Row],[1M Return vs Nifty]]-AVERAGE(Table2[1M Return vs Nifty]))/_xlfn.STDEV.P(Table2[1M Return vs Nifty])</f>
        <v>0.20899858969875629</v>
      </c>
      <c r="K327">
        <v>29.392793835383301</v>
      </c>
      <c r="L327">
        <f>(Table2[[#This Row],[6M Return vs Nifty]]-AVERAGE(Table2[6M Return vs Nifty]))/_xlfn.STDEV.P(Table2[6M Return vs Nifty])</f>
        <v>0.38562204359830438</v>
      </c>
      <c r="M327">
        <v>1.37326460259463</v>
      </c>
      <c r="N327">
        <f>(Table2[[#This Row],[1W Return vs Nifty]]-AVERAGE(Table2[1W Return vs Nifty]))/_xlfn.STDEV.P(Table2[1W Return vs Nifty])</f>
        <v>0.5737652056726803</v>
      </c>
      <c r="O327">
        <v>269.5</v>
      </c>
      <c r="P327">
        <v>325.66292768245103</v>
      </c>
      <c r="Q327">
        <v>279.92687370536697</v>
      </c>
      <c r="R327">
        <v>49.8472584409201</v>
      </c>
      <c r="S327" s="1">
        <f>(Table2[[#This Row],[Close Price]]-Table2[[#This Row],[20D EMA]])/Table2[[#This Row],[20D EMA]]</f>
        <v>0.24916512059369195</v>
      </c>
      <c r="T327" s="1">
        <f>(Table2[[#This Row],[Close Price]]-Table2[[#This Row],[50D EMA]])/Table2[[#This Row],[50D EMA]]</f>
        <v>3.3737559247954303E-2</v>
      </c>
      <c r="U327" s="1">
        <f>(Table2[[#This Row],[Close Price]]-Table2[[#This Row],[200D EMA]])/Table2[[#This Row],[200D EMA]]</f>
        <v>0.20263551528223803</v>
      </c>
      <c r="V327">
        <v>0.61201245238051705</v>
      </c>
      <c r="W327">
        <v>323.14999999999998</v>
      </c>
      <c r="X327">
        <v>348</v>
      </c>
      <c r="Y327">
        <v>334.25</v>
      </c>
      <c r="Z327">
        <v>347.5</v>
      </c>
      <c r="AA327">
        <v>331.55</v>
      </c>
      <c r="AB327">
        <v>359.5</v>
      </c>
      <c r="AC327" s="1">
        <f>(Table2[[#This Row],[Close Price]]/Table2[[#This Row],[Day Low]])-1</f>
        <v>4.1776264892464887E-2</v>
      </c>
      <c r="AD327" s="1">
        <f>(Table2[[#This Row],[Day High]]/Table2[[#This Row],[Close Price]])-1</f>
        <v>3.3714540323778408E-2</v>
      </c>
      <c r="AE327" s="1">
        <f>(Table2[[#This Row],[Close Price]]/Table2[[#This Row],[Current Week Low]])-1</f>
        <v>7.1802543006731501E-3</v>
      </c>
      <c r="AF327" s="1">
        <f>(Table2[[#This Row],[Current Week High]]/Table2[[#This Row],[Close Price]])-1</f>
        <v>3.2229318283083286E-2</v>
      </c>
      <c r="AG327" s="1">
        <f>(Table2[[#This Row],[Close Price]]/Table2[[#This Row],[Current Month Low]])-1</f>
        <v>1.5382295279746439E-2</v>
      </c>
      <c r="AH327" s="1">
        <f>(Table2[[#This Row],[Current Month High]]/Table2[[#This Row],[Close Price]])-1</f>
        <v>6.7874647259765331E-2</v>
      </c>
      <c r="AI327">
        <v>7.7825634932422396</v>
      </c>
      <c r="AJ327">
        <v>78.452160084813102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0.09</v>
      </c>
      <c r="AM327" t="s">
        <v>3217</v>
      </c>
      <c r="AN327">
        <v>0.37</v>
      </c>
      <c r="AO327" t="s">
        <v>3217</v>
      </c>
      <c r="AP327">
        <v>4.969008443828E-3</v>
      </c>
      <c r="AQ327">
        <f>(Table2[[#This Row],[Sharpe Ratio]]-AVERAGE(Table2[Sharpe Ratio]))/_xlfn.STDEV.P(Table2[Sharpe Ratio])</f>
        <v>-0.69029529212534402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299</v>
      </c>
      <c r="AT327">
        <f>_xlfn.RANK.AVG(Table2[[#This Row],[6M Return vs Nifty Z-Score]],Table2[6M Return vs Nifty Z-Score])</f>
        <v>209</v>
      </c>
      <c r="AU327">
        <f>_xlfn.RANK.AVG(Table2[[#This Row],[Sharpe Ratio Z-Score]],Table2[Sharpe Ratio Z-Score])</f>
        <v>517</v>
      </c>
      <c r="AV327">
        <f>(Table2[[#This Row],[Rank 1Y]]+Table2[[#This Row],[Rank 6M]]+Table2[[#This Row],[Rank Sharpe]])/3</f>
        <v>341.66666666666669</v>
      </c>
    </row>
    <row r="328" spans="1:48" x14ac:dyDescent="0.3">
      <c r="A328" t="s">
        <v>181</v>
      </c>
      <c r="B328" t="s">
        <v>182</v>
      </c>
      <c r="C328" t="s">
        <v>3169</v>
      </c>
      <c r="D328" t="s">
        <v>18</v>
      </c>
      <c r="E328">
        <v>145817.16945168001</v>
      </c>
      <c r="F328">
        <v>336.1</v>
      </c>
      <c r="G328">
        <v>60.4932205868284</v>
      </c>
      <c r="H328">
        <f>(Table2[[#This Row],[1Y Return vs Nifty]]-AVERAGE(Table2[1Y Return vs Nifty]))/_xlfn.STDEV.P(Table2[1Y Return vs Nifty])</f>
        <v>0.56177709753957439</v>
      </c>
      <c r="I328">
        <v>-2.9927229775900299</v>
      </c>
      <c r="J328">
        <f>(Table2[[#This Row],[1M Return vs Nifty]]-AVERAGE(Table2[1M Return vs Nifty]))/_xlfn.STDEV.P(Table2[1M Return vs Nifty])</f>
        <v>-0.39675159520684916</v>
      </c>
      <c r="K328">
        <v>0.37759126530890003</v>
      </c>
      <c r="L328">
        <f>(Table2[[#This Row],[6M Return vs Nifty]]-AVERAGE(Table2[6M Return vs Nifty]))/_xlfn.STDEV.P(Table2[6M Return vs Nifty])</f>
        <v>-0.46979527469612903</v>
      </c>
      <c r="M328">
        <v>-5.7742765132651899</v>
      </c>
      <c r="N328">
        <f>(Table2[[#This Row],[1W Return vs Nifty]]-AVERAGE(Table2[1W Return vs Nifty]))/_xlfn.STDEV.P(Table2[1W Return vs Nifty])</f>
        <v>-1.0387433374000654</v>
      </c>
      <c r="O328">
        <v>344.59</v>
      </c>
      <c r="P328">
        <v>337.09584122209901</v>
      </c>
      <c r="Q328">
        <v>296.06518546769797</v>
      </c>
      <c r="R328">
        <v>29.598569384941499</v>
      </c>
      <c r="S328" s="1">
        <f>(Table2[[#This Row],[Close Price]]-Table2[[#This Row],[20D EMA]])/Table2[[#This Row],[20D EMA]]</f>
        <v>-2.4637975565164262E-2</v>
      </c>
      <c r="T328" s="1">
        <f>(Table2[[#This Row],[Close Price]]-Table2[[#This Row],[50D EMA]])/Table2[[#This Row],[50D EMA]]</f>
        <v>-2.9541783087227956E-3</v>
      </c>
      <c r="U328" s="1">
        <f>(Table2[[#This Row],[Close Price]]-Table2[[#This Row],[200D EMA]])/Table2[[#This Row],[200D EMA]]</f>
        <v>0.13522297283639934</v>
      </c>
      <c r="V328">
        <v>0.79337843169940103</v>
      </c>
      <c r="W328">
        <v>334.45</v>
      </c>
      <c r="X328">
        <v>339.9</v>
      </c>
      <c r="Y328">
        <v>334.45</v>
      </c>
      <c r="Z328">
        <v>344.9</v>
      </c>
      <c r="AA328">
        <v>334.45</v>
      </c>
      <c r="AB328">
        <v>367.2</v>
      </c>
      <c r="AC328" s="1">
        <f>(Table2[[#This Row],[Close Price]]/Table2[[#This Row],[Day Low]])-1</f>
        <v>4.933472865899402E-3</v>
      </c>
      <c r="AD328" s="1">
        <f>(Table2[[#This Row],[Day High]]/Table2[[#This Row],[Close Price]])-1</f>
        <v>1.1306158881285278E-2</v>
      </c>
      <c r="AE328" s="1">
        <f>(Table2[[#This Row],[Close Price]]/Table2[[#This Row],[Current Week Low]])-1</f>
        <v>4.933472865899402E-3</v>
      </c>
      <c r="AF328" s="1">
        <f>(Table2[[#This Row],[Current Week High]]/Table2[[#This Row],[Close Price]])-1</f>
        <v>2.618268372508159E-2</v>
      </c>
      <c r="AG328" s="1">
        <f>(Table2[[#This Row],[Close Price]]/Table2[[#This Row],[Current Month Low]])-1</f>
        <v>4.933472865899402E-3</v>
      </c>
      <c r="AH328" s="1">
        <f>(Table2[[#This Row],[Current Month High]]/Table2[[#This Row],[Close Price]])-1</f>
        <v>9.2531984528414046E-2</v>
      </c>
      <c r="AI328">
        <v>9.2531984528413993</v>
      </c>
      <c r="AJ328">
        <v>102.80585306984401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0.08</v>
      </c>
      <c r="AM328" t="s">
        <v>3217</v>
      </c>
      <c r="AN328">
        <v>-6.24</v>
      </c>
      <c r="AO328" t="s">
        <v>3216</v>
      </c>
      <c r="AP328">
        <v>4.4973188883430999E-2</v>
      </c>
      <c r="AQ328">
        <f>(Table2[[#This Row],[Sharpe Ratio]]-AVERAGE(Table2[Sharpe Ratio]))/_xlfn.STDEV.P(Table2[Sharpe Ratio])</f>
        <v>-0.22568363815638859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-1.5691967479198579</v>
      </c>
      <c r="AS328">
        <f>_xlfn.RANK.AVG(Table2[[#This Row],[1Y Return vs Nifty Z-Score]],Table2[1Y Return vs Nifty Z-Score])</f>
        <v>156</v>
      </c>
      <c r="AT328">
        <f>_xlfn.RANK.AVG(Table2[[#This Row],[6M Return vs Nifty Z-Score]],Table2[6M Return vs Nifty Z-Score])</f>
        <v>474</v>
      </c>
      <c r="AU328">
        <f>_xlfn.RANK.AVG(Table2[[#This Row],[Sharpe Ratio Z-Score]],Table2[Sharpe Ratio Z-Score])</f>
        <v>396</v>
      </c>
      <c r="AV328">
        <f>(Table2[[#This Row],[Rank 1Y]]+Table2[[#This Row],[Rank 6M]]+Table2[[#This Row],[Rank Sharpe]])/3</f>
        <v>342</v>
      </c>
    </row>
    <row r="329" spans="1:48" x14ac:dyDescent="0.3">
      <c r="A329" t="s">
        <v>96</v>
      </c>
      <c r="B329" t="s">
        <v>97</v>
      </c>
      <c r="C329" t="s">
        <v>3182</v>
      </c>
      <c r="D329" t="s">
        <v>98</v>
      </c>
      <c r="E329">
        <v>308640.65246160002</v>
      </c>
      <c r="F329">
        <v>1428.8</v>
      </c>
      <c r="G329">
        <v>45.838071822730001</v>
      </c>
      <c r="H329">
        <f>(Table2[[#This Row],[1Y Return vs Nifty]]-AVERAGE(Table2[1Y Return vs Nifty]))/_xlfn.STDEV.P(Table2[1Y Return vs Nifty])</f>
        <v>0.3181917923319455</v>
      </c>
      <c r="I329">
        <v>-8.5449687515180504</v>
      </c>
      <c r="J329">
        <f>(Table2[[#This Row],[1M Return vs Nifty]]-AVERAGE(Table2[1M Return vs Nifty]))/_xlfn.STDEV.P(Table2[1M Return vs Nifty])</f>
        <v>-0.91334328827943179</v>
      </c>
      <c r="K329">
        <v>-2.2552488426834501</v>
      </c>
      <c r="L329">
        <f>(Table2[[#This Row],[6M Return vs Nifty]]-AVERAGE(Table2[6M Return vs Nifty]))/_xlfn.STDEV.P(Table2[6M Return vs Nifty])</f>
        <v>-0.54741586063681402</v>
      </c>
      <c r="M329">
        <v>-3.5951044076722698</v>
      </c>
      <c r="N329">
        <f>(Table2[[#This Row],[1W Return vs Nifty]]-AVERAGE(Table2[1W Return vs Nifty]))/_xlfn.STDEV.P(Table2[1W Return vs Nifty])</f>
        <v>-0.54711501653636729</v>
      </c>
      <c r="O329">
        <v>1460.13</v>
      </c>
      <c r="P329">
        <v>1468.1753817598201</v>
      </c>
      <c r="Q329">
        <v>1313.92983678667</v>
      </c>
      <c r="R329">
        <v>37.514497133632503</v>
      </c>
      <c r="S329" s="1">
        <f>(Table2[[#This Row],[Close Price]]-Table2[[#This Row],[20D EMA]])/Table2[[#This Row],[20D EMA]]</f>
        <v>-2.1456993555368464E-2</v>
      </c>
      <c r="T329" s="1">
        <f>(Table2[[#This Row],[Close Price]]-Table2[[#This Row],[50D EMA]])/Table2[[#This Row],[50D EMA]]</f>
        <v>-2.6819263045143184E-2</v>
      </c>
      <c r="U329" s="1">
        <f>(Table2[[#This Row],[Close Price]]-Table2[[#This Row],[200D EMA]])/Table2[[#This Row],[200D EMA]]</f>
        <v>8.7424883732189984E-2</v>
      </c>
      <c r="V329">
        <v>0.55866695409293299</v>
      </c>
      <c r="W329">
        <v>1415.05</v>
      </c>
      <c r="X329">
        <v>1439.25</v>
      </c>
      <c r="Y329">
        <v>1415.05</v>
      </c>
      <c r="Z329">
        <v>1461.15</v>
      </c>
      <c r="AA329">
        <v>1411</v>
      </c>
      <c r="AB329">
        <v>1499.5</v>
      </c>
      <c r="AC329" s="1">
        <f>(Table2[[#This Row],[Close Price]]/Table2[[#This Row],[Day Low]])-1</f>
        <v>9.7169711317621754E-3</v>
      </c>
      <c r="AD329" s="1">
        <f>(Table2[[#This Row],[Day High]]/Table2[[#This Row],[Close Price]])-1</f>
        <v>7.3138297872341607E-3</v>
      </c>
      <c r="AE329" s="1">
        <f>(Table2[[#This Row],[Close Price]]/Table2[[#This Row],[Current Week Low]])-1</f>
        <v>9.7169711317621754E-3</v>
      </c>
      <c r="AF329" s="1">
        <f>(Table2[[#This Row],[Current Week High]]/Table2[[#This Row],[Close Price]])-1</f>
        <v>2.2641377379619465E-2</v>
      </c>
      <c r="AG329" s="1">
        <f>(Table2[[#This Row],[Close Price]]/Table2[[#This Row],[Current Month Low]])-1</f>
        <v>1.2615166548546997E-2</v>
      </c>
      <c r="AH329" s="1">
        <f>(Table2[[#This Row],[Current Month High]]/Table2[[#This Row],[Close Price]])-1</f>
        <v>4.9482082866741273E-2</v>
      </c>
      <c r="AI329">
        <v>13.479843225083901</v>
      </c>
      <c r="AJ329">
        <v>89.3704440026507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-0.05</v>
      </c>
      <c r="AM329" t="s">
        <v>3216</v>
      </c>
      <c r="AN329">
        <v>-4.4000000000000004</v>
      </c>
      <c r="AO329" t="s">
        <v>3216</v>
      </c>
      <c r="AP329">
        <v>7.0039279633214005E-2</v>
      </c>
      <c r="AQ329">
        <f>(Table2[[#This Row],[Sharpe Ratio]]-AVERAGE(Table2[Sharpe Ratio]))/_xlfn.STDEV.P(Table2[Sharpe Ratio])</f>
        <v>6.5435883698967551E-2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204</v>
      </c>
      <c r="AT329">
        <f>_xlfn.RANK.AVG(Table2[[#This Row],[6M Return vs Nifty Z-Score]],Table2[6M Return vs Nifty Z-Score])</f>
        <v>496</v>
      </c>
      <c r="AU329">
        <f>_xlfn.RANK.AVG(Table2[[#This Row],[Sharpe Ratio Z-Score]],Table2[Sharpe Ratio Z-Score])</f>
        <v>334</v>
      </c>
      <c r="AV329">
        <f>(Table2[[#This Row],[Rank 1Y]]+Table2[[#This Row],[Rank 6M]]+Table2[[#This Row],[Rank Sharpe]])/3</f>
        <v>344.66666666666669</v>
      </c>
    </row>
    <row r="330" spans="1:48" x14ac:dyDescent="0.3">
      <c r="A330" t="s">
        <v>1762</v>
      </c>
      <c r="B330" t="s">
        <v>1763</v>
      </c>
      <c r="C330" t="s">
        <v>3178</v>
      </c>
      <c r="D330" t="s">
        <v>119</v>
      </c>
      <c r="E330">
        <v>4643.9223453000004</v>
      </c>
      <c r="F330">
        <v>981.8</v>
      </c>
      <c r="G330">
        <v>43.652469886855897</v>
      </c>
      <c r="H330">
        <f>(Table2[[#This Row],[1Y Return vs Nifty]]-AVERAGE(Table2[1Y Return vs Nifty]))/_xlfn.STDEV.P(Table2[1Y Return vs Nifty])</f>
        <v>0.28186459271207659</v>
      </c>
      <c r="I330">
        <v>6.0662471635803401</v>
      </c>
      <c r="J330">
        <f>(Table2[[#This Row],[1M Return vs Nifty]]-AVERAGE(Table2[1M Return vs Nifty]))/_xlfn.STDEV.P(Table2[1M Return vs Nifty])</f>
        <v>0.44611252019242031</v>
      </c>
      <c r="K330">
        <v>35.164504462525898</v>
      </c>
      <c r="L330">
        <f>(Table2[[#This Row],[6M Return vs Nifty]]-AVERAGE(Table2[6M Return vs Nifty]))/_xlfn.STDEV.P(Table2[6M Return vs Nifty])</f>
        <v>0.55578184912500905</v>
      </c>
      <c r="M330">
        <v>3.3439051601009799</v>
      </c>
      <c r="N330">
        <f>(Table2[[#This Row],[1W Return vs Nifty]]-AVERAGE(Table2[1W Return vs Nifty]))/_xlfn.STDEV.P(Table2[1W Return vs Nifty])</f>
        <v>1.0183481304569284</v>
      </c>
      <c r="O330">
        <v>787.12</v>
      </c>
      <c r="P330">
        <v>889.39744069142102</v>
      </c>
      <c r="Q330">
        <v>793.29924190803695</v>
      </c>
      <c r="R330">
        <v>66.491774650352397</v>
      </c>
      <c r="S330" s="1">
        <f>(Table2[[#This Row],[Close Price]]-Table2[[#This Row],[20D EMA]])/Table2[[#This Row],[20D EMA]]</f>
        <v>0.24733204593962796</v>
      </c>
      <c r="T330" s="1">
        <f>(Table2[[#This Row],[Close Price]]-Table2[[#This Row],[50D EMA]])/Table2[[#This Row],[50D EMA]]</f>
        <v>0.10389343962665872</v>
      </c>
      <c r="U330" s="1">
        <f>(Table2[[#This Row],[Close Price]]-Table2[[#This Row],[200D EMA]])/Table2[[#This Row],[200D EMA]]</f>
        <v>0.23761620853006554</v>
      </c>
      <c r="V330">
        <v>0.89480659127376405</v>
      </c>
      <c r="W330">
        <v>929.05</v>
      </c>
      <c r="X330">
        <v>992.5</v>
      </c>
      <c r="Y330">
        <v>962.3</v>
      </c>
      <c r="Z330">
        <v>988.8</v>
      </c>
      <c r="AA330">
        <v>960</v>
      </c>
      <c r="AB330">
        <v>1010.4</v>
      </c>
      <c r="AC330" s="1">
        <f>(Table2[[#This Row],[Close Price]]/Table2[[#This Row],[Day Low]])-1</f>
        <v>5.6778429578601797E-2</v>
      </c>
      <c r="AD330" s="1">
        <f>(Table2[[#This Row],[Day High]]/Table2[[#This Row],[Close Price]])-1</f>
        <v>1.0898349969443943E-2</v>
      </c>
      <c r="AE330" s="1">
        <f>(Table2[[#This Row],[Close Price]]/Table2[[#This Row],[Current Week Low]])-1</f>
        <v>2.0263950950846876E-2</v>
      </c>
      <c r="AF330" s="1">
        <f>(Table2[[#This Row],[Current Week High]]/Table2[[#This Row],[Close Price]])-1</f>
        <v>7.1297616622529869E-3</v>
      </c>
      <c r="AG330" s="1">
        <f>(Table2[[#This Row],[Close Price]]/Table2[[#This Row],[Current Month Low]])-1</f>
        <v>2.270833333333333E-2</v>
      </c>
      <c r="AH330" s="1">
        <f>(Table2[[#This Row],[Current Month High]]/Table2[[#This Row],[Close Price]])-1</f>
        <v>2.9130169077205226E-2</v>
      </c>
      <c r="AI330">
        <v>2.9130169077205199</v>
      </c>
      <c r="AJ330">
        <v>82.135237918560406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0.11</v>
      </c>
      <c r="AM330" t="s">
        <v>3217</v>
      </c>
      <c r="AN330">
        <v>16.149999999999999</v>
      </c>
      <c r="AO330" t="s">
        <v>3217</v>
      </c>
      <c r="AP330">
        <v>-3.0052372400707999E-2</v>
      </c>
      <c r="AQ330">
        <f>(Table2[[#This Row],[Sharpe Ratio]]-AVERAGE(Table2[Sharpe Ratio]))/_xlfn.STDEV.P(Table2[Sharpe Ratio])</f>
        <v>-1.0970363251786897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220</v>
      </c>
      <c r="AT330">
        <f>_xlfn.RANK.AVG(Table2[[#This Row],[6M Return vs Nifty Z-Score]],Table2[6M Return vs Nifty Z-Score])</f>
        <v>173</v>
      </c>
      <c r="AU330">
        <f>_xlfn.RANK.AVG(Table2[[#This Row],[Sharpe Ratio Z-Score]],Table2[Sharpe Ratio Z-Score])</f>
        <v>642</v>
      </c>
      <c r="AV330">
        <f>(Table2[[#This Row],[Rank 1Y]]+Table2[[#This Row],[Rank 6M]]+Table2[[#This Row],[Rank Sharpe]])/3</f>
        <v>345</v>
      </c>
    </row>
    <row r="331" spans="1:48" x14ac:dyDescent="0.3">
      <c r="A331" t="s">
        <v>204</v>
      </c>
      <c r="B331" t="s">
        <v>205</v>
      </c>
      <c r="C331" t="s">
        <v>3177</v>
      </c>
      <c r="D331" t="s">
        <v>206</v>
      </c>
      <c r="E331">
        <v>132929.03647485</v>
      </c>
      <c r="F331">
        <v>4850.3500000000004</v>
      </c>
      <c r="G331">
        <v>15.289867553771099</v>
      </c>
      <c r="H331">
        <f>(Table2[[#This Row],[1Y Return vs Nifty]]-AVERAGE(Table2[1Y Return vs Nifty]))/_xlfn.STDEV.P(Table2[1Y Return vs Nifty])</f>
        <v>-0.18955424151441447</v>
      </c>
      <c r="I331">
        <v>-2.59544928921596</v>
      </c>
      <c r="J331">
        <f>(Table2[[#This Row],[1M Return vs Nifty]]-AVERAGE(Table2[1M Return vs Nifty]))/_xlfn.STDEV.P(Table2[1M Return vs Nifty])</f>
        <v>-0.35978848232484173</v>
      </c>
      <c r="K331">
        <v>16.039984367894199</v>
      </c>
      <c r="L331">
        <f>(Table2[[#This Row],[6M Return vs Nifty]]-AVERAGE(Table2[6M Return vs Nifty]))/_xlfn.STDEV.P(Table2[6M Return vs Nifty])</f>
        <v>-8.0413967581887315E-3</v>
      </c>
      <c r="M331">
        <v>0.71616233315216404</v>
      </c>
      <c r="N331">
        <f>(Table2[[#This Row],[1W Return vs Nifty]]-AVERAGE(Table2[1W Return vs Nifty]))/_xlfn.STDEV.P(Table2[1W Return vs Nifty])</f>
        <v>0.42552079462657438</v>
      </c>
      <c r="O331">
        <v>4838.22</v>
      </c>
      <c r="P331">
        <v>4815.2549563068596</v>
      </c>
      <c r="Q331">
        <v>4418.7132346240196</v>
      </c>
      <c r="R331">
        <v>52.460776915552898</v>
      </c>
      <c r="S331" s="1">
        <f>(Table2[[#This Row],[Close Price]]-Table2[[#This Row],[20D EMA]])/Table2[[#This Row],[20D EMA]]</f>
        <v>2.5071203872498787E-3</v>
      </c>
      <c r="T331" s="1">
        <f>(Table2[[#This Row],[Close Price]]-Table2[[#This Row],[50D EMA]])/Table2[[#This Row],[50D EMA]]</f>
        <v>7.2883043601199996E-3</v>
      </c>
      <c r="U331" s="1">
        <f>(Table2[[#This Row],[Close Price]]-Table2[[#This Row],[200D EMA]])/Table2[[#This Row],[200D EMA]]</f>
        <v>9.7683814825043278E-2</v>
      </c>
      <c r="V331">
        <v>0.70285833883137505</v>
      </c>
      <c r="W331">
        <v>4812.25</v>
      </c>
      <c r="X331">
        <v>4878.7</v>
      </c>
      <c r="Y331">
        <v>4812.25</v>
      </c>
      <c r="Z331">
        <v>4938.75</v>
      </c>
      <c r="AA331">
        <v>4689.3500000000004</v>
      </c>
      <c r="AB331">
        <v>5011</v>
      </c>
      <c r="AC331" s="1">
        <f>(Table2[[#This Row],[Close Price]]/Table2[[#This Row],[Day Low]])-1</f>
        <v>7.9172944049041849E-3</v>
      </c>
      <c r="AD331" s="1">
        <f>(Table2[[#This Row],[Day High]]/Table2[[#This Row],[Close Price]])-1</f>
        <v>5.8449390250185917E-3</v>
      </c>
      <c r="AE331" s="1">
        <f>(Table2[[#This Row],[Close Price]]/Table2[[#This Row],[Current Week Low]])-1</f>
        <v>7.9172944049041849E-3</v>
      </c>
      <c r="AF331" s="1">
        <f>(Table2[[#This Row],[Current Week High]]/Table2[[#This Row],[Close Price]])-1</f>
        <v>1.8225488882245511E-2</v>
      </c>
      <c r="AG331" s="1">
        <f>(Table2[[#This Row],[Close Price]]/Table2[[#This Row],[Current Month Low]])-1</f>
        <v>3.4333116530009589E-2</v>
      </c>
      <c r="AH331" s="1">
        <f>(Table2[[#This Row],[Current Month High]]/Table2[[#This Row],[Close Price]])-1</f>
        <v>3.312132114177313E-2</v>
      </c>
      <c r="AI331">
        <v>4.2996897131134704</v>
      </c>
      <c r="AJ331">
        <v>48.102290076335798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0.03</v>
      </c>
      <c r="AM331" t="s">
        <v>3217</v>
      </c>
      <c r="AN331">
        <v>-1.25</v>
      </c>
      <c r="AO331" t="s">
        <v>3216</v>
      </c>
      <c r="AP331">
        <v>5.2088399710471002E-2</v>
      </c>
      <c r="AQ331">
        <f>(Table2[[#This Row],[Sharpe Ratio]]-AVERAGE(Table2[Sharpe Ratio]))/_xlfn.STDEV.P(Table2[Sharpe Ratio])</f>
        <v>-0.14304702782312909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-0.27491035379399958</v>
      </c>
      <c r="AS331">
        <f>_xlfn.RANK.AVG(Table2[[#This Row],[1Y Return vs Nifty Z-Score]],Table2[1Y Return vs Nifty Z-Score])</f>
        <v>352</v>
      </c>
      <c r="AT331">
        <f>_xlfn.RANK.AVG(Table2[[#This Row],[6M Return vs Nifty Z-Score]],Table2[6M Return vs Nifty Z-Score])</f>
        <v>314</v>
      </c>
      <c r="AU331">
        <f>_xlfn.RANK.AVG(Table2[[#This Row],[Sharpe Ratio Z-Score]],Table2[Sharpe Ratio Z-Score])</f>
        <v>379</v>
      </c>
      <c r="AV331">
        <f>(Table2[[#This Row],[Rank 1Y]]+Table2[[#This Row],[Rank 6M]]+Table2[[#This Row],[Rank Sharpe]])/3</f>
        <v>348.33333333333331</v>
      </c>
    </row>
    <row r="332" spans="1:48" x14ac:dyDescent="0.3">
      <c r="A332" t="s">
        <v>989</v>
      </c>
      <c r="B332" t="s">
        <v>990</v>
      </c>
      <c r="C332" t="s">
        <v>3181</v>
      </c>
      <c r="D332" t="s">
        <v>327</v>
      </c>
      <c r="E332">
        <v>15048.672681509999</v>
      </c>
      <c r="F332">
        <v>4458.3500000000004</v>
      </c>
      <c r="G332">
        <v>23.964134118442399</v>
      </c>
      <c r="H332">
        <f>(Table2[[#This Row],[1Y Return vs Nifty]]-AVERAGE(Table2[1Y Return vs Nifty]))/_xlfn.STDEV.P(Table2[1Y Return vs Nifty])</f>
        <v>-4.5378027228282755E-2</v>
      </c>
      <c r="I332">
        <v>5.8657861492870502</v>
      </c>
      <c r="J332">
        <f>(Table2[[#This Row],[1M Return vs Nifty]]-AVERAGE(Table2[1M Return vs Nifty]))/_xlfn.STDEV.P(Table2[1M Return vs Nifty])</f>
        <v>0.42746123943408398</v>
      </c>
      <c r="K332">
        <v>18.109356291063701</v>
      </c>
      <c r="L332">
        <f>(Table2[[#This Row],[6M Return vs Nifty]]-AVERAGE(Table2[6M Return vs Nifty]))/_xlfn.STDEV.P(Table2[6M Return vs Nifty])</f>
        <v>5.2967192680272349E-2</v>
      </c>
      <c r="M332">
        <v>-0.32215679092591898</v>
      </c>
      <c r="N332">
        <f>(Table2[[#This Row],[1W Return vs Nifty]]-AVERAGE(Table2[1W Return vs Nifty]))/_xlfn.STDEV.P(Table2[1W Return vs Nifty])</f>
        <v>0.19127262020242375</v>
      </c>
      <c r="O332">
        <v>4458.5</v>
      </c>
      <c r="P332">
        <v>4352.8177880948197</v>
      </c>
      <c r="Q332">
        <v>3876.4410801541499</v>
      </c>
      <c r="R332">
        <v>47.215143717582798</v>
      </c>
      <c r="S332" s="1">
        <f>(Table2[[#This Row],[Close Price]]-Table2[[#This Row],[20D EMA]])/Table2[[#This Row],[20D EMA]]</f>
        <v>-3.36436021082508E-5</v>
      </c>
      <c r="T332" s="1">
        <f>(Table2[[#This Row],[Close Price]]-Table2[[#This Row],[50D EMA]])/Table2[[#This Row],[50D EMA]]</f>
        <v>2.4244573754917269E-2</v>
      </c>
      <c r="U332" s="1">
        <f>(Table2[[#This Row],[Close Price]]-Table2[[#This Row],[200D EMA]])/Table2[[#This Row],[200D EMA]]</f>
        <v>0.15011421760671012</v>
      </c>
      <c r="V332">
        <v>0.55962429850444395</v>
      </c>
      <c r="W332">
        <v>4435</v>
      </c>
      <c r="X332">
        <v>4544.55</v>
      </c>
      <c r="Y332">
        <v>4435</v>
      </c>
      <c r="Z332">
        <v>4654</v>
      </c>
      <c r="AA332">
        <v>4378.05</v>
      </c>
      <c r="AB332">
        <v>4727</v>
      </c>
      <c r="AC332" s="1">
        <f>(Table2[[#This Row],[Close Price]]/Table2[[#This Row],[Day Low]])-1</f>
        <v>5.2649379932356855E-3</v>
      </c>
      <c r="AD332" s="1">
        <f>(Table2[[#This Row],[Day High]]/Table2[[#This Row],[Close Price]])-1</f>
        <v>1.9334507160720937E-2</v>
      </c>
      <c r="AE332" s="1">
        <f>(Table2[[#This Row],[Close Price]]/Table2[[#This Row],[Current Week Low]])-1</f>
        <v>5.2649379932356855E-3</v>
      </c>
      <c r="AF332" s="1">
        <f>(Table2[[#This Row],[Current Week High]]/Table2[[#This Row],[Close Price]])-1</f>
        <v>4.3883948097390268E-2</v>
      </c>
      <c r="AG332" s="1">
        <f>(Table2[[#This Row],[Close Price]]/Table2[[#This Row],[Current Month Low]])-1</f>
        <v>1.8341499069220335E-2</v>
      </c>
      <c r="AH332" s="1">
        <f>(Table2[[#This Row],[Current Month High]]/Table2[[#This Row],[Close Price]])-1</f>
        <v>6.0257718662733994E-2</v>
      </c>
      <c r="AI332">
        <v>9.6369733197259002</v>
      </c>
      <c r="AJ332">
        <v>63.846676834310202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-0.11</v>
      </c>
      <c r="AM332" t="s">
        <v>3216</v>
      </c>
      <c r="AN332">
        <v>-0.17</v>
      </c>
      <c r="AO332" t="s">
        <v>3216</v>
      </c>
      <c r="AP332">
        <v>2.6812462899834001E-2</v>
      </c>
      <c r="AQ332">
        <f>(Table2[[#This Row],[Sharpe Ratio]]-AVERAGE(Table2[Sharpe Ratio]))/_xlfn.STDEV.P(Table2[Sharpe Ratio])</f>
        <v>-0.43660371810290632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0.18971930698559097</v>
      </c>
      <c r="AS332">
        <f>_xlfn.RANK.AVG(Table2[[#This Row],[1Y Return vs Nifty Z-Score]],Table2[1Y Return vs Nifty Z-Score])</f>
        <v>304</v>
      </c>
      <c r="AT332">
        <f>_xlfn.RANK.AVG(Table2[[#This Row],[6M Return vs Nifty Z-Score]],Table2[6M Return vs Nifty Z-Score])</f>
        <v>286</v>
      </c>
      <c r="AU332">
        <f>_xlfn.RANK.AVG(Table2[[#This Row],[Sharpe Ratio Z-Score]],Table2[Sharpe Ratio Z-Score])</f>
        <v>456</v>
      </c>
      <c r="AV332">
        <f>(Table2[[#This Row],[Rank 1Y]]+Table2[[#This Row],[Rank 6M]]+Table2[[#This Row],[Rank Sharpe]])/3</f>
        <v>348.66666666666669</v>
      </c>
    </row>
    <row r="333" spans="1:48" x14ac:dyDescent="0.3">
      <c r="A333" t="s">
        <v>1742</v>
      </c>
      <c r="B333" t="s">
        <v>1743</v>
      </c>
      <c r="C333" t="s">
        <v>3177</v>
      </c>
      <c r="D333" t="s">
        <v>197</v>
      </c>
      <c r="E333">
        <v>4746.3352072500002</v>
      </c>
      <c r="F333">
        <v>663.65</v>
      </c>
      <c r="G333">
        <v>14.4817381616849</v>
      </c>
      <c r="H333">
        <f>(Table2[[#This Row],[1Y Return vs Nifty]]-AVERAGE(Table2[1Y Return vs Nifty]))/_xlfn.STDEV.P(Table2[1Y Return vs Nifty])</f>
        <v>-0.20298627470542541</v>
      </c>
      <c r="I333">
        <v>-2.9228948077726802</v>
      </c>
      <c r="J333">
        <f>(Table2[[#This Row],[1M Return vs Nifty]]-AVERAGE(Table2[1M Return vs Nifty]))/_xlfn.STDEV.P(Table2[1M Return vs Nifty])</f>
        <v>-0.39025464713594554</v>
      </c>
      <c r="K333">
        <v>-4.4989202746549601</v>
      </c>
      <c r="L333">
        <f>(Table2[[#This Row],[6M Return vs Nifty]]-AVERAGE(Table2[6M Return vs Nifty]))/_xlfn.STDEV.P(Table2[6M Return vs Nifty])</f>
        <v>-0.61356309482674165</v>
      </c>
      <c r="M333">
        <v>-1.4383546958565501</v>
      </c>
      <c r="N333">
        <f>(Table2[[#This Row],[1W Return vs Nifty]]-AVERAGE(Table2[1W Return vs Nifty]))/_xlfn.STDEV.P(Table2[1W Return vs Nifty])</f>
        <v>-6.0545260700248758E-2</v>
      </c>
      <c r="O333">
        <v>644.63</v>
      </c>
      <c r="P333">
        <v>674.52153321716798</v>
      </c>
      <c r="Q333">
        <v>619.20598489633301</v>
      </c>
      <c r="R333">
        <v>41.365017656480397</v>
      </c>
      <c r="S333" s="1">
        <f>(Table2[[#This Row],[Close Price]]-Table2[[#This Row],[20D EMA]])/Table2[[#This Row],[20D EMA]]</f>
        <v>2.9505297612583935E-2</v>
      </c>
      <c r="T333" s="1">
        <f>(Table2[[#This Row],[Close Price]]-Table2[[#This Row],[50D EMA]])/Table2[[#This Row],[50D EMA]]</f>
        <v>-1.6117399789026193E-2</v>
      </c>
      <c r="U333" s="1">
        <f>(Table2[[#This Row],[Close Price]]-Table2[[#This Row],[200D EMA]])/Table2[[#This Row],[200D EMA]]</f>
        <v>7.1775816429015551E-2</v>
      </c>
      <c r="V333">
        <v>0.250261942752941</v>
      </c>
      <c r="W333">
        <v>649.35</v>
      </c>
      <c r="X333">
        <v>674</v>
      </c>
      <c r="Y333">
        <v>660.05</v>
      </c>
      <c r="Z333">
        <v>689.2</v>
      </c>
      <c r="AA333">
        <v>660.05</v>
      </c>
      <c r="AB333">
        <v>693.9</v>
      </c>
      <c r="AC333" s="1">
        <f>(Table2[[#This Row],[Close Price]]/Table2[[#This Row],[Day Low]])-1</f>
        <v>2.202202202202197E-2</v>
      </c>
      <c r="AD333" s="1">
        <f>(Table2[[#This Row],[Day High]]/Table2[[#This Row],[Close Price]])-1</f>
        <v>1.5595569954041988E-2</v>
      </c>
      <c r="AE333" s="1">
        <f>(Table2[[#This Row],[Close Price]]/Table2[[#This Row],[Current Week Low]])-1</f>
        <v>5.4541322627073008E-3</v>
      </c>
      <c r="AF333" s="1">
        <f>(Table2[[#This Row],[Current Week High]]/Table2[[#This Row],[Close Price]])-1</f>
        <v>3.8499208920364847E-2</v>
      </c>
      <c r="AG333" s="1">
        <f>(Table2[[#This Row],[Close Price]]/Table2[[#This Row],[Current Month Low]])-1</f>
        <v>5.4541322627073008E-3</v>
      </c>
      <c r="AH333" s="1">
        <f>(Table2[[#This Row],[Current Month High]]/Table2[[#This Row],[Close Price]])-1</f>
        <v>4.558125517968814E-2</v>
      </c>
      <c r="AI333">
        <v>20.417388683794101</v>
      </c>
      <c r="AJ333">
        <v>61.570298234936097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-7.0000000000000007E-2</v>
      </c>
      <c r="AM333" t="s">
        <v>3216</v>
      </c>
      <c r="AN333">
        <v>-3.15</v>
      </c>
      <c r="AO333" t="s">
        <v>3216</v>
      </c>
      <c r="AP333">
        <v>0.12846965636146099</v>
      </c>
      <c r="AQ333">
        <f>(Table2[[#This Row],[Sharpe Ratio]]-AVERAGE(Table2[Sharpe Ratio]))/_xlfn.STDEV.P(Table2[Sharpe Ratio])</f>
        <v>0.74405081032460607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357</v>
      </c>
      <c r="AT333">
        <f>_xlfn.RANK.AVG(Table2[[#This Row],[6M Return vs Nifty Z-Score]],Table2[6M Return vs Nifty Z-Score])</f>
        <v>529</v>
      </c>
      <c r="AU333">
        <f>_xlfn.RANK.AVG(Table2[[#This Row],[Sharpe Ratio Z-Score]],Table2[Sharpe Ratio Z-Score])</f>
        <v>162</v>
      </c>
      <c r="AV333">
        <f>(Table2[[#This Row],[Rank 1Y]]+Table2[[#This Row],[Rank 6M]]+Table2[[#This Row],[Rank Sharpe]])/3</f>
        <v>349.33333333333331</v>
      </c>
    </row>
    <row r="334" spans="1:48" x14ac:dyDescent="0.3">
      <c r="A334" t="s">
        <v>1149</v>
      </c>
      <c r="B334" t="s">
        <v>1150</v>
      </c>
      <c r="C334" t="s">
        <v>3176</v>
      </c>
      <c r="D334" t="s">
        <v>230</v>
      </c>
      <c r="E334">
        <v>11187.094397961901</v>
      </c>
      <c r="F334">
        <v>282.73</v>
      </c>
      <c r="G334">
        <v>32.923400550791399</v>
      </c>
      <c r="H334">
        <f>(Table2[[#This Row],[1Y Return vs Nifty]]-AVERAGE(Table2[1Y Return vs Nifty]))/_xlfn.STDEV.P(Table2[1Y Return vs Nifty])</f>
        <v>0.10353521026176712</v>
      </c>
      <c r="I334">
        <v>3.7652455908643998</v>
      </c>
      <c r="J334">
        <f>(Table2[[#This Row],[1M Return vs Nifty]]-AVERAGE(Table2[1M Return vs Nifty]))/_xlfn.STDEV.P(Table2[1M Return vs Nifty])</f>
        <v>0.23202288032205587</v>
      </c>
      <c r="K334">
        <v>-4.5982049462840102</v>
      </c>
      <c r="L334">
        <f>(Table2[[#This Row],[6M Return vs Nifty]]-AVERAGE(Table2[6M Return vs Nifty]))/_xlfn.STDEV.P(Table2[6M Return vs Nifty])</f>
        <v>-0.61649017511672244</v>
      </c>
      <c r="M334">
        <v>6.4342444705364299</v>
      </c>
      <c r="N334">
        <f>(Table2[[#This Row],[1W Return vs Nifty]]-AVERAGE(Table2[1W Return vs Nifty]))/_xlfn.STDEV.P(Table2[1W Return vs Nifty])</f>
        <v>1.715538738848587</v>
      </c>
      <c r="O334">
        <v>221.35</v>
      </c>
      <c r="P334">
        <v>212.25363466105901</v>
      </c>
      <c r="Q334">
        <v>201.158382323594</v>
      </c>
      <c r="R334">
        <v>87.4734187283062</v>
      </c>
      <c r="S334" s="1">
        <f>(Table2[[#This Row],[Close Price]]-Table2[[#This Row],[20D EMA]])/Table2[[#This Row],[20D EMA]]</f>
        <v>0.27729839620510516</v>
      </c>
      <c r="T334" s="1">
        <f>(Table2[[#This Row],[Close Price]]-Table2[[#This Row],[50D EMA]])/Table2[[#This Row],[50D EMA]]</f>
        <v>0.33203843812372141</v>
      </c>
      <c r="U334" s="1">
        <f>(Table2[[#This Row],[Close Price]]-Table2[[#This Row],[200D EMA]])/Table2[[#This Row],[200D EMA]]</f>
        <v>0.40550941369763854</v>
      </c>
      <c r="V334">
        <v>1.50505456310872</v>
      </c>
      <c r="W334">
        <v>239.36</v>
      </c>
      <c r="X334">
        <v>282.73</v>
      </c>
      <c r="Y334">
        <v>212.01</v>
      </c>
      <c r="Z334">
        <v>282.73</v>
      </c>
      <c r="AA334">
        <v>195</v>
      </c>
      <c r="AB334">
        <v>282.73</v>
      </c>
      <c r="AC334" s="1">
        <f>(Table2[[#This Row],[Close Price]]/Table2[[#This Row],[Day Low]])-1</f>
        <v>0.18119151069518713</v>
      </c>
      <c r="AD334" s="1">
        <f>(Table2[[#This Row],[Day High]]/Table2[[#This Row],[Close Price]])-1</f>
        <v>0</v>
      </c>
      <c r="AE334" s="1">
        <f>(Table2[[#This Row],[Close Price]]/Table2[[#This Row],[Current Week Low]])-1</f>
        <v>0.33356917126550645</v>
      </c>
      <c r="AF334" s="1">
        <f>(Table2[[#This Row],[Current Week High]]/Table2[[#This Row],[Close Price]])-1</f>
        <v>0</v>
      </c>
      <c r="AG334" s="1">
        <f>(Table2[[#This Row],[Close Price]]/Table2[[#This Row],[Current Month Low]])-1</f>
        <v>0.44989743589743592</v>
      </c>
      <c r="AH334" s="1">
        <f>(Table2[[#This Row],[Current Month High]]/Table2[[#This Row],[Close Price]])-1</f>
        <v>0</v>
      </c>
      <c r="AI334">
        <v>8.9378559049269501</v>
      </c>
      <c r="AJ334">
        <v>95.7286258220837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0.47</v>
      </c>
      <c r="AM334" t="s">
        <v>3217</v>
      </c>
      <c r="AN334">
        <v>38.090000000000003</v>
      </c>
      <c r="AO334" t="s">
        <v>3217</v>
      </c>
      <c r="AP334">
        <v>9.3637857140958999E-2</v>
      </c>
      <c r="AQ334">
        <f>(Table2[[#This Row],[Sharpe Ratio]]-AVERAGE(Table2[Sharpe Ratio]))/_xlfn.STDEV.P(Table2[Sharpe Ratio])</f>
        <v>0.33951159295493749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1.7741182472706249</v>
      </c>
      <c r="AS334">
        <f>_xlfn.RANK.AVG(Table2[[#This Row],[1Y Return vs Nifty Z-Score]],Table2[1Y Return vs Nifty Z-Score])</f>
        <v>270</v>
      </c>
      <c r="AT334">
        <f>_xlfn.RANK.AVG(Table2[[#This Row],[6M Return vs Nifty Z-Score]],Table2[6M Return vs Nifty Z-Score])</f>
        <v>530</v>
      </c>
      <c r="AU334">
        <f>_xlfn.RANK.AVG(Table2[[#This Row],[Sharpe Ratio Z-Score]],Table2[Sharpe Ratio Z-Score])</f>
        <v>252</v>
      </c>
      <c r="AV334">
        <f>(Table2[[#This Row],[Rank 1Y]]+Table2[[#This Row],[Rank 6M]]+Table2[[#This Row],[Rank Sharpe]])/3</f>
        <v>350.66666666666669</v>
      </c>
    </row>
    <row r="335" spans="1:48" x14ac:dyDescent="0.3">
      <c r="A335" t="s">
        <v>496</v>
      </c>
      <c r="B335" t="s">
        <v>497</v>
      </c>
      <c r="C335" t="s">
        <v>3171</v>
      </c>
      <c r="D335" t="s">
        <v>51</v>
      </c>
      <c r="E335">
        <v>44123.157943352002</v>
      </c>
      <c r="F335">
        <v>177.01</v>
      </c>
      <c r="G335">
        <v>12.8927029059325</v>
      </c>
      <c r="H335">
        <f>(Table2[[#This Row],[1Y Return vs Nifty]]-AVERAGE(Table2[1Y Return vs Nifty]))/_xlfn.STDEV.P(Table2[1Y Return vs Nifty])</f>
        <v>-0.22939785496221193</v>
      </c>
      <c r="I335">
        <v>3.3098950621809999</v>
      </c>
      <c r="J335">
        <f>(Table2[[#This Row],[1M Return vs Nifty]]-AVERAGE(Table2[1M Return vs Nifty]))/_xlfn.STDEV.P(Table2[1M Return vs Nifty])</f>
        <v>0.18965618581104618</v>
      </c>
      <c r="K335">
        <v>4.5401653540808002</v>
      </c>
      <c r="L335">
        <f>(Table2[[#This Row],[6M Return vs Nifty]]-AVERAGE(Table2[6M Return vs Nifty]))/_xlfn.STDEV.P(Table2[6M Return vs Nifty])</f>
        <v>-0.34707553990814538</v>
      </c>
      <c r="M335">
        <v>0.271288450270462</v>
      </c>
      <c r="N335">
        <f>(Table2[[#This Row],[1W Return vs Nifty]]-AVERAGE(Table2[1W Return vs Nifty]))/_xlfn.STDEV.P(Table2[1W Return vs Nifty])</f>
        <v>0.32515579845398601</v>
      </c>
      <c r="O335">
        <v>171.92</v>
      </c>
      <c r="P335">
        <v>171.71899551582101</v>
      </c>
      <c r="Q335">
        <v>162.510248727967</v>
      </c>
      <c r="R335">
        <v>62.135988882330302</v>
      </c>
      <c r="S335" s="1">
        <f>(Table2[[#This Row],[Close Price]]-Table2[[#This Row],[20D EMA]])/Table2[[#This Row],[20D EMA]]</f>
        <v>2.9606793857608213E-2</v>
      </c>
      <c r="T335" s="1">
        <f>(Table2[[#This Row],[Close Price]]-Table2[[#This Row],[50D EMA]])/Table2[[#This Row],[50D EMA]]</f>
        <v>3.0811992978910172E-2</v>
      </c>
      <c r="U335" s="1">
        <f>(Table2[[#This Row],[Close Price]]-Table2[[#This Row],[200D EMA]])/Table2[[#This Row],[200D EMA]]</f>
        <v>8.9223611344689785E-2</v>
      </c>
      <c r="V335">
        <v>0.85134444495101202</v>
      </c>
      <c r="W335">
        <v>174.7</v>
      </c>
      <c r="X335">
        <v>178.48</v>
      </c>
      <c r="Y335">
        <v>174.5</v>
      </c>
      <c r="Z335">
        <v>179</v>
      </c>
      <c r="AA335">
        <v>163.33000000000001</v>
      </c>
      <c r="AB335">
        <v>179.37</v>
      </c>
      <c r="AC335" s="1">
        <f>(Table2[[#This Row],[Close Price]]/Table2[[#This Row],[Day Low]])-1</f>
        <v>1.3222667429879875E-2</v>
      </c>
      <c r="AD335" s="1">
        <f>(Table2[[#This Row],[Day High]]/Table2[[#This Row],[Close Price]])-1</f>
        <v>8.3046155584429737E-3</v>
      </c>
      <c r="AE335" s="1">
        <f>(Table2[[#This Row],[Close Price]]/Table2[[#This Row],[Current Week Low]])-1</f>
        <v>1.4383954154727707E-2</v>
      </c>
      <c r="AF335" s="1">
        <f>(Table2[[#This Row],[Current Week High]]/Table2[[#This Row],[Close Price]])-1</f>
        <v>1.1242302694763007E-2</v>
      </c>
      <c r="AG335" s="1">
        <f>(Table2[[#This Row],[Close Price]]/Table2[[#This Row],[Current Month Low]])-1</f>
        <v>8.3756811363496997E-2</v>
      </c>
      <c r="AH335" s="1">
        <f>(Table2[[#This Row],[Current Month High]]/Table2[[#This Row],[Close Price]])-1</f>
        <v>1.3332580080221534E-2</v>
      </c>
      <c r="AI335">
        <v>9.7395627365685495</v>
      </c>
      <c r="AJ335">
        <v>44.793456032719803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-0.1</v>
      </c>
      <c r="AM335" t="s">
        <v>3216</v>
      </c>
      <c r="AN335">
        <v>3.6</v>
      </c>
      <c r="AO335" t="s">
        <v>3217</v>
      </c>
      <c r="AP335">
        <v>9.1627397455716006E-2</v>
      </c>
      <c r="AQ335">
        <f>(Table2[[#This Row],[Sharpe Ratio]]-AVERAGE(Table2[Sharpe Ratio]))/_xlfn.STDEV.P(Table2[Sharpe Ratio])</f>
        <v>0.3161619582584112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0.25450054765308611</v>
      </c>
      <c r="AS335">
        <f>_xlfn.RANK.AVG(Table2[[#This Row],[1Y Return vs Nifty Z-Score]],Table2[1Y Return vs Nifty Z-Score])</f>
        <v>368</v>
      </c>
      <c r="AT335">
        <f>_xlfn.RANK.AVG(Table2[[#This Row],[6M Return vs Nifty Z-Score]],Table2[6M Return vs Nifty Z-Score])</f>
        <v>426</v>
      </c>
      <c r="AU335">
        <f>_xlfn.RANK.AVG(Table2[[#This Row],[Sharpe Ratio Z-Score]],Table2[Sharpe Ratio Z-Score])</f>
        <v>259</v>
      </c>
      <c r="AV335">
        <f>(Table2[[#This Row],[Rank 1Y]]+Table2[[#This Row],[Rank 6M]]+Table2[[#This Row],[Rank Sharpe]])/3</f>
        <v>351</v>
      </c>
    </row>
    <row r="336" spans="1:48" x14ac:dyDescent="0.3">
      <c r="A336" t="s">
        <v>1475</v>
      </c>
      <c r="B336" t="s">
        <v>1476</v>
      </c>
      <c r="C336" t="s">
        <v>3183</v>
      </c>
      <c r="D336" t="s">
        <v>127</v>
      </c>
      <c r="E336">
        <v>7201.5797069999999</v>
      </c>
      <c r="F336">
        <v>663.75</v>
      </c>
      <c r="G336">
        <v>9.9667017993108704</v>
      </c>
      <c r="H336">
        <f>(Table2[[#This Row],[1Y Return vs Nifty]]-AVERAGE(Table2[1Y Return vs Nifty]))/_xlfn.STDEV.P(Table2[1Y Return vs Nifty])</f>
        <v>-0.27803133416238962</v>
      </c>
      <c r="I336">
        <v>-2.61235744885655</v>
      </c>
      <c r="J336">
        <f>(Table2[[#This Row],[1M Return vs Nifty]]-AVERAGE(Table2[1M Return vs Nifty]))/_xlfn.STDEV.P(Table2[1M Return vs Nifty])</f>
        <v>-0.36136165022322431</v>
      </c>
      <c r="K336">
        <v>17.4370673214239</v>
      </c>
      <c r="L336">
        <f>(Table2[[#This Row],[6M Return vs Nifty]]-AVERAGE(Table2[6M Return vs Nifty]))/_xlfn.STDEV.P(Table2[6M Return vs Nifty])</f>
        <v>3.3146975118829622E-2</v>
      </c>
      <c r="M336">
        <v>2.2593191430548698</v>
      </c>
      <c r="N336">
        <f>(Table2[[#This Row],[1W Return vs Nifty]]-AVERAGE(Table2[1W Return vs Nifty]))/_xlfn.STDEV.P(Table2[1W Return vs Nifty])</f>
        <v>0.77366199436693561</v>
      </c>
      <c r="O336">
        <v>658.95</v>
      </c>
      <c r="P336">
        <v>644.02339033849603</v>
      </c>
      <c r="Q336">
        <v>598.54109731069002</v>
      </c>
      <c r="R336">
        <v>51.1824805348556</v>
      </c>
      <c r="S336" s="1">
        <f>(Table2[[#This Row],[Close Price]]-Table2[[#This Row],[20D EMA]])/Table2[[#This Row],[20D EMA]]</f>
        <v>7.2843159572045738E-3</v>
      </c>
      <c r="T336" s="1">
        <f>(Table2[[#This Row],[Close Price]]-Table2[[#This Row],[50D EMA]])/Table2[[#This Row],[50D EMA]]</f>
        <v>3.0630268958299397E-2</v>
      </c>
      <c r="U336" s="1">
        <f>(Table2[[#This Row],[Close Price]]-Table2[[#This Row],[200D EMA]])/Table2[[#This Row],[200D EMA]]</f>
        <v>0.10894640816194684</v>
      </c>
      <c r="V336">
        <v>0.80375001133701096</v>
      </c>
      <c r="W336">
        <v>653.75</v>
      </c>
      <c r="X336">
        <v>676</v>
      </c>
      <c r="Y336">
        <v>651.35</v>
      </c>
      <c r="Z336">
        <v>698.5</v>
      </c>
      <c r="AA336">
        <v>630.1</v>
      </c>
      <c r="AB336">
        <v>698.5</v>
      </c>
      <c r="AC336" s="1">
        <f>(Table2[[#This Row],[Close Price]]/Table2[[#This Row],[Day Low]])-1</f>
        <v>1.5296367112810794E-2</v>
      </c>
      <c r="AD336" s="1">
        <f>(Table2[[#This Row],[Day High]]/Table2[[#This Row],[Close Price]])-1</f>
        <v>1.8455743879472797E-2</v>
      </c>
      <c r="AE336" s="1">
        <f>(Table2[[#This Row],[Close Price]]/Table2[[#This Row],[Current Week Low]])-1</f>
        <v>1.9037383894987325E-2</v>
      </c>
      <c r="AF336" s="1">
        <f>(Table2[[#This Row],[Current Week High]]/Table2[[#This Row],[Close Price]])-1</f>
        <v>5.2354048964218469E-2</v>
      </c>
      <c r="AG336" s="1">
        <f>(Table2[[#This Row],[Close Price]]/Table2[[#This Row],[Current Month Low]])-1</f>
        <v>5.3404221552134645E-2</v>
      </c>
      <c r="AH336" s="1">
        <f>(Table2[[#This Row],[Current Month High]]/Table2[[#This Row],[Close Price]])-1</f>
        <v>5.2354048964218469E-2</v>
      </c>
      <c r="AI336">
        <v>26.802259887005601</v>
      </c>
      <c r="AJ336">
        <v>47.238243123336197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</v>
      </c>
      <c r="AM336">
        <v>0</v>
      </c>
      <c r="AN336">
        <v>0.68</v>
      </c>
      <c r="AO336" t="s">
        <v>3217</v>
      </c>
      <c r="AP336">
        <v>5.5505830716332E-2</v>
      </c>
      <c r="AQ336">
        <f>(Table2[[#This Row],[Sharpe Ratio]]-AVERAGE(Table2[Sharpe Ratio]))/_xlfn.STDEV.P(Table2[Sharpe Ratio])</f>
        <v>-0.10335671909764364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6.4059266002507664E-2</v>
      </c>
      <c r="AS336">
        <f>_xlfn.RANK.AVG(Table2[[#This Row],[1Y Return vs Nifty Z-Score]],Table2[1Y Return vs Nifty Z-Score])</f>
        <v>385</v>
      </c>
      <c r="AT336">
        <f>_xlfn.RANK.AVG(Table2[[#This Row],[6M Return vs Nifty Z-Score]],Table2[6M Return vs Nifty Z-Score])</f>
        <v>295</v>
      </c>
      <c r="AU336">
        <f>_xlfn.RANK.AVG(Table2[[#This Row],[Sharpe Ratio Z-Score]],Table2[Sharpe Ratio Z-Score])</f>
        <v>373</v>
      </c>
      <c r="AV336">
        <f>(Table2[[#This Row],[Rank 1Y]]+Table2[[#This Row],[Rank 6M]]+Table2[[#This Row],[Rank Sharpe]])/3</f>
        <v>351</v>
      </c>
    </row>
    <row r="337" spans="1:48" x14ac:dyDescent="0.3">
      <c r="A337" t="s">
        <v>657</v>
      </c>
      <c r="B337" t="s">
        <v>658</v>
      </c>
      <c r="C337" t="s">
        <v>3173</v>
      </c>
      <c r="D337" t="s">
        <v>180</v>
      </c>
      <c r="E337">
        <v>29346.572282370002</v>
      </c>
      <c r="F337">
        <v>9006.1</v>
      </c>
      <c r="G337">
        <v>19.465509479108398</v>
      </c>
      <c r="H337">
        <f>(Table2[[#This Row],[1Y Return vs Nifty]]-AVERAGE(Table2[1Y Return vs Nifty]))/_xlfn.STDEV.P(Table2[1Y Return vs Nifty])</f>
        <v>-0.1201503051099769</v>
      </c>
      <c r="I337">
        <v>9.0201329534420296</v>
      </c>
      <c r="J337">
        <f>(Table2[[#This Row],[1M Return vs Nifty]]-AVERAGE(Table2[1M Return vs Nifty]))/_xlfn.STDEV.P(Table2[1M Return vs Nifty])</f>
        <v>0.72094777127103638</v>
      </c>
      <c r="K337">
        <v>19.4515728577557</v>
      </c>
      <c r="L337">
        <f>(Table2[[#This Row],[6M Return vs Nifty]]-AVERAGE(Table2[6M Return vs Nifty]))/_xlfn.STDEV.P(Table2[6M Return vs Nifty])</f>
        <v>9.2538010539535254E-2</v>
      </c>
      <c r="M337">
        <v>-3.4035960443484399</v>
      </c>
      <c r="N337">
        <f>(Table2[[#This Row],[1W Return vs Nifty]]-AVERAGE(Table2[1W Return vs Nifty]))/_xlfn.STDEV.P(Table2[1W Return vs Nifty])</f>
        <v>-0.5039101063548318</v>
      </c>
      <c r="O337">
        <v>8790.89</v>
      </c>
      <c r="P337">
        <v>8342.1618385023903</v>
      </c>
      <c r="Q337">
        <v>7254.1522929396797</v>
      </c>
      <c r="R337">
        <v>64.243009646078804</v>
      </c>
      <c r="S337" s="1">
        <f>(Table2[[#This Row],[Close Price]]-Table2[[#This Row],[20D EMA]])/Table2[[#This Row],[20D EMA]]</f>
        <v>2.4481025243177992E-2</v>
      </c>
      <c r="T337" s="1">
        <f>(Table2[[#This Row],[Close Price]]-Table2[[#This Row],[50D EMA]])/Table2[[#This Row],[50D EMA]]</f>
        <v>7.9588261933887655E-2</v>
      </c>
      <c r="U337" s="1">
        <f>(Table2[[#This Row],[Close Price]]-Table2[[#This Row],[200D EMA]])/Table2[[#This Row],[200D EMA]]</f>
        <v>0.24150963976389855</v>
      </c>
      <c r="V337">
        <v>1.1523220375985199</v>
      </c>
      <c r="W337">
        <v>8901.15</v>
      </c>
      <c r="X337">
        <v>9043</v>
      </c>
      <c r="Y337">
        <v>8800</v>
      </c>
      <c r="Z337">
        <v>9050</v>
      </c>
      <c r="AA337">
        <v>8800</v>
      </c>
      <c r="AB337">
        <v>9495</v>
      </c>
      <c r="AC337" s="1">
        <f>(Table2[[#This Row],[Close Price]]/Table2[[#This Row],[Day Low]])-1</f>
        <v>1.1790611325503075E-2</v>
      </c>
      <c r="AD337" s="1">
        <f>(Table2[[#This Row],[Day High]]/Table2[[#This Row],[Close Price]])-1</f>
        <v>4.0972229933045057E-3</v>
      </c>
      <c r="AE337" s="1">
        <f>(Table2[[#This Row],[Close Price]]/Table2[[#This Row],[Current Week Low]])-1</f>
        <v>2.3420454545454605E-2</v>
      </c>
      <c r="AF337" s="1">
        <f>(Table2[[#This Row],[Current Week High]]/Table2[[#This Row],[Close Price]])-1</f>
        <v>4.8744739676440663E-3</v>
      </c>
      <c r="AG337" s="1">
        <f>(Table2[[#This Row],[Close Price]]/Table2[[#This Row],[Current Month Low]])-1</f>
        <v>2.3420454545454605E-2</v>
      </c>
      <c r="AH337" s="1">
        <f>(Table2[[#This Row],[Current Month High]]/Table2[[#This Row],[Close Price]])-1</f>
        <v>5.4285428764948129E-2</v>
      </c>
      <c r="AI337">
        <v>5.4285428764948103</v>
      </c>
      <c r="AJ337">
        <v>51.337590320954398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0.09</v>
      </c>
      <c r="AM337" t="s">
        <v>3217</v>
      </c>
      <c r="AN337">
        <v>1.0900000000000001</v>
      </c>
      <c r="AO337" t="s">
        <v>3217</v>
      </c>
      <c r="AP337">
        <v>2.8079058312228001E-2</v>
      </c>
      <c r="AQ337">
        <f>(Table2[[#This Row],[Sharpe Ratio]]-AVERAGE(Table2[Sharpe Ratio]))/_xlfn.STDEV.P(Table2[Sharpe Ratio])</f>
        <v>-0.42189338075827992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-0.23246801041251697</v>
      </c>
      <c r="AS337">
        <f>_xlfn.RANK.AVG(Table2[[#This Row],[1Y Return vs Nifty Z-Score]],Table2[1Y Return vs Nifty Z-Score])</f>
        <v>330</v>
      </c>
      <c r="AT337">
        <f>_xlfn.RANK.AVG(Table2[[#This Row],[6M Return vs Nifty Z-Score]],Table2[6M Return vs Nifty Z-Score])</f>
        <v>273</v>
      </c>
      <c r="AU337">
        <f>_xlfn.RANK.AVG(Table2[[#This Row],[Sharpe Ratio Z-Score]],Table2[Sharpe Ratio Z-Score])</f>
        <v>453</v>
      </c>
      <c r="AV337">
        <f>(Table2[[#This Row],[Rank 1Y]]+Table2[[#This Row],[Rank 6M]]+Table2[[#This Row],[Rank Sharpe]])/3</f>
        <v>352</v>
      </c>
    </row>
    <row r="338" spans="1:48" x14ac:dyDescent="0.3">
      <c r="A338" t="s">
        <v>254</v>
      </c>
      <c r="B338" t="s">
        <v>255</v>
      </c>
      <c r="C338" t="s">
        <v>3175</v>
      </c>
      <c r="D338" t="s">
        <v>54</v>
      </c>
      <c r="E338">
        <v>108668.23975004999</v>
      </c>
      <c r="F338">
        <v>1079.95</v>
      </c>
      <c r="G338">
        <v>46.620992911588303</v>
      </c>
      <c r="H338">
        <f>(Table2[[#This Row],[1Y Return vs Nifty]]-AVERAGE(Table2[1Y Return vs Nifty]))/_xlfn.STDEV.P(Table2[1Y Return vs Nifty])</f>
        <v>0.33120483474132917</v>
      </c>
      <c r="I338">
        <v>-10.4416260479996</v>
      </c>
      <c r="J338">
        <f>(Table2[[#This Row],[1M Return vs Nifty]]-AVERAGE(Table2[1M Return vs Nifty]))/_xlfn.STDEV.P(Table2[1M Return vs Nifty])</f>
        <v>-1.0898119540882758</v>
      </c>
      <c r="K338">
        <v>-6.1128883932352203</v>
      </c>
      <c r="L338">
        <f>(Table2[[#This Row],[6M Return vs Nifty]]-AVERAGE(Table2[6M Return vs Nifty]))/_xlfn.STDEV.P(Table2[6M Return vs Nifty])</f>
        <v>-0.66114560873386741</v>
      </c>
      <c r="M338">
        <v>-2.5484920791377199</v>
      </c>
      <c r="N338">
        <f>(Table2[[#This Row],[1W Return vs Nifty]]-AVERAGE(Table2[1W Return vs Nifty]))/_xlfn.STDEV.P(Table2[1W Return vs Nifty])</f>
        <v>-0.31099586819003405</v>
      </c>
      <c r="O338">
        <v>1126.7</v>
      </c>
      <c r="P338">
        <v>1137.92392047662</v>
      </c>
      <c r="Q338">
        <v>985.21208511198699</v>
      </c>
      <c r="R338">
        <v>24.700556824054299</v>
      </c>
      <c r="S338" s="1">
        <f>(Table2[[#This Row],[Close Price]]-Table2[[#This Row],[20D EMA]])/Table2[[#This Row],[20D EMA]]</f>
        <v>-4.1492855240969198E-2</v>
      </c>
      <c r="T338" s="1">
        <f>(Table2[[#This Row],[Close Price]]-Table2[[#This Row],[50D EMA]])/Table2[[#This Row],[50D EMA]]</f>
        <v>-5.0947097106753429E-2</v>
      </c>
      <c r="U338" s="1">
        <f>(Table2[[#This Row],[Close Price]]-Table2[[#This Row],[200D EMA]])/Table2[[#This Row],[200D EMA]]</f>
        <v>9.6159919594616408E-2</v>
      </c>
      <c r="V338">
        <v>0.52795701100939496</v>
      </c>
      <c r="W338">
        <v>1066.5</v>
      </c>
      <c r="X338">
        <v>1111.9000000000001</v>
      </c>
      <c r="Y338">
        <v>1066.5</v>
      </c>
      <c r="Z338">
        <v>1133</v>
      </c>
      <c r="AA338">
        <v>1066.5</v>
      </c>
      <c r="AB338">
        <v>1139.95</v>
      </c>
      <c r="AC338" s="1">
        <f>(Table2[[#This Row],[Close Price]]/Table2[[#This Row],[Day Low]])-1</f>
        <v>1.2611345522737905E-2</v>
      </c>
      <c r="AD338" s="1">
        <f>(Table2[[#This Row],[Day High]]/Table2[[#This Row],[Close Price]])-1</f>
        <v>2.9584702995509193E-2</v>
      </c>
      <c r="AE338" s="1">
        <f>(Table2[[#This Row],[Close Price]]/Table2[[#This Row],[Current Week Low]])-1</f>
        <v>1.2611345522737905E-2</v>
      </c>
      <c r="AF338" s="1">
        <f>(Table2[[#This Row],[Current Week High]]/Table2[[#This Row],[Close Price]])-1</f>
        <v>4.9122644566877982E-2</v>
      </c>
      <c r="AG338" s="1">
        <f>(Table2[[#This Row],[Close Price]]/Table2[[#This Row],[Current Month Low]])-1</f>
        <v>1.2611345522737905E-2</v>
      </c>
      <c r="AH338" s="1">
        <f>(Table2[[#This Row],[Current Month High]]/Table2[[#This Row],[Close Price]])-1</f>
        <v>5.5558127691096804E-2</v>
      </c>
      <c r="AI338">
        <v>22.6260475021991</v>
      </c>
      <c r="AJ338">
        <v>90.215763980625198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-0.13</v>
      </c>
      <c r="AM338" t="s">
        <v>3216</v>
      </c>
      <c r="AN338">
        <v>-2.84</v>
      </c>
      <c r="AO338" t="s">
        <v>3216</v>
      </c>
      <c r="AP338">
        <v>7.1843115387091996E-2</v>
      </c>
      <c r="AQ338">
        <f>(Table2[[#This Row],[Sharpe Ratio]]-AVERAGE(Table2[Sharpe Ratio]))/_xlfn.STDEV.P(Table2[Sharpe Ratio])</f>
        <v>8.6385772032835609E-2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196</v>
      </c>
      <c r="AT338">
        <f>_xlfn.RANK.AVG(Table2[[#This Row],[6M Return vs Nifty Z-Score]],Table2[6M Return vs Nifty Z-Score])</f>
        <v>545</v>
      </c>
      <c r="AU338">
        <f>_xlfn.RANK.AVG(Table2[[#This Row],[Sharpe Ratio Z-Score]],Table2[Sharpe Ratio Z-Score])</f>
        <v>327</v>
      </c>
      <c r="AV338">
        <f>(Table2[[#This Row],[Rank 1Y]]+Table2[[#This Row],[Rank 6M]]+Table2[[#This Row],[Rank Sharpe]])/3</f>
        <v>356</v>
      </c>
    </row>
    <row r="339" spans="1:48" x14ac:dyDescent="0.3">
      <c r="A339" t="s">
        <v>1329</v>
      </c>
      <c r="B339" t="s">
        <v>1330</v>
      </c>
      <c r="C339" t="s">
        <v>3171</v>
      </c>
      <c r="D339" t="s">
        <v>220</v>
      </c>
      <c r="E339">
        <v>8688.21805408</v>
      </c>
      <c r="F339">
        <v>7829.3</v>
      </c>
      <c r="G339">
        <v>40.246616367541797</v>
      </c>
      <c r="H339">
        <f>(Table2[[#This Row],[1Y Return vs Nifty]]-AVERAGE(Table2[1Y Return vs Nifty]))/_xlfn.STDEV.P(Table2[1Y Return vs Nifty])</f>
        <v>0.22525541853385453</v>
      </c>
      <c r="I339">
        <v>15.1442126715804</v>
      </c>
      <c r="J339">
        <f>(Table2[[#This Row],[1M Return vs Nifty]]-AVERAGE(Table2[1M Return vs Nifty]))/_xlfn.STDEV.P(Table2[1M Return vs Nifty])</f>
        <v>1.290744001286696</v>
      </c>
      <c r="K339">
        <v>4.3889585610066604</v>
      </c>
      <c r="L339">
        <f>(Table2[[#This Row],[6M Return vs Nifty]]-AVERAGE(Table2[6M Return vs Nifty]))/_xlfn.STDEV.P(Table2[6M Return vs Nifty])</f>
        <v>-0.35153337228505199</v>
      </c>
      <c r="M339">
        <v>-0.91316923040437603</v>
      </c>
      <c r="N339">
        <f>(Table2[[#This Row],[1W Return vs Nifty]]-AVERAGE(Table2[1W Return vs Nifty]))/_xlfn.STDEV.P(Table2[1W Return vs Nifty])</f>
        <v>5.7938289937905563E-2</v>
      </c>
      <c r="O339">
        <v>7506.96</v>
      </c>
      <c r="P339">
        <v>7223.3228937274398</v>
      </c>
      <c r="Q339">
        <v>6496.0215894275598</v>
      </c>
      <c r="R339">
        <v>71.691548893477503</v>
      </c>
      <c r="S339" s="1">
        <f>(Table2[[#This Row],[Close Price]]-Table2[[#This Row],[20D EMA]])/Table2[[#This Row],[20D EMA]]</f>
        <v>4.2938819442224302E-2</v>
      </c>
      <c r="T339" s="1">
        <f>(Table2[[#This Row],[Close Price]]-Table2[[#This Row],[50D EMA]])/Table2[[#This Row],[50D EMA]]</f>
        <v>8.3891737250009465E-2</v>
      </c>
      <c r="U339" s="1">
        <f>(Table2[[#This Row],[Close Price]]-Table2[[#This Row],[200D EMA]])/Table2[[#This Row],[200D EMA]]</f>
        <v>0.20524537860871411</v>
      </c>
      <c r="V339">
        <v>0.68962999527289304</v>
      </c>
      <c r="W339">
        <v>7483.8</v>
      </c>
      <c r="X339">
        <v>8024</v>
      </c>
      <c r="Y339">
        <v>7483.8</v>
      </c>
      <c r="Z339">
        <v>8024</v>
      </c>
      <c r="AA339">
        <v>7102</v>
      </c>
      <c r="AB339">
        <v>8250</v>
      </c>
      <c r="AC339" s="1">
        <f>(Table2[[#This Row],[Close Price]]/Table2[[#This Row],[Day Low]])-1</f>
        <v>4.6166386060557452E-2</v>
      </c>
      <c r="AD339" s="1">
        <f>(Table2[[#This Row],[Day High]]/Table2[[#This Row],[Close Price]])-1</f>
        <v>2.4868123587038493E-2</v>
      </c>
      <c r="AE339" s="1">
        <f>(Table2[[#This Row],[Close Price]]/Table2[[#This Row],[Current Week Low]])-1</f>
        <v>4.6166386060557452E-2</v>
      </c>
      <c r="AF339" s="1">
        <f>(Table2[[#This Row],[Current Week High]]/Table2[[#This Row],[Close Price]])-1</f>
        <v>2.4868123587038493E-2</v>
      </c>
      <c r="AG339" s="1">
        <f>(Table2[[#This Row],[Close Price]]/Table2[[#This Row],[Current Month Low]])-1</f>
        <v>0.10240777245846244</v>
      </c>
      <c r="AH339" s="1">
        <f>(Table2[[#This Row],[Current Month High]]/Table2[[#This Row],[Close Price]])-1</f>
        <v>5.3734050298238634E-2</v>
      </c>
      <c r="AI339">
        <v>5.3734050298238598</v>
      </c>
      <c r="AJ339">
        <v>77.535147392290199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0.02</v>
      </c>
      <c r="AM339" t="s">
        <v>3217</v>
      </c>
      <c r="AN339">
        <v>9.31</v>
      </c>
      <c r="AO339" t="s">
        <v>3217</v>
      </c>
      <c r="AP339">
        <v>4.5299999103342002E-2</v>
      </c>
      <c r="AQ339">
        <f>(Table2[[#This Row],[Sharpe Ratio]]-AVERAGE(Table2[Sharpe Ratio]))/_xlfn.STDEV.P(Table2[Sharpe Ratio])</f>
        <v>-0.2218880389180527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1.0005162985553513</v>
      </c>
      <c r="AS339">
        <f>_xlfn.RANK.AVG(Table2[[#This Row],[1Y Return vs Nifty Z-Score]],Table2[1Y Return vs Nifty Z-Score])</f>
        <v>243</v>
      </c>
      <c r="AT339">
        <f>_xlfn.RANK.AVG(Table2[[#This Row],[6M Return vs Nifty Z-Score]],Table2[6M Return vs Nifty Z-Score])</f>
        <v>430</v>
      </c>
      <c r="AU339">
        <f>_xlfn.RANK.AVG(Table2[[#This Row],[Sharpe Ratio Z-Score]],Table2[Sharpe Ratio Z-Score])</f>
        <v>395</v>
      </c>
      <c r="AV339">
        <f>(Table2[[#This Row],[Rank 1Y]]+Table2[[#This Row],[Rank 6M]]+Table2[[#This Row],[Rank Sharpe]])/3</f>
        <v>356</v>
      </c>
    </row>
    <row r="340" spans="1:48" x14ac:dyDescent="0.3">
      <c r="A340" t="s">
        <v>779</v>
      </c>
      <c r="B340" t="s">
        <v>780</v>
      </c>
      <c r="C340" t="s">
        <v>3177</v>
      </c>
      <c r="D340" t="s">
        <v>197</v>
      </c>
      <c r="E340">
        <v>21860.756974625001</v>
      </c>
      <c r="F340">
        <v>576.25</v>
      </c>
      <c r="G340">
        <v>-9.6570143070561194</v>
      </c>
      <c r="H340">
        <f>(Table2[[#This Row],[1Y Return vs Nifty]]-AVERAGE(Table2[1Y Return vs Nifty]))/_xlfn.STDEV.P(Table2[1Y Return vs Nifty])</f>
        <v>-0.60419990153901293</v>
      </c>
      <c r="I340">
        <v>2.3141468956001101</v>
      </c>
      <c r="J340">
        <f>(Table2[[#This Row],[1M Return vs Nifty]]-AVERAGE(Table2[1M Return vs Nifty]))/_xlfn.STDEV.P(Table2[1M Return vs Nifty])</f>
        <v>9.7009849140682045E-2</v>
      </c>
      <c r="K340">
        <v>16.098481693636401</v>
      </c>
      <c r="L340">
        <f>(Table2[[#This Row],[6M Return vs Nifty]]-AVERAGE(Table2[6M Return vs Nifty]))/_xlfn.STDEV.P(Table2[6M Return vs Nifty])</f>
        <v>-6.316796511371907E-3</v>
      </c>
      <c r="M340">
        <v>-0.42524248226335498</v>
      </c>
      <c r="N340">
        <f>(Table2[[#This Row],[1W Return vs Nifty]]-AVERAGE(Table2[1W Return vs Nifty]))/_xlfn.STDEV.P(Table2[1W Return vs Nifty])</f>
        <v>0.16801615266265232</v>
      </c>
      <c r="O340">
        <v>567.32000000000005</v>
      </c>
      <c r="P340">
        <v>566.19702983009597</v>
      </c>
      <c r="Q340">
        <v>525.45639327112599</v>
      </c>
      <c r="R340">
        <v>64.367125693495197</v>
      </c>
      <c r="S340" s="1">
        <f>(Table2[[#This Row],[Close Price]]-Table2[[#This Row],[20D EMA]])/Table2[[#This Row],[20D EMA]]</f>
        <v>1.574067545653238E-2</v>
      </c>
      <c r="T340" s="1">
        <f>(Table2[[#This Row],[Close Price]]-Table2[[#This Row],[50D EMA]])/Table2[[#This Row],[50D EMA]]</f>
        <v>1.7755250628779733E-2</v>
      </c>
      <c r="U340" s="1">
        <f>(Table2[[#This Row],[Close Price]]-Table2[[#This Row],[200D EMA]])/Table2[[#This Row],[200D EMA]]</f>
        <v>9.6665693631907967E-2</v>
      </c>
      <c r="V340">
        <v>0.76984457189114797</v>
      </c>
      <c r="W340">
        <v>560.29999999999995</v>
      </c>
      <c r="X340">
        <v>578.29999999999995</v>
      </c>
      <c r="Y340">
        <v>553.95000000000005</v>
      </c>
      <c r="Z340">
        <v>578.29999999999995</v>
      </c>
      <c r="AA340">
        <v>547.79999999999995</v>
      </c>
      <c r="AB340">
        <v>602.85</v>
      </c>
      <c r="AC340" s="1">
        <f>(Table2[[#This Row],[Close Price]]/Table2[[#This Row],[Day Low]])-1</f>
        <v>2.846689273603431E-2</v>
      </c>
      <c r="AD340" s="1">
        <f>(Table2[[#This Row],[Day High]]/Table2[[#This Row],[Close Price]])-1</f>
        <v>3.5574837310194951E-3</v>
      </c>
      <c r="AE340" s="1">
        <f>(Table2[[#This Row],[Close Price]]/Table2[[#This Row],[Current Week Low]])-1</f>
        <v>4.0256340824984083E-2</v>
      </c>
      <c r="AF340" s="1">
        <f>(Table2[[#This Row],[Current Week High]]/Table2[[#This Row],[Close Price]])-1</f>
        <v>3.5574837310194951E-3</v>
      </c>
      <c r="AG340" s="1">
        <f>(Table2[[#This Row],[Close Price]]/Table2[[#This Row],[Current Month Low]])-1</f>
        <v>5.1935012778386414E-2</v>
      </c>
      <c r="AH340" s="1">
        <f>(Table2[[#This Row],[Current Month High]]/Table2[[#This Row],[Close Price]])-1</f>
        <v>4.616052060737541E-2</v>
      </c>
      <c r="AI340">
        <v>8.0086767895878506</v>
      </c>
      <c r="AJ340">
        <v>41.654375614552599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-0.04</v>
      </c>
      <c r="AM340" t="s">
        <v>3216</v>
      </c>
      <c r="AN340">
        <v>-2.06</v>
      </c>
      <c r="AO340" t="s">
        <v>3216</v>
      </c>
      <c r="AP340">
        <v>0.10316300683251001</v>
      </c>
      <c r="AQ340">
        <f>(Table2[[#This Row],[Sharpe Ratio]]-AVERAGE(Table2[Sharpe Ratio]))/_xlfn.STDEV.P(Table2[Sharpe Ratio])</f>
        <v>0.45013742015254421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0.10464672390549375</v>
      </c>
      <c r="AS340">
        <f>_xlfn.RANK.AVG(Table2[[#This Row],[1Y Return vs Nifty Z-Score]],Table2[1Y Return vs Nifty Z-Score])</f>
        <v>530</v>
      </c>
      <c r="AT340">
        <f>_xlfn.RANK.AVG(Table2[[#This Row],[6M Return vs Nifty Z-Score]],Table2[6M Return vs Nifty Z-Score])</f>
        <v>313</v>
      </c>
      <c r="AU340">
        <f>_xlfn.RANK.AVG(Table2[[#This Row],[Sharpe Ratio Z-Score]],Table2[Sharpe Ratio Z-Score])</f>
        <v>226</v>
      </c>
      <c r="AV340">
        <f>(Table2[[#This Row],[Rank 1Y]]+Table2[[#This Row],[Rank 6M]]+Table2[[#This Row],[Rank Sharpe]])/3</f>
        <v>356.33333333333331</v>
      </c>
    </row>
    <row r="341" spans="1:48" x14ac:dyDescent="0.3">
      <c r="A341" t="s">
        <v>396</v>
      </c>
      <c r="B341" t="s">
        <v>397</v>
      </c>
      <c r="C341" t="s">
        <v>3171</v>
      </c>
      <c r="D341" t="s">
        <v>398</v>
      </c>
      <c r="E341">
        <v>59173.869845859997</v>
      </c>
      <c r="F341">
        <v>227.15</v>
      </c>
      <c r="G341">
        <v>-1.88803601313451</v>
      </c>
      <c r="H341">
        <f>(Table2[[#This Row],[1Y Return vs Nifty]]-AVERAGE(Table2[1Y Return vs Nifty]))/_xlfn.STDEV.P(Table2[1Y Return vs Nifty])</f>
        <v>-0.47507061193996858</v>
      </c>
      <c r="I341">
        <v>0.29947387399171899</v>
      </c>
      <c r="J341">
        <f>(Table2[[#This Row],[1M Return vs Nifty]]-AVERAGE(Table2[1M Return vs Nifty]))/_xlfn.STDEV.P(Table2[1M Return vs Nifty])</f>
        <v>-9.0439228151159554E-2</v>
      </c>
      <c r="K341">
        <v>16.3153322213529</v>
      </c>
      <c r="L341">
        <f>(Table2[[#This Row],[6M Return vs Nifty]]-AVERAGE(Table2[6M Return vs Nifty]))/_xlfn.STDEV.P(Table2[6M Return vs Nifty])</f>
        <v>7.6324351458056773E-5</v>
      </c>
      <c r="M341">
        <v>1.4465808844597801</v>
      </c>
      <c r="N341">
        <f>(Table2[[#This Row],[1W Return vs Nifty]]-AVERAGE(Table2[1W Return vs Nifty]))/_xlfn.STDEV.P(Table2[1W Return vs Nifty])</f>
        <v>0.59030559752737788</v>
      </c>
      <c r="O341">
        <v>221.5</v>
      </c>
      <c r="P341">
        <v>220.88178352587801</v>
      </c>
      <c r="Q341">
        <v>206.77644852717401</v>
      </c>
      <c r="R341">
        <v>63.544587411548903</v>
      </c>
      <c r="S341" s="1">
        <f>(Table2[[#This Row],[Close Price]]-Table2[[#This Row],[20D EMA]])/Table2[[#This Row],[20D EMA]]</f>
        <v>2.5507900677200927E-2</v>
      </c>
      <c r="T341" s="1">
        <f>(Table2[[#This Row],[Close Price]]-Table2[[#This Row],[50D EMA]])/Table2[[#This Row],[50D EMA]]</f>
        <v>2.8378150402736262E-2</v>
      </c>
      <c r="U341" s="1">
        <f>(Table2[[#This Row],[Close Price]]-Table2[[#This Row],[200D EMA]])/Table2[[#This Row],[200D EMA]]</f>
        <v>9.8529361626735534E-2</v>
      </c>
      <c r="V341">
        <v>0.80838743438317795</v>
      </c>
      <c r="W341">
        <v>223.15</v>
      </c>
      <c r="X341">
        <v>228.12</v>
      </c>
      <c r="Y341">
        <v>222.86</v>
      </c>
      <c r="Z341">
        <v>231.64</v>
      </c>
      <c r="AA341">
        <v>212.8</v>
      </c>
      <c r="AB341">
        <v>231.64</v>
      </c>
      <c r="AC341" s="1">
        <f>(Table2[[#This Row],[Close Price]]/Table2[[#This Row],[Day Low]])-1</f>
        <v>1.7925162446784659E-2</v>
      </c>
      <c r="AD341" s="1">
        <f>(Table2[[#This Row],[Day High]]/Table2[[#This Row],[Close Price]])-1</f>
        <v>4.270305965221155E-3</v>
      </c>
      <c r="AE341" s="1">
        <f>(Table2[[#This Row],[Close Price]]/Table2[[#This Row],[Current Week Low]])-1</f>
        <v>1.9249753208292253E-2</v>
      </c>
      <c r="AF341" s="1">
        <f>(Table2[[#This Row],[Current Week High]]/Table2[[#This Row],[Close Price]])-1</f>
        <v>1.9766674003962148E-2</v>
      </c>
      <c r="AG341" s="1">
        <f>(Table2[[#This Row],[Close Price]]/Table2[[#This Row],[Current Month Low]])-1</f>
        <v>6.7434210526315708E-2</v>
      </c>
      <c r="AH341" s="1">
        <f>(Table2[[#This Row],[Current Month High]]/Table2[[#This Row],[Close Price]])-1</f>
        <v>1.9766674003962148E-2</v>
      </c>
      <c r="AI341">
        <v>8.6946951353731095</v>
      </c>
      <c r="AJ341">
        <v>46.548387096774199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-0.08</v>
      </c>
      <c r="AM341" t="s">
        <v>3216</v>
      </c>
      <c r="AN341">
        <v>0.08</v>
      </c>
      <c r="AO341" t="s">
        <v>3217</v>
      </c>
      <c r="AP341">
        <v>8.0851926411002001E-2</v>
      </c>
      <c r="AQ341">
        <f>(Table2[[#This Row],[Sharpe Ratio]]-AVERAGE(Table2[Sharpe Ratio]))/_xlfn.STDEV.P(Table2[Sharpe Ratio])</f>
        <v>0.19101480190214803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0.21588688368985581</v>
      </c>
      <c r="AS341">
        <f>_xlfn.RANK.AVG(Table2[[#This Row],[1Y Return vs Nifty Z-Score]],Table2[1Y Return vs Nifty Z-Score])</f>
        <v>462</v>
      </c>
      <c r="AT341">
        <f>_xlfn.RANK.AVG(Table2[[#This Row],[6M Return vs Nifty Z-Score]],Table2[6M Return vs Nifty Z-Score])</f>
        <v>309</v>
      </c>
      <c r="AU341">
        <f>_xlfn.RANK.AVG(Table2[[#This Row],[Sharpe Ratio Z-Score]],Table2[Sharpe Ratio Z-Score])</f>
        <v>299</v>
      </c>
      <c r="AV341">
        <f>(Table2[[#This Row],[Rank 1Y]]+Table2[[#This Row],[Rank 6M]]+Table2[[#This Row],[Rank Sharpe]])/3</f>
        <v>356.66666666666669</v>
      </c>
    </row>
    <row r="342" spans="1:48" x14ac:dyDescent="0.3">
      <c r="A342" t="s">
        <v>1234</v>
      </c>
      <c r="B342" t="s">
        <v>1235</v>
      </c>
      <c r="C342" t="s">
        <v>3188</v>
      </c>
      <c r="D342" t="s">
        <v>1236</v>
      </c>
      <c r="E342">
        <v>9914.4178024499997</v>
      </c>
      <c r="F342">
        <v>515.54999999999995</v>
      </c>
      <c r="G342">
        <v>2.5825970579738602</v>
      </c>
      <c r="H342">
        <f>(Table2[[#This Row],[1Y Return vs Nifty]]-AVERAGE(Table2[1Y Return vs Nifty]))/_xlfn.STDEV.P(Table2[1Y Return vs Nifty])</f>
        <v>-0.40076358588200101</v>
      </c>
      <c r="I342">
        <v>-3.1083466682500198</v>
      </c>
      <c r="J342">
        <f>(Table2[[#This Row],[1M Return vs Nifty]]-AVERAGE(Table2[1M Return vs Nifty]))/_xlfn.STDEV.P(Table2[1M Return vs Nifty])</f>
        <v>-0.4075094471733135</v>
      </c>
      <c r="K342">
        <v>29.695236858267801</v>
      </c>
      <c r="L342">
        <f>(Table2[[#This Row],[6M Return vs Nifty]]-AVERAGE(Table2[6M Return vs Nifty]))/_xlfn.STDEV.P(Table2[6M Return vs Nifty])</f>
        <v>0.39453857619696192</v>
      </c>
      <c r="M342">
        <v>-4.0027872997188503</v>
      </c>
      <c r="N342">
        <f>(Table2[[#This Row],[1W Return vs Nifty]]-AVERAGE(Table2[1W Return vs Nifty]))/_xlfn.STDEV.P(Table2[1W Return vs Nifty])</f>
        <v>-0.63908960410901017</v>
      </c>
      <c r="O342">
        <v>515.15</v>
      </c>
      <c r="P342">
        <v>514.63013650997095</v>
      </c>
      <c r="Q342">
        <v>460.37915092306599</v>
      </c>
      <c r="R342">
        <v>50.388087344454703</v>
      </c>
      <c r="S342" s="1">
        <f>(Table2[[#This Row],[Close Price]]-Table2[[#This Row],[20D EMA]])/Table2[[#This Row],[20D EMA]]</f>
        <v>7.7647287197899113E-4</v>
      </c>
      <c r="T342" s="1">
        <f>(Table2[[#This Row],[Close Price]]-Table2[[#This Row],[50D EMA]])/Table2[[#This Row],[50D EMA]]</f>
        <v>1.7874263957162939E-3</v>
      </c>
      <c r="U342" s="1">
        <f>(Table2[[#This Row],[Close Price]]-Table2[[#This Row],[200D EMA]])/Table2[[#This Row],[200D EMA]]</f>
        <v>0.11983785313977775</v>
      </c>
      <c r="V342">
        <v>0.43636083165256501</v>
      </c>
      <c r="W342">
        <v>508.75</v>
      </c>
      <c r="X342">
        <v>525</v>
      </c>
      <c r="Y342">
        <v>508.75</v>
      </c>
      <c r="Z342">
        <v>540</v>
      </c>
      <c r="AA342">
        <v>488.3</v>
      </c>
      <c r="AB342">
        <v>540</v>
      </c>
      <c r="AC342" s="1">
        <f>(Table2[[#This Row],[Close Price]]/Table2[[#This Row],[Day Low]])-1</f>
        <v>1.336609336609329E-2</v>
      </c>
      <c r="AD342" s="1">
        <f>(Table2[[#This Row],[Day High]]/Table2[[#This Row],[Close Price]])-1</f>
        <v>1.8329938900203846E-2</v>
      </c>
      <c r="AE342" s="1">
        <f>(Table2[[#This Row],[Close Price]]/Table2[[#This Row],[Current Week Low]])-1</f>
        <v>1.336609336609329E-2</v>
      </c>
      <c r="AF342" s="1">
        <f>(Table2[[#This Row],[Current Week High]]/Table2[[#This Row],[Close Price]])-1</f>
        <v>4.7425080011638254E-2</v>
      </c>
      <c r="AG342" s="1">
        <f>(Table2[[#This Row],[Close Price]]/Table2[[#This Row],[Current Month Low]])-1</f>
        <v>5.5805857055089003E-2</v>
      </c>
      <c r="AH342" s="1">
        <f>(Table2[[#This Row],[Current Month High]]/Table2[[#This Row],[Close Price]])-1</f>
        <v>4.7425080011638254E-2</v>
      </c>
      <c r="AI342">
        <v>12.772766947919701</v>
      </c>
      <c r="AJ342">
        <v>66.521317829457303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-0.1</v>
      </c>
      <c r="AM342" t="s">
        <v>3216</v>
      </c>
      <c r="AN342">
        <v>1.77</v>
      </c>
      <c r="AO342" t="s">
        <v>3217</v>
      </c>
      <c r="AP342">
        <v>3.1897456541731997E-2</v>
      </c>
      <c r="AQ342">
        <f>(Table2[[#This Row],[Sharpe Ratio]]-AVERAGE(Table2[Sharpe Ratio]))/_xlfn.STDEV.P(Table2[Sharpe Ratio])</f>
        <v>-0.37754620760220386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-1.4303702685695665</v>
      </c>
      <c r="AS342">
        <f>_xlfn.RANK.AVG(Table2[[#This Row],[1Y Return vs Nifty Z-Score]],Table2[1Y Return vs Nifty Z-Score])</f>
        <v>427</v>
      </c>
      <c r="AT342">
        <f>_xlfn.RANK.AVG(Table2[[#This Row],[6M Return vs Nifty Z-Score]],Table2[6M Return vs Nifty Z-Score])</f>
        <v>207</v>
      </c>
      <c r="AU342">
        <f>_xlfn.RANK.AVG(Table2[[#This Row],[Sharpe Ratio Z-Score]],Table2[Sharpe Ratio Z-Score])</f>
        <v>436</v>
      </c>
      <c r="AV342">
        <f>(Table2[[#This Row],[Rank 1Y]]+Table2[[#This Row],[Rank 6M]]+Table2[[#This Row],[Rank Sharpe]])/3</f>
        <v>356.66666666666669</v>
      </c>
    </row>
    <row r="343" spans="1:48" x14ac:dyDescent="0.3">
      <c r="A343" t="s">
        <v>65</v>
      </c>
      <c r="B343" t="s">
        <v>66</v>
      </c>
      <c r="C343" t="s">
        <v>3169</v>
      </c>
      <c r="D343" t="s">
        <v>67</v>
      </c>
      <c r="E343">
        <v>365331.30814223998</v>
      </c>
      <c r="F343">
        <v>290.39999999999998</v>
      </c>
      <c r="G343">
        <v>29.454365569144201</v>
      </c>
      <c r="H343">
        <f>(Table2[[#This Row],[1Y Return vs Nifty]]-AVERAGE(Table2[1Y Return vs Nifty]))/_xlfn.STDEV.P(Table2[1Y Return vs Nifty])</f>
        <v>4.5875888041133239E-2</v>
      </c>
      <c r="I343">
        <v>-15.2027947653827</v>
      </c>
      <c r="J343">
        <f>(Table2[[#This Row],[1M Return vs Nifty]]-AVERAGE(Table2[1M Return vs Nifty]))/_xlfn.STDEV.P(Table2[1M Return vs Nifty])</f>
        <v>-1.53280030670529</v>
      </c>
      <c r="K343">
        <v>-4.0520116853439498</v>
      </c>
      <c r="L343">
        <f>(Table2[[#This Row],[6M Return vs Nifty]]-AVERAGE(Table2[6M Return vs Nifty]))/_xlfn.STDEV.P(Table2[6M Return vs Nifty])</f>
        <v>-0.60038747263117365</v>
      </c>
      <c r="M343">
        <v>-0.98668514232360804</v>
      </c>
      <c r="N343">
        <f>(Table2[[#This Row],[1W Return vs Nifty]]-AVERAGE(Table2[1W Return vs Nifty]))/_xlfn.STDEV.P(Table2[1W Return vs Nifty])</f>
        <v>4.1352860893152932E-2</v>
      </c>
      <c r="O343">
        <v>305.95999999999998</v>
      </c>
      <c r="P343">
        <v>308.63587793983601</v>
      </c>
      <c r="Q343">
        <v>272.55990871502598</v>
      </c>
      <c r="R343">
        <v>30.497101104905799</v>
      </c>
      <c r="S343" s="1">
        <f>(Table2[[#This Row],[Close Price]]-Table2[[#This Row],[20D EMA]])/Table2[[#This Row],[20D EMA]]</f>
        <v>-5.0856321087723894E-2</v>
      </c>
      <c r="T343" s="1">
        <f>(Table2[[#This Row],[Close Price]]-Table2[[#This Row],[50D EMA]])/Table2[[#This Row],[50D EMA]]</f>
        <v>-5.9085411785440071E-2</v>
      </c>
      <c r="U343" s="1">
        <f>(Table2[[#This Row],[Close Price]]-Table2[[#This Row],[200D EMA]])/Table2[[#This Row],[200D EMA]]</f>
        <v>6.545383497184333E-2</v>
      </c>
      <c r="V343">
        <v>0.89193907497826896</v>
      </c>
      <c r="W343">
        <v>287.89999999999998</v>
      </c>
      <c r="X343">
        <v>297.8</v>
      </c>
      <c r="Y343">
        <v>287.89999999999998</v>
      </c>
      <c r="Z343">
        <v>297.8</v>
      </c>
      <c r="AA343">
        <v>283.25</v>
      </c>
      <c r="AB343">
        <v>331.95</v>
      </c>
      <c r="AC343" s="1">
        <f>(Table2[[#This Row],[Close Price]]/Table2[[#This Row],[Day Low]])-1</f>
        <v>8.6835706842653959E-3</v>
      </c>
      <c r="AD343" s="1">
        <f>(Table2[[#This Row],[Day High]]/Table2[[#This Row],[Close Price]])-1</f>
        <v>2.5482093663911964E-2</v>
      </c>
      <c r="AE343" s="1">
        <f>(Table2[[#This Row],[Close Price]]/Table2[[#This Row],[Current Week Low]])-1</f>
        <v>8.6835706842653959E-3</v>
      </c>
      <c r="AF343" s="1">
        <f>(Table2[[#This Row],[Current Week High]]/Table2[[#This Row],[Close Price]])-1</f>
        <v>2.5482093663911964E-2</v>
      </c>
      <c r="AG343" s="1">
        <f>(Table2[[#This Row],[Close Price]]/Table2[[#This Row],[Current Month Low]])-1</f>
        <v>2.5242718446601753E-2</v>
      </c>
      <c r="AH343" s="1">
        <f>(Table2[[#This Row],[Current Month High]]/Table2[[#This Row],[Close Price]])-1</f>
        <v>0.14307851239669422</v>
      </c>
      <c r="AI343">
        <v>18.801652892561901</v>
      </c>
      <c r="AJ343">
        <v>61.423012784880399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0.04</v>
      </c>
      <c r="AM343" t="s">
        <v>3217</v>
      </c>
      <c r="AN343">
        <v>-10.97</v>
      </c>
      <c r="AO343" t="s">
        <v>3216</v>
      </c>
      <c r="AP343">
        <v>8.9417149845764002E-2</v>
      </c>
      <c r="AQ343">
        <f>(Table2[[#This Row],[Sharpe Ratio]]-AVERAGE(Table2[Sharpe Ratio]))/_xlfn.STDEV.P(Table2[Sharpe Ratio])</f>
        <v>0.29049197111066494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283</v>
      </c>
      <c r="AT343">
        <f>_xlfn.RANK.AVG(Table2[[#This Row],[6M Return vs Nifty Z-Score]],Table2[6M Return vs Nifty Z-Score])</f>
        <v>523</v>
      </c>
      <c r="AU343">
        <f>_xlfn.RANK.AVG(Table2[[#This Row],[Sharpe Ratio Z-Score]],Table2[Sharpe Ratio Z-Score])</f>
        <v>266</v>
      </c>
      <c r="AV343">
        <f>(Table2[[#This Row],[Rank 1Y]]+Table2[[#This Row],[Rank 6M]]+Table2[[#This Row],[Rank Sharpe]])/3</f>
        <v>357.33333333333331</v>
      </c>
    </row>
    <row r="344" spans="1:48" x14ac:dyDescent="0.3">
      <c r="A344" t="s">
        <v>1003</v>
      </c>
      <c r="B344" t="s">
        <v>1004</v>
      </c>
      <c r="C344" t="s">
        <v>3183</v>
      </c>
      <c r="D344" t="s">
        <v>106</v>
      </c>
      <c r="E344">
        <v>14864.023689345</v>
      </c>
      <c r="F344">
        <v>2655.05</v>
      </c>
      <c r="G344">
        <v>1.9620967009905299</v>
      </c>
      <c r="H344">
        <f>(Table2[[#This Row],[1Y Return vs Nifty]]-AVERAGE(Table2[1Y Return vs Nifty]))/_xlfn.STDEV.P(Table2[1Y Return vs Nifty])</f>
        <v>-0.41107701028117843</v>
      </c>
      <c r="I344">
        <v>-10.402739638224901</v>
      </c>
      <c r="J344">
        <f>(Table2[[#This Row],[1M Return vs Nifty]]-AVERAGE(Table2[1M Return vs Nifty]))/_xlfn.STDEV.P(Table2[1M Return vs Nifty])</f>
        <v>-1.0861938872589296</v>
      </c>
      <c r="K344">
        <v>-1.51987569963112</v>
      </c>
      <c r="L344">
        <f>(Table2[[#This Row],[6M Return vs Nifty]]-AVERAGE(Table2[6M Return vs Nifty]))/_xlfn.STDEV.P(Table2[6M Return vs Nifty])</f>
        <v>-0.52573581478993914</v>
      </c>
      <c r="M344">
        <v>-2.4577492068742801</v>
      </c>
      <c r="N344">
        <f>(Table2[[#This Row],[1W Return vs Nifty]]-AVERAGE(Table2[1W Return vs Nifty]))/_xlfn.STDEV.P(Table2[1W Return vs Nifty])</f>
        <v>-0.29052398081283864</v>
      </c>
      <c r="O344">
        <v>2771.18</v>
      </c>
      <c r="P344">
        <v>2873.7096281026002</v>
      </c>
      <c r="Q344">
        <v>2641.6148031541602</v>
      </c>
      <c r="R344">
        <v>31.355828834232099</v>
      </c>
      <c r="S344" s="1">
        <f>(Table2[[#This Row],[Close Price]]-Table2[[#This Row],[20D EMA]])/Table2[[#This Row],[20D EMA]]</f>
        <v>-4.1906335929098676E-2</v>
      </c>
      <c r="T344" s="1">
        <f>(Table2[[#This Row],[Close Price]]-Table2[[#This Row],[50D EMA]])/Table2[[#This Row],[50D EMA]]</f>
        <v>-7.6089673766716825E-2</v>
      </c>
      <c r="U344" s="1">
        <f>(Table2[[#This Row],[Close Price]]-Table2[[#This Row],[200D EMA]])/Table2[[#This Row],[200D EMA]]</f>
        <v>5.0859787845669215E-3</v>
      </c>
      <c r="V344">
        <v>0.26791147984842201</v>
      </c>
      <c r="W344">
        <v>2646.9</v>
      </c>
      <c r="X344">
        <v>2715</v>
      </c>
      <c r="Y344">
        <v>2646.9</v>
      </c>
      <c r="Z344">
        <v>2775</v>
      </c>
      <c r="AA344">
        <v>2646.9</v>
      </c>
      <c r="AB344">
        <v>2834</v>
      </c>
      <c r="AC344" s="1">
        <f>(Table2[[#This Row],[Close Price]]/Table2[[#This Row],[Day Low]])-1</f>
        <v>3.0790736333068391E-3</v>
      </c>
      <c r="AD344" s="1">
        <f>(Table2[[#This Row],[Day High]]/Table2[[#This Row],[Close Price]])-1</f>
        <v>2.2579612436677277E-2</v>
      </c>
      <c r="AE344" s="1">
        <f>(Table2[[#This Row],[Close Price]]/Table2[[#This Row],[Current Week Low]])-1</f>
        <v>3.0790736333068391E-3</v>
      </c>
      <c r="AF344" s="1">
        <f>(Table2[[#This Row],[Current Week High]]/Table2[[#This Row],[Close Price]])-1</f>
        <v>4.5178056910415876E-2</v>
      </c>
      <c r="AG344" s="1">
        <f>(Table2[[#This Row],[Close Price]]/Table2[[#This Row],[Current Month Low]])-1</f>
        <v>3.0790736333068391E-3</v>
      </c>
      <c r="AH344" s="1">
        <f>(Table2[[#This Row],[Current Month High]]/Table2[[#This Row],[Close Price]])-1</f>
        <v>6.739986064292558E-2</v>
      </c>
      <c r="AI344">
        <v>37.662190919191701</v>
      </c>
      <c r="AJ344">
        <v>53.028818443803999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0</v>
      </c>
      <c r="AM344">
        <v>0</v>
      </c>
      <c r="AN344">
        <v>-3.51</v>
      </c>
      <c r="AO344" t="s">
        <v>3216</v>
      </c>
      <c r="AP344">
        <v>0.132304110245411</v>
      </c>
      <c r="AQ344">
        <f>(Table2[[#This Row],[Sharpe Ratio]]-AVERAGE(Table2[Sharpe Ratio]))/_xlfn.STDEV.P(Table2[Sharpe Ratio])</f>
        <v>0.78858445509654185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430</v>
      </c>
      <c r="AT344">
        <f>_xlfn.RANK.AVG(Table2[[#This Row],[6M Return vs Nifty Z-Score]],Table2[6M Return vs Nifty Z-Score])</f>
        <v>494</v>
      </c>
      <c r="AU344">
        <f>_xlfn.RANK.AVG(Table2[[#This Row],[Sharpe Ratio Z-Score]],Table2[Sharpe Ratio Z-Score])</f>
        <v>148</v>
      </c>
      <c r="AV344">
        <f>(Table2[[#This Row],[Rank 1Y]]+Table2[[#This Row],[Rank 6M]]+Table2[[#This Row],[Rank Sharpe]])/3</f>
        <v>357.33333333333331</v>
      </c>
    </row>
    <row r="345" spans="1:48" x14ac:dyDescent="0.3">
      <c r="A345" t="s">
        <v>380</v>
      </c>
      <c r="B345" t="s">
        <v>381</v>
      </c>
      <c r="C345" t="s">
        <v>3173</v>
      </c>
      <c r="D345" t="s">
        <v>382</v>
      </c>
      <c r="E345">
        <v>65490.298830494998</v>
      </c>
      <c r="F345">
        <v>1809.15</v>
      </c>
      <c r="G345">
        <v>15.1543087565279</v>
      </c>
      <c r="H345">
        <f>(Table2[[#This Row],[1Y Return vs Nifty]]-AVERAGE(Table2[1Y Return vs Nifty]))/_xlfn.STDEV.P(Table2[1Y Return vs Nifty])</f>
        <v>-0.19180738350100113</v>
      </c>
      <c r="I345">
        <v>-2.05868837727217</v>
      </c>
      <c r="J345">
        <f>(Table2[[#This Row],[1M Return vs Nifty]]-AVERAGE(Table2[1M Return vs Nifty]))/_xlfn.STDEV.P(Table2[1M Return vs Nifty])</f>
        <v>-0.3098472081870336</v>
      </c>
      <c r="K345">
        <v>12.775868835968501</v>
      </c>
      <c r="L345">
        <f>(Table2[[#This Row],[6M Return vs Nifty]]-AVERAGE(Table2[6M Return vs Nifty]))/_xlfn.STDEV.P(Table2[6M Return vs Nifty])</f>
        <v>-0.10427305146332869</v>
      </c>
      <c r="M345">
        <v>-5.7957173342243902</v>
      </c>
      <c r="N345">
        <f>(Table2[[#This Row],[1W Return vs Nifty]]-AVERAGE(Table2[1W Return vs Nifty]))/_xlfn.STDEV.P(Table2[1W Return vs Nifty])</f>
        <v>-1.0435804564045981</v>
      </c>
      <c r="O345">
        <v>1876.59</v>
      </c>
      <c r="P345">
        <v>1794.8346103927599</v>
      </c>
      <c r="Q345">
        <v>1577.51520683237</v>
      </c>
      <c r="R345">
        <v>24.774167286676001</v>
      </c>
      <c r="S345" s="1">
        <f>(Table2[[#This Row],[Close Price]]-Table2[[#This Row],[20D EMA]])/Table2[[#This Row],[20D EMA]]</f>
        <v>-3.5937524978817872E-2</v>
      </c>
      <c r="T345" s="1">
        <f>(Table2[[#This Row],[Close Price]]-Table2[[#This Row],[50D EMA]])/Table2[[#This Row],[50D EMA]]</f>
        <v>7.9758823037781416E-3</v>
      </c>
      <c r="U345" s="1">
        <f>(Table2[[#This Row],[Close Price]]-Table2[[#This Row],[200D EMA]])/Table2[[#This Row],[200D EMA]]</f>
        <v>0.14683522045581399</v>
      </c>
      <c r="V345">
        <v>1.8185208024933699</v>
      </c>
      <c r="W345">
        <v>1785</v>
      </c>
      <c r="X345">
        <v>1853.85</v>
      </c>
      <c r="Y345">
        <v>1785</v>
      </c>
      <c r="Z345">
        <v>1874.4</v>
      </c>
      <c r="AA345">
        <v>1785</v>
      </c>
      <c r="AB345">
        <v>1992.2</v>
      </c>
      <c r="AC345" s="1">
        <f>(Table2[[#This Row],[Close Price]]/Table2[[#This Row],[Day Low]])-1</f>
        <v>1.3529411764706012E-2</v>
      </c>
      <c r="AD345" s="1">
        <f>(Table2[[#This Row],[Day High]]/Table2[[#This Row],[Close Price]])-1</f>
        <v>2.4707735676975373E-2</v>
      </c>
      <c r="AE345" s="1">
        <f>(Table2[[#This Row],[Close Price]]/Table2[[#This Row],[Current Week Low]])-1</f>
        <v>1.3529411764706012E-2</v>
      </c>
      <c r="AF345" s="1">
        <f>(Table2[[#This Row],[Current Week High]]/Table2[[#This Row],[Close Price]])-1</f>
        <v>3.6066661139209089E-2</v>
      </c>
      <c r="AG345" s="1">
        <f>(Table2[[#This Row],[Close Price]]/Table2[[#This Row],[Current Month Low]])-1</f>
        <v>1.3529411764706012E-2</v>
      </c>
      <c r="AH345" s="1">
        <f>(Table2[[#This Row],[Current Month High]]/Table2[[#This Row],[Close Price]])-1</f>
        <v>0.10118011220739009</v>
      </c>
      <c r="AI345">
        <v>10.118011220739</v>
      </c>
      <c r="AJ345">
        <v>54.634813453566402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-0.06</v>
      </c>
      <c r="AM345" t="s">
        <v>3216</v>
      </c>
      <c r="AN345">
        <v>-8.14</v>
      </c>
      <c r="AO345" t="s">
        <v>3216</v>
      </c>
      <c r="AP345">
        <v>5.5105860952751003E-2</v>
      </c>
      <c r="AQ345">
        <f>(Table2[[#This Row],[Sharpe Ratio]]-AVERAGE(Table2[Sharpe Ratio]))/_xlfn.STDEV.P(Table2[Sharpe Ratio])</f>
        <v>-0.10800199894972061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-1.7575100985056822</v>
      </c>
      <c r="AS345">
        <f>_xlfn.RANK.AVG(Table2[[#This Row],[1Y Return vs Nifty Z-Score]],Table2[1Y Return vs Nifty Z-Score])</f>
        <v>353</v>
      </c>
      <c r="AT345">
        <f>_xlfn.RANK.AVG(Table2[[#This Row],[6M Return vs Nifty Z-Score]],Table2[6M Return vs Nifty Z-Score])</f>
        <v>346</v>
      </c>
      <c r="AU345">
        <f>_xlfn.RANK.AVG(Table2[[#This Row],[Sharpe Ratio Z-Score]],Table2[Sharpe Ratio Z-Score])</f>
        <v>374</v>
      </c>
      <c r="AV345">
        <f>(Table2[[#This Row],[Rank 1Y]]+Table2[[#This Row],[Rank 6M]]+Table2[[#This Row],[Rank Sharpe]])/3</f>
        <v>357.66666666666669</v>
      </c>
    </row>
    <row r="346" spans="1:48" x14ac:dyDescent="0.3">
      <c r="A346" t="s">
        <v>1549</v>
      </c>
      <c r="B346" t="s">
        <v>1550</v>
      </c>
      <c r="C346" t="s">
        <v>631</v>
      </c>
      <c r="D346" t="s">
        <v>463</v>
      </c>
      <c r="E346">
        <v>6596.5239441599997</v>
      </c>
      <c r="F346">
        <v>2193.6</v>
      </c>
      <c r="G346">
        <v>19.118130814760399</v>
      </c>
      <c r="H346">
        <f>(Table2[[#This Row],[1Y Return vs Nifty]]-AVERAGE(Table2[1Y Return vs Nifty]))/_xlfn.STDEV.P(Table2[1Y Return vs Nifty])</f>
        <v>-0.12592413513653491</v>
      </c>
      <c r="I346">
        <v>-4.1017468032030102</v>
      </c>
      <c r="J346">
        <f>(Table2[[#This Row],[1M Return vs Nifty]]-AVERAGE(Table2[1M Return vs Nifty]))/_xlfn.STDEV.P(Table2[1M Return vs Nifty])</f>
        <v>-0.49993731843644718</v>
      </c>
      <c r="K346">
        <v>79.1314485636359</v>
      </c>
      <c r="L346">
        <f>(Table2[[#This Row],[6M Return vs Nifty]]-AVERAGE(Table2[6M Return vs Nifty]))/_xlfn.STDEV.P(Table2[6M Return vs Nifty])</f>
        <v>1.8520018333122965</v>
      </c>
      <c r="M346">
        <v>-3.6000237423927999</v>
      </c>
      <c r="N346">
        <f>(Table2[[#This Row],[1W Return vs Nifty]]-AVERAGE(Table2[1W Return vs Nifty]))/_xlfn.STDEV.P(Table2[1W Return vs Nifty])</f>
        <v>-0.5482248344631907</v>
      </c>
      <c r="O346">
        <v>1529.42</v>
      </c>
      <c r="P346">
        <v>2135.0753038037601</v>
      </c>
      <c r="Q346">
        <v>1700.1770838212501</v>
      </c>
      <c r="R346">
        <v>30.1384007579288</v>
      </c>
      <c r="S346" s="1">
        <f>(Table2[[#This Row],[Close Price]]-Table2[[#This Row],[20D EMA]])/Table2[[#This Row],[20D EMA]]</f>
        <v>0.43426920008892245</v>
      </c>
      <c r="T346" s="1">
        <f>(Table2[[#This Row],[Close Price]]-Table2[[#This Row],[50D EMA]])/Table2[[#This Row],[50D EMA]]</f>
        <v>2.7411068870486523E-2</v>
      </c>
      <c r="U346" s="1">
        <f>(Table2[[#This Row],[Close Price]]-Table2[[#This Row],[200D EMA]])/Table2[[#This Row],[200D EMA]]</f>
        <v>0.29021854304126493</v>
      </c>
      <c r="V346">
        <v>0.53072540245667399</v>
      </c>
      <c r="W346">
        <v>2117</v>
      </c>
      <c r="X346">
        <v>2223.9499999999998</v>
      </c>
      <c r="Y346">
        <v>2163.8000000000002</v>
      </c>
      <c r="Z346">
        <v>2284</v>
      </c>
      <c r="AA346">
        <v>2163.8000000000002</v>
      </c>
      <c r="AB346">
        <v>2320.4499999999998</v>
      </c>
      <c r="AC346" s="1">
        <f>(Table2[[#This Row],[Close Price]]/Table2[[#This Row],[Day Low]])-1</f>
        <v>3.6183278223901771E-2</v>
      </c>
      <c r="AD346" s="1">
        <f>(Table2[[#This Row],[Day High]]/Table2[[#This Row],[Close Price]])-1</f>
        <v>1.3835703865791249E-2</v>
      </c>
      <c r="AE346" s="1">
        <f>(Table2[[#This Row],[Close Price]]/Table2[[#This Row],[Current Week Low]])-1</f>
        <v>1.3772067658748277E-2</v>
      </c>
      <c r="AF346" s="1">
        <f>(Table2[[#This Row],[Current Week High]]/Table2[[#This Row],[Close Price]])-1</f>
        <v>4.1210795040116821E-2</v>
      </c>
      <c r="AG346" s="1">
        <f>(Table2[[#This Row],[Close Price]]/Table2[[#This Row],[Current Month Low]])-1</f>
        <v>1.3772067658748277E-2</v>
      </c>
      <c r="AH346" s="1">
        <f>(Table2[[#This Row],[Current Month High]]/Table2[[#This Row],[Close Price]])-1</f>
        <v>5.7827315827862824E-2</v>
      </c>
      <c r="AI346">
        <v>13.648796498905901</v>
      </c>
      <c r="AJ346">
        <v>104.674597620713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0.37</v>
      </c>
      <c r="AM346" t="s">
        <v>3217</v>
      </c>
      <c r="AN346">
        <v>-7.48</v>
      </c>
      <c r="AO346" t="s">
        <v>3216</v>
      </c>
      <c r="AP346">
        <v>-7.6645829257004E-2</v>
      </c>
      <c r="AQ346">
        <f>(Table2[[#This Row],[Sharpe Ratio]]-AVERAGE(Table2[Sharpe Ratio]))/_xlfn.STDEV.P(Table2[Sharpe Ratio])</f>
        <v>-1.6381763464526684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332</v>
      </c>
      <c r="AT346">
        <f>_xlfn.RANK.AVG(Table2[[#This Row],[6M Return vs Nifty Z-Score]],Table2[6M Return vs Nifty Z-Score])</f>
        <v>37</v>
      </c>
      <c r="AU346">
        <f>_xlfn.RANK.AVG(Table2[[#This Row],[Sharpe Ratio Z-Score]],Table2[Sharpe Ratio Z-Score])</f>
        <v>704</v>
      </c>
      <c r="AV346">
        <f>(Table2[[#This Row],[Rank 1Y]]+Table2[[#This Row],[Rank 6M]]+Table2[[#This Row],[Rank Sharpe]])/3</f>
        <v>357.66666666666669</v>
      </c>
    </row>
    <row r="347" spans="1:48" x14ac:dyDescent="0.3">
      <c r="A347" t="s">
        <v>68</v>
      </c>
      <c r="B347" t="s">
        <v>69</v>
      </c>
      <c r="C347" t="s">
        <v>3177</v>
      </c>
      <c r="D347" t="s">
        <v>60</v>
      </c>
      <c r="E347">
        <v>354119.45676460001</v>
      </c>
      <c r="F347">
        <v>962.05</v>
      </c>
      <c r="G347">
        <v>24.120155866836999</v>
      </c>
      <c r="H347">
        <f>(Table2[[#This Row],[1Y Return vs Nifty]]-AVERAGE(Table2[1Y Return vs Nifty]))/_xlfn.STDEV.P(Table2[1Y Return vs Nifty])</f>
        <v>-4.2784767629661088E-2</v>
      </c>
      <c r="I347">
        <v>-14.9813245294013</v>
      </c>
      <c r="J347">
        <f>(Table2[[#This Row],[1M Return vs Nifty]]-AVERAGE(Table2[1M Return vs Nifty]))/_xlfn.STDEV.P(Table2[1M Return vs Nifty])</f>
        <v>-1.512194287298142</v>
      </c>
      <c r="K347">
        <v>-16.130649722911901</v>
      </c>
      <c r="L347">
        <f>(Table2[[#This Row],[6M Return vs Nifty]]-AVERAGE(Table2[6M Return vs Nifty]))/_xlfn.STDEV.P(Table2[6M Return vs Nifty])</f>
        <v>-0.95648618101661786</v>
      </c>
      <c r="M347">
        <v>-4.7890029430698897</v>
      </c>
      <c r="N347">
        <f>(Table2[[#This Row],[1W Return vs Nifty]]-AVERAGE(Table2[1W Return vs Nifty]))/_xlfn.STDEV.P(Table2[1W Return vs Nifty])</f>
        <v>-0.816462412610648</v>
      </c>
      <c r="O347">
        <v>1028.97</v>
      </c>
      <c r="P347">
        <v>1037.63437885957</v>
      </c>
      <c r="Q347">
        <v>936.71552293564696</v>
      </c>
      <c r="R347">
        <v>20.247527772043</v>
      </c>
      <c r="S347" s="1">
        <f>(Table2[[#This Row],[Close Price]]-Table2[[#This Row],[20D EMA]])/Table2[[#This Row],[20D EMA]]</f>
        <v>-6.5035909696103941E-2</v>
      </c>
      <c r="T347" s="1">
        <f>(Table2[[#This Row],[Close Price]]-Table2[[#This Row],[50D EMA]])/Table2[[#This Row],[50D EMA]]</f>
        <v>-7.2842978605472161E-2</v>
      </c>
      <c r="U347" s="1">
        <f>(Table2[[#This Row],[Close Price]]-Table2[[#This Row],[200D EMA]])/Table2[[#This Row],[200D EMA]]</f>
        <v>2.7046073694770502E-2</v>
      </c>
      <c r="V347">
        <v>1.2078892947226501</v>
      </c>
      <c r="W347">
        <v>957.15</v>
      </c>
      <c r="X347">
        <v>983.7</v>
      </c>
      <c r="Y347">
        <v>957.15</v>
      </c>
      <c r="Z347">
        <v>999.9</v>
      </c>
      <c r="AA347">
        <v>957.15</v>
      </c>
      <c r="AB347">
        <v>1105</v>
      </c>
      <c r="AC347" s="1">
        <f>(Table2[[#This Row],[Close Price]]/Table2[[#This Row],[Day Low]])-1</f>
        <v>5.1193647808598364E-3</v>
      </c>
      <c r="AD347" s="1">
        <f>(Table2[[#This Row],[Day High]]/Table2[[#This Row],[Close Price]])-1</f>
        <v>2.2504027857179976E-2</v>
      </c>
      <c r="AE347" s="1">
        <f>(Table2[[#This Row],[Close Price]]/Table2[[#This Row],[Current Week Low]])-1</f>
        <v>5.1193647808598364E-3</v>
      </c>
      <c r="AF347" s="1">
        <f>(Table2[[#This Row],[Current Week High]]/Table2[[#This Row],[Close Price]])-1</f>
        <v>3.9343069487032922E-2</v>
      </c>
      <c r="AG347" s="1">
        <f>(Table2[[#This Row],[Close Price]]/Table2[[#This Row],[Current Month Low]])-1</f>
        <v>5.1193647808598364E-3</v>
      </c>
      <c r="AH347" s="1">
        <f>(Table2[[#This Row],[Current Month High]]/Table2[[#This Row],[Close Price]])-1</f>
        <v>0.14858895067823918</v>
      </c>
      <c r="AI347">
        <v>22.550802972818399</v>
      </c>
      <c r="AJ347">
        <v>58.153871445010601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-0.06</v>
      </c>
      <c r="AM347" t="s">
        <v>3216</v>
      </c>
      <c r="AN347">
        <v>-11.95</v>
      </c>
      <c r="AO347" t="s">
        <v>3216</v>
      </c>
      <c r="AP347">
        <v>0.14780019140360201</v>
      </c>
      <c r="AQ347">
        <f>(Table2[[#This Row],[Sharpe Ratio]]-AVERAGE(Table2[Sharpe Ratio]))/_xlfn.STDEV.P(Table2[Sharpe Ratio])</f>
        <v>0.9685571433963085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303</v>
      </c>
      <c r="AT347">
        <f>_xlfn.RANK.AVG(Table2[[#This Row],[6M Return vs Nifty Z-Score]],Table2[6M Return vs Nifty Z-Score])</f>
        <v>650</v>
      </c>
      <c r="AU347">
        <f>_xlfn.RANK.AVG(Table2[[#This Row],[Sharpe Ratio Z-Score]],Table2[Sharpe Ratio Z-Score])</f>
        <v>121</v>
      </c>
      <c r="AV347">
        <f>(Table2[[#This Row],[Rank 1Y]]+Table2[[#This Row],[Rank 6M]]+Table2[[#This Row],[Rank Sharpe]])/3</f>
        <v>358</v>
      </c>
    </row>
    <row r="348" spans="1:48" x14ac:dyDescent="0.3">
      <c r="A348" t="s">
        <v>1276</v>
      </c>
      <c r="B348" t="s">
        <v>1277</v>
      </c>
      <c r="C348" t="s">
        <v>3173</v>
      </c>
      <c r="D348" t="s">
        <v>382</v>
      </c>
      <c r="E348">
        <v>9341.0003928000006</v>
      </c>
      <c r="F348">
        <v>685.6</v>
      </c>
      <c r="G348">
        <v>27.657099157910299</v>
      </c>
      <c r="H348">
        <f>(Table2[[#This Row],[1Y Return vs Nifty]]-AVERAGE(Table2[1Y Return vs Nifty]))/_xlfn.STDEV.P(Table2[1Y Return vs Nifty])</f>
        <v>1.6003268229022913E-2</v>
      </c>
      <c r="I348">
        <v>-5.8931145737843904</v>
      </c>
      <c r="J348">
        <f>(Table2[[#This Row],[1M Return vs Nifty]]-AVERAGE(Table2[1M Return vs Nifty]))/_xlfn.STDEV.P(Table2[1M Return vs Nifty])</f>
        <v>-0.66660964296966041</v>
      </c>
      <c r="K348">
        <v>19.7667392731326</v>
      </c>
      <c r="L348">
        <f>(Table2[[#This Row],[6M Return vs Nifty]]-AVERAGE(Table2[6M Return vs Nifty]))/_xlfn.STDEV.P(Table2[6M Return vs Nifty])</f>
        <v>0.10182965030000467</v>
      </c>
      <c r="M348">
        <v>-3.3967766271739102</v>
      </c>
      <c r="N348">
        <f>(Table2[[#This Row],[1W Return vs Nifty]]-AVERAGE(Table2[1W Return vs Nifty]))/_xlfn.STDEV.P(Table2[1W Return vs Nifty])</f>
        <v>-0.50237162364106247</v>
      </c>
      <c r="O348">
        <v>680.67</v>
      </c>
      <c r="P348">
        <v>665.19544561987595</v>
      </c>
      <c r="Q348">
        <v>571.88888220335002</v>
      </c>
      <c r="R348">
        <v>54.4038155055662</v>
      </c>
      <c r="S348" s="1">
        <f>(Table2[[#This Row],[Close Price]]-Table2[[#This Row],[20D EMA]])/Table2[[#This Row],[20D EMA]]</f>
        <v>7.2428636490517633E-3</v>
      </c>
      <c r="T348" s="1">
        <f>(Table2[[#This Row],[Close Price]]-Table2[[#This Row],[50D EMA]])/Table2[[#This Row],[50D EMA]]</f>
        <v>3.0674525080534289E-2</v>
      </c>
      <c r="U348" s="1">
        <f>(Table2[[#This Row],[Close Price]]-Table2[[#This Row],[200D EMA]])/Table2[[#This Row],[200D EMA]]</f>
        <v>0.19883428640638803</v>
      </c>
      <c r="V348">
        <v>0.23925710719516699</v>
      </c>
      <c r="W348">
        <v>678</v>
      </c>
      <c r="X348">
        <v>688.4</v>
      </c>
      <c r="Y348">
        <v>669.8</v>
      </c>
      <c r="Z348">
        <v>705</v>
      </c>
      <c r="AA348">
        <v>646.79999999999995</v>
      </c>
      <c r="AB348">
        <v>705</v>
      </c>
      <c r="AC348" s="1">
        <f>(Table2[[#This Row],[Close Price]]/Table2[[#This Row],[Day Low]])-1</f>
        <v>1.1209439528023557E-2</v>
      </c>
      <c r="AD348" s="1">
        <f>(Table2[[#This Row],[Day High]]/Table2[[#This Row],[Close Price]])-1</f>
        <v>4.0840140023337135E-3</v>
      </c>
      <c r="AE348" s="1">
        <f>(Table2[[#This Row],[Close Price]]/Table2[[#This Row],[Current Week Low]])-1</f>
        <v>2.3589131083905812E-2</v>
      </c>
      <c r="AF348" s="1">
        <f>(Table2[[#This Row],[Current Week High]]/Table2[[#This Row],[Close Price]])-1</f>
        <v>2.8296382730454983E-2</v>
      </c>
      <c r="AG348" s="1">
        <f>(Table2[[#This Row],[Close Price]]/Table2[[#This Row],[Current Month Low]])-1</f>
        <v>5.9987631416202891E-2</v>
      </c>
      <c r="AH348" s="1">
        <f>(Table2[[#This Row],[Current Month High]]/Table2[[#This Row],[Close Price]])-1</f>
        <v>2.8296382730454983E-2</v>
      </c>
      <c r="AI348">
        <v>15.665110851808601</v>
      </c>
      <c r="AJ348">
        <v>77.662606892977394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-0.02</v>
      </c>
      <c r="AM348" t="s">
        <v>3216</v>
      </c>
      <c r="AN348">
        <v>2.19</v>
      </c>
      <c r="AO348" t="s">
        <v>3217</v>
      </c>
      <c r="AP348">
        <v>5.151706865365E-3</v>
      </c>
      <c r="AQ348">
        <f>(Table2[[#This Row],[Sharpe Ratio]]-AVERAGE(Table2[Sharpe Ratio]))/_xlfn.STDEV.P(Table2[Sharpe Ratio])</f>
        <v>-0.68817341848926294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-1.7393217665709584</v>
      </c>
      <c r="AS348">
        <f>_xlfn.RANK.AVG(Table2[[#This Row],[1Y Return vs Nifty Z-Score]],Table2[1Y Return vs Nifty Z-Score])</f>
        <v>288</v>
      </c>
      <c r="AT348">
        <f>_xlfn.RANK.AVG(Table2[[#This Row],[6M Return vs Nifty Z-Score]],Table2[6M Return vs Nifty Z-Score])</f>
        <v>270</v>
      </c>
      <c r="AU348">
        <f>_xlfn.RANK.AVG(Table2[[#This Row],[Sharpe Ratio Z-Score]],Table2[Sharpe Ratio Z-Score])</f>
        <v>516</v>
      </c>
      <c r="AV348">
        <f>(Table2[[#This Row],[Rank 1Y]]+Table2[[#This Row],[Rank 6M]]+Table2[[#This Row],[Rank Sharpe]])/3</f>
        <v>358</v>
      </c>
    </row>
    <row r="349" spans="1:48" x14ac:dyDescent="0.3">
      <c r="A349" t="s">
        <v>348</v>
      </c>
      <c r="B349" t="s">
        <v>349</v>
      </c>
      <c r="C349" t="s">
        <v>3175</v>
      </c>
      <c r="D349" t="s">
        <v>54</v>
      </c>
      <c r="E349">
        <v>72818.671950000004</v>
      </c>
      <c r="F349">
        <v>6090.3</v>
      </c>
      <c r="G349">
        <v>40.358543498380797</v>
      </c>
      <c r="H349">
        <f>(Table2[[#This Row],[1Y Return vs Nifty]]-AVERAGE(Table2[1Y Return vs Nifty]))/_xlfn.STDEV.P(Table2[1Y Return vs Nifty])</f>
        <v>0.22711577524297383</v>
      </c>
      <c r="I349">
        <v>5.8846872598965101</v>
      </c>
      <c r="J349">
        <f>(Table2[[#This Row],[1M Return vs Nifty]]-AVERAGE(Table2[1M Return vs Nifty]))/_xlfn.STDEV.P(Table2[1M Return vs Nifty])</f>
        <v>0.42921983534792901</v>
      </c>
      <c r="K349">
        <v>7.3409122210527</v>
      </c>
      <c r="L349">
        <f>(Table2[[#This Row],[6M Return vs Nifty]]-AVERAGE(Table2[6M Return vs Nifty]))/_xlfn.STDEV.P(Table2[6M Return vs Nifty])</f>
        <v>-0.26450477830892705</v>
      </c>
      <c r="M349">
        <v>-3.3506362702339101</v>
      </c>
      <c r="N349">
        <f>(Table2[[#This Row],[1W Return vs Nifty]]-AVERAGE(Table2[1W Return vs Nifty]))/_xlfn.STDEV.P(Table2[1W Return vs Nifty])</f>
        <v>-0.49196220891505488</v>
      </c>
      <c r="O349">
        <v>6114.84</v>
      </c>
      <c r="P349">
        <v>5795.4696812254397</v>
      </c>
      <c r="Q349">
        <v>5128.6601316793503</v>
      </c>
      <c r="R349">
        <v>39.118323959973097</v>
      </c>
      <c r="S349" s="1">
        <f>(Table2[[#This Row],[Close Price]]-Table2[[#This Row],[20D EMA]])/Table2[[#This Row],[20D EMA]]</f>
        <v>-4.0131875895362693E-3</v>
      </c>
      <c r="T349" s="1">
        <f>(Table2[[#This Row],[Close Price]]-Table2[[#This Row],[50D EMA]])/Table2[[#This Row],[50D EMA]]</f>
        <v>5.0872549593291856E-2</v>
      </c>
      <c r="U349" s="1">
        <f>(Table2[[#This Row],[Close Price]]-Table2[[#This Row],[200D EMA]])/Table2[[#This Row],[200D EMA]]</f>
        <v>0.1875031379795811</v>
      </c>
      <c r="V349">
        <v>0.71587268053262298</v>
      </c>
      <c r="W349">
        <v>6050</v>
      </c>
      <c r="X349">
        <v>6255</v>
      </c>
      <c r="Y349">
        <v>6050</v>
      </c>
      <c r="Z349">
        <v>6411.25</v>
      </c>
      <c r="AA349">
        <v>6040.05</v>
      </c>
      <c r="AB349">
        <v>6439.9</v>
      </c>
      <c r="AC349" s="1">
        <f>(Table2[[#This Row],[Close Price]]/Table2[[#This Row],[Day Low]])-1</f>
        <v>6.6611570247934182E-3</v>
      </c>
      <c r="AD349" s="1">
        <f>(Table2[[#This Row],[Day High]]/Table2[[#This Row],[Close Price]])-1</f>
        <v>2.7043002807743521E-2</v>
      </c>
      <c r="AE349" s="1">
        <f>(Table2[[#This Row],[Close Price]]/Table2[[#This Row],[Current Week Low]])-1</f>
        <v>6.6611570247934182E-3</v>
      </c>
      <c r="AF349" s="1">
        <f>(Table2[[#This Row],[Current Week High]]/Table2[[#This Row],[Close Price]])-1</f>
        <v>5.2698553437433349E-2</v>
      </c>
      <c r="AG349" s="1">
        <f>(Table2[[#This Row],[Close Price]]/Table2[[#This Row],[Current Month Low]])-1</f>
        <v>8.3194675540765317E-3</v>
      </c>
      <c r="AH349" s="1">
        <f>(Table2[[#This Row],[Current Month High]]/Table2[[#This Row],[Close Price]])-1</f>
        <v>5.7402755200893107E-2</v>
      </c>
      <c r="AI349">
        <v>5.7402755200893099</v>
      </c>
      <c r="AJ349">
        <v>76.684073107049599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0.05</v>
      </c>
      <c r="AM349" t="s">
        <v>3217</v>
      </c>
      <c r="AN349">
        <v>0.27</v>
      </c>
      <c r="AO349" t="s">
        <v>3217</v>
      </c>
      <c r="AP349">
        <v>3.1178647964909999E-2</v>
      </c>
      <c r="AQ349">
        <f>(Table2[[#This Row],[Sharpe Ratio]]-AVERAGE(Table2[Sharpe Ratio]))/_xlfn.STDEV.P(Table2[Sharpe Ratio])</f>
        <v>-0.38589450615736487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-0.48602588279044395</v>
      </c>
      <c r="AS349">
        <f>_xlfn.RANK.AVG(Table2[[#This Row],[1Y Return vs Nifty Z-Score]],Table2[1Y Return vs Nifty Z-Score])</f>
        <v>241</v>
      </c>
      <c r="AT349">
        <f>_xlfn.RANK.AVG(Table2[[#This Row],[6M Return vs Nifty Z-Score]],Table2[6M Return vs Nifty Z-Score])</f>
        <v>396</v>
      </c>
      <c r="AU349">
        <f>_xlfn.RANK.AVG(Table2[[#This Row],[Sharpe Ratio Z-Score]],Table2[Sharpe Ratio Z-Score])</f>
        <v>439</v>
      </c>
      <c r="AV349">
        <f>(Table2[[#This Row],[Rank 1Y]]+Table2[[#This Row],[Rank 6M]]+Table2[[#This Row],[Rank Sharpe]])/3</f>
        <v>358.66666666666669</v>
      </c>
    </row>
    <row r="350" spans="1:48" x14ac:dyDescent="0.3">
      <c r="A350" t="s">
        <v>1112</v>
      </c>
      <c r="B350" t="s">
        <v>1113</v>
      </c>
      <c r="C350" t="s">
        <v>3174</v>
      </c>
      <c r="D350" t="s">
        <v>46</v>
      </c>
      <c r="E350">
        <v>11758.488485533</v>
      </c>
      <c r="F350">
        <v>209.21</v>
      </c>
      <c r="G350">
        <v>12.318759653417899</v>
      </c>
      <c r="H350">
        <f>(Table2[[#This Row],[1Y Return vs Nifty]]-AVERAGE(Table2[1Y Return vs Nifty]))/_xlfn.STDEV.P(Table2[1Y Return vs Nifty])</f>
        <v>-0.23893744712780735</v>
      </c>
      <c r="I350">
        <v>-5.0318882952503099</v>
      </c>
      <c r="J350">
        <f>(Table2[[#This Row],[1M Return vs Nifty]]-AVERAGE(Table2[1M Return vs Nifty]))/_xlfn.STDEV.P(Table2[1M Return vs Nifty])</f>
        <v>-0.58647948312773268</v>
      </c>
      <c r="K350">
        <v>-2.1577861052036198</v>
      </c>
      <c r="L350">
        <f>(Table2[[#This Row],[6M Return vs Nifty]]-AVERAGE(Table2[6M Return vs Nifty]))/_xlfn.STDEV.P(Table2[6M Return vs Nifty])</f>
        <v>-0.54454249405158062</v>
      </c>
      <c r="M350">
        <v>-1.4339592370029199</v>
      </c>
      <c r="N350">
        <f>(Table2[[#This Row],[1W Return vs Nifty]]-AVERAGE(Table2[1W Return vs Nifty]))/_xlfn.STDEV.P(Table2[1W Return vs Nifty])</f>
        <v>-5.9553630874366922E-2</v>
      </c>
      <c r="O350">
        <v>218.73</v>
      </c>
      <c r="P350">
        <v>229.02261779172699</v>
      </c>
      <c r="Q350">
        <v>216.69642440451199</v>
      </c>
      <c r="R350">
        <v>39.248241296268297</v>
      </c>
      <c r="S350" s="1">
        <f>(Table2[[#This Row],[Close Price]]-Table2[[#This Row],[20D EMA]])/Table2[[#This Row],[20D EMA]]</f>
        <v>-4.3523979335253427E-2</v>
      </c>
      <c r="T350" s="1">
        <f>(Table2[[#This Row],[Close Price]]-Table2[[#This Row],[50D EMA]])/Table2[[#This Row],[50D EMA]]</f>
        <v>-8.6509437289484487E-2</v>
      </c>
      <c r="U350" s="1">
        <f>(Table2[[#This Row],[Close Price]]-Table2[[#This Row],[200D EMA]])/Table2[[#This Row],[200D EMA]]</f>
        <v>-3.4547983083176796E-2</v>
      </c>
      <c r="V350">
        <v>0.79850514830235197</v>
      </c>
      <c r="W350">
        <v>208.2</v>
      </c>
      <c r="X350">
        <v>214.9</v>
      </c>
      <c r="Y350">
        <v>208.2</v>
      </c>
      <c r="Z350">
        <v>224</v>
      </c>
      <c r="AA350">
        <v>204.15</v>
      </c>
      <c r="AB350">
        <v>228.7</v>
      </c>
      <c r="AC350" s="1">
        <f>(Table2[[#This Row],[Close Price]]/Table2[[#This Row],[Day Low]])-1</f>
        <v>4.8511047070125546E-3</v>
      </c>
      <c r="AD350" s="1">
        <f>(Table2[[#This Row],[Day High]]/Table2[[#This Row],[Close Price]])-1</f>
        <v>2.7197552698245753E-2</v>
      </c>
      <c r="AE350" s="1">
        <f>(Table2[[#This Row],[Close Price]]/Table2[[#This Row],[Current Week Low]])-1</f>
        <v>4.8511047070125546E-3</v>
      </c>
      <c r="AF350" s="1">
        <f>(Table2[[#This Row],[Current Week High]]/Table2[[#This Row],[Close Price]])-1</f>
        <v>7.0694517470484053E-2</v>
      </c>
      <c r="AG350" s="1">
        <f>(Table2[[#This Row],[Close Price]]/Table2[[#This Row],[Current Month Low]])-1</f>
        <v>2.478569679157494E-2</v>
      </c>
      <c r="AH350" s="1">
        <f>(Table2[[#This Row],[Current Month High]]/Table2[[#This Row],[Close Price]])-1</f>
        <v>9.3159982792409446E-2</v>
      </c>
      <c r="AI350">
        <v>45.260742794321402</v>
      </c>
      <c r="AJ350">
        <v>79.656504937741502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-0.2</v>
      </c>
      <c r="AM350" t="s">
        <v>3216</v>
      </c>
      <c r="AN350">
        <v>-6.47</v>
      </c>
      <c r="AO350" t="s">
        <v>3216</v>
      </c>
      <c r="AP350">
        <v>0.111114249010593</v>
      </c>
      <c r="AQ350">
        <f>(Table2[[#This Row],[Sharpe Ratio]]-AVERAGE(Table2[Sharpe Ratio]))/_xlfn.STDEV.P(Table2[Sharpe Ratio])</f>
        <v>0.54248376343144977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372</v>
      </c>
      <c r="AT350">
        <f>_xlfn.RANK.AVG(Table2[[#This Row],[6M Return vs Nifty Z-Score]],Table2[6M Return vs Nifty Z-Score])</f>
        <v>495</v>
      </c>
      <c r="AU350">
        <f>_xlfn.RANK.AVG(Table2[[#This Row],[Sharpe Ratio Z-Score]],Table2[Sharpe Ratio Z-Score])</f>
        <v>211</v>
      </c>
      <c r="AV350">
        <f>(Table2[[#This Row],[Rank 1Y]]+Table2[[#This Row],[Rank 6M]]+Table2[[#This Row],[Rank Sharpe]])/3</f>
        <v>359.33333333333331</v>
      </c>
    </row>
    <row r="351" spans="1:48" x14ac:dyDescent="0.3">
      <c r="A351" t="s">
        <v>671</v>
      </c>
      <c r="B351" t="s">
        <v>672</v>
      </c>
      <c r="C351" t="s">
        <v>3183</v>
      </c>
      <c r="D351" t="s">
        <v>262</v>
      </c>
      <c r="E351">
        <v>28502.454321359899</v>
      </c>
      <c r="F351">
        <v>1497.7</v>
      </c>
      <c r="G351">
        <v>0.72031216903576401</v>
      </c>
      <c r="H351">
        <f>(Table2[[#This Row],[1Y Return vs Nifty]]-AVERAGE(Table2[1Y Return vs Nifty]))/_xlfn.STDEV.P(Table2[1Y Return vs Nifty])</f>
        <v>-0.43171688702943212</v>
      </c>
      <c r="I351">
        <v>-7.2230652203785004</v>
      </c>
      <c r="J351">
        <f>(Table2[[#This Row],[1M Return vs Nifty]]-AVERAGE(Table2[1M Return vs Nifty]))/_xlfn.STDEV.P(Table2[1M Return vs Nifty])</f>
        <v>-0.79035082522301181</v>
      </c>
      <c r="K351">
        <v>22.355090725364501</v>
      </c>
      <c r="L351">
        <f>(Table2[[#This Row],[6M Return vs Nifty]]-AVERAGE(Table2[6M Return vs Nifty]))/_xlfn.STDEV.P(Table2[6M Return vs Nifty])</f>
        <v>0.1781386353130994</v>
      </c>
      <c r="M351">
        <v>-2.90872983719707</v>
      </c>
      <c r="N351">
        <f>(Table2[[#This Row],[1W Return vs Nifty]]-AVERAGE(Table2[1W Return vs Nifty]))/_xlfn.STDEV.P(Table2[1W Return vs Nifty])</f>
        <v>-0.39226667908738366</v>
      </c>
      <c r="O351">
        <v>1527.03</v>
      </c>
      <c r="P351">
        <v>1565.2730446892899</v>
      </c>
      <c r="Q351">
        <v>1435.30641456176</v>
      </c>
      <c r="R351">
        <v>43.691003361851401</v>
      </c>
      <c r="S351" s="1">
        <f>(Table2[[#This Row],[Close Price]]-Table2[[#This Row],[20D EMA]])/Table2[[#This Row],[20D EMA]]</f>
        <v>-1.9207219242581959E-2</v>
      </c>
      <c r="T351" s="1">
        <f>(Table2[[#This Row],[Close Price]]-Table2[[#This Row],[50D EMA]])/Table2[[#This Row],[50D EMA]]</f>
        <v>-4.3170132468935009E-2</v>
      </c>
      <c r="U351" s="1">
        <f>(Table2[[#This Row],[Close Price]]-Table2[[#This Row],[200D EMA]])/Table2[[#This Row],[200D EMA]]</f>
        <v>4.3470568239110531E-2</v>
      </c>
      <c r="V351">
        <v>0.64298891738205299</v>
      </c>
      <c r="W351">
        <v>1493</v>
      </c>
      <c r="X351">
        <v>1543.9</v>
      </c>
      <c r="Y351">
        <v>1471</v>
      </c>
      <c r="Z351">
        <v>1560.5</v>
      </c>
      <c r="AA351">
        <v>1467.8</v>
      </c>
      <c r="AB351">
        <v>1576.8</v>
      </c>
      <c r="AC351" s="1">
        <f>(Table2[[#This Row],[Close Price]]/Table2[[#This Row],[Day Low]])-1</f>
        <v>3.1480241125252384E-3</v>
      </c>
      <c r="AD351" s="1">
        <f>(Table2[[#This Row],[Day High]]/Table2[[#This Row],[Close Price]])-1</f>
        <v>3.0847299192094502E-2</v>
      </c>
      <c r="AE351" s="1">
        <f>(Table2[[#This Row],[Close Price]]/Table2[[#This Row],[Current Week Low]])-1</f>
        <v>1.8150917743031902E-2</v>
      </c>
      <c r="AF351" s="1">
        <f>(Table2[[#This Row],[Current Week High]]/Table2[[#This Row],[Close Price]])-1</f>
        <v>4.1930960806570106E-2</v>
      </c>
      <c r="AG351" s="1">
        <f>(Table2[[#This Row],[Close Price]]/Table2[[#This Row],[Current Month Low]])-1</f>
        <v>2.0370622700640384E-2</v>
      </c>
      <c r="AH351" s="1">
        <f>(Table2[[#This Row],[Current Month High]]/Table2[[#This Row],[Close Price]])-1</f>
        <v>5.281431528343461E-2</v>
      </c>
      <c r="AI351">
        <v>22.9318288041664</v>
      </c>
      <c r="AJ351">
        <v>46.031591263650498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-0.13</v>
      </c>
      <c r="AM351" t="s">
        <v>3216</v>
      </c>
      <c r="AN351">
        <v>-1.04</v>
      </c>
      <c r="AO351" t="s">
        <v>3216</v>
      </c>
      <c r="AP351">
        <v>5.1882036829463997E-2</v>
      </c>
      <c r="AQ351">
        <f>(Table2[[#This Row],[Sharpe Ratio]]-AVERAGE(Table2[Sharpe Ratio]))/_xlfn.STDEV.P(Table2[Sharpe Ratio])</f>
        <v>-0.14544374232668497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442</v>
      </c>
      <c r="AT351">
        <f>_xlfn.RANK.AVG(Table2[[#This Row],[6M Return vs Nifty Z-Score]],Table2[6M Return vs Nifty Z-Score])</f>
        <v>256</v>
      </c>
      <c r="AU351">
        <f>_xlfn.RANK.AVG(Table2[[#This Row],[Sharpe Ratio Z-Score]],Table2[Sharpe Ratio Z-Score])</f>
        <v>381</v>
      </c>
      <c r="AV351">
        <f>(Table2[[#This Row],[Rank 1Y]]+Table2[[#This Row],[Rank 6M]]+Table2[[#This Row],[Rank Sharpe]])/3</f>
        <v>359.66666666666669</v>
      </c>
    </row>
    <row r="352" spans="1:48" x14ac:dyDescent="0.3">
      <c r="A352" t="s">
        <v>1605</v>
      </c>
      <c r="B352" t="s">
        <v>1606</v>
      </c>
      <c r="C352" t="s">
        <v>3175</v>
      </c>
      <c r="D352" t="s">
        <v>185</v>
      </c>
      <c r="E352">
        <v>5962.7381963600001</v>
      </c>
      <c r="F352">
        <v>657.95</v>
      </c>
      <c r="G352">
        <v>18.1921909251556</v>
      </c>
      <c r="H352">
        <f>(Table2[[#This Row],[1Y Return vs Nifty]]-AVERAGE(Table2[1Y Return vs Nifty]))/_xlfn.STDEV.P(Table2[1Y Return vs Nifty])</f>
        <v>-0.14131431330830721</v>
      </c>
      <c r="I352">
        <v>9.9507882833032699</v>
      </c>
      <c r="J352">
        <f>(Table2[[#This Row],[1M Return vs Nifty]]-AVERAGE(Table2[1M Return vs Nifty]))/_xlfn.STDEV.P(Table2[1M Return vs Nifty])</f>
        <v>0.80753774442705417</v>
      </c>
      <c r="K352">
        <v>33.276092776261201</v>
      </c>
      <c r="L352">
        <f>(Table2[[#This Row],[6M Return vs Nifty]]-AVERAGE(Table2[6M Return vs Nifty]))/_xlfn.STDEV.P(Table2[6M Return vs Nifty])</f>
        <v>0.50010827398455904</v>
      </c>
      <c r="M352">
        <v>-4.2025305205974304</v>
      </c>
      <c r="N352">
        <f>(Table2[[#This Row],[1W Return vs Nifty]]-AVERAGE(Table2[1W Return vs Nifty]))/_xlfn.STDEV.P(Table2[1W Return vs Nifty])</f>
        <v>-0.6841523249617647</v>
      </c>
      <c r="O352">
        <v>549.66999999999996</v>
      </c>
      <c r="P352">
        <v>640.00111098810999</v>
      </c>
      <c r="Q352">
        <v>554.111313454472</v>
      </c>
      <c r="R352">
        <v>42.374939566339499</v>
      </c>
      <c r="S352" s="1">
        <f>(Table2[[#This Row],[Close Price]]-Table2[[#This Row],[20D EMA]])/Table2[[#This Row],[20D EMA]]</f>
        <v>0.19699092182582295</v>
      </c>
      <c r="T352" s="1">
        <f>(Table2[[#This Row],[Close Price]]-Table2[[#This Row],[50D EMA]])/Table2[[#This Row],[50D EMA]]</f>
        <v>2.8045090397075135E-2</v>
      </c>
      <c r="U352" s="1">
        <f>(Table2[[#This Row],[Close Price]]-Table2[[#This Row],[200D EMA]])/Table2[[#This Row],[200D EMA]]</f>
        <v>0.18739679920659091</v>
      </c>
      <c r="V352">
        <v>0.83382703672532299</v>
      </c>
      <c r="W352">
        <v>631.20000000000005</v>
      </c>
      <c r="X352">
        <v>666.7</v>
      </c>
      <c r="Y352">
        <v>654</v>
      </c>
      <c r="Z352">
        <v>677.8</v>
      </c>
      <c r="AA352">
        <v>654</v>
      </c>
      <c r="AB352">
        <v>680</v>
      </c>
      <c r="AC352" s="1">
        <f>(Table2[[#This Row],[Close Price]]/Table2[[#This Row],[Day Low]])-1</f>
        <v>4.2379594423320732E-2</v>
      </c>
      <c r="AD352" s="1">
        <f>(Table2[[#This Row],[Day High]]/Table2[[#This Row],[Close Price]])-1</f>
        <v>1.3298882893836961E-2</v>
      </c>
      <c r="AE352" s="1">
        <f>(Table2[[#This Row],[Close Price]]/Table2[[#This Row],[Current Week Low]])-1</f>
        <v>6.0397553516819968E-3</v>
      </c>
      <c r="AF352" s="1">
        <f>(Table2[[#This Row],[Current Week High]]/Table2[[#This Row],[Close Price]])-1</f>
        <v>3.0169465764875669E-2</v>
      </c>
      <c r="AG352" s="1">
        <f>(Table2[[#This Row],[Close Price]]/Table2[[#This Row],[Current Month Low]])-1</f>
        <v>6.0397553516819968E-3</v>
      </c>
      <c r="AH352" s="1">
        <f>(Table2[[#This Row],[Current Month High]]/Table2[[#This Row],[Close Price]])-1</f>
        <v>3.3513184892469017E-2</v>
      </c>
      <c r="AI352">
        <v>9.6891861083668793</v>
      </c>
      <c r="AJ352">
        <v>77.297224467798401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-0.11</v>
      </c>
      <c r="AM352" t="s">
        <v>3216</v>
      </c>
      <c r="AN352">
        <v>-3.25</v>
      </c>
      <c r="AO352" t="s">
        <v>3216</v>
      </c>
      <c r="AQ352">
        <f>(Table2[[#This Row],[Sharpe Ratio]]-AVERAGE(Table2[Sharpe Ratio]))/_xlfn.STDEV.P(Table2[Sharpe Ratio])</f>
        <v>-0.74800574154095378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338</v>
      </c>
      <c r="AT352">
        <f>_xlfn.RANK.AVG(Table2[[#This Row],[6M Return vs Nifty Z-Score]],Table2[6M Return vs Nifty Z-Score])</f>
        <v>187</v>
      </c>
      <c r="AU352">
        <f>_xlfn.RANK.AVG(Table2[[#This Row],[Sharpe Ratio Z-Score]],Table2[Sharpe Ratio Z-Score])</f>
        <v>556.5</v>
      </c>
      <c r="AV352">
        <f>(Table2[[#This Row],[Rank 1Y]]+Table2[[#This Row],[Rank 6M]]+Table2[[#This Row],[Rank Sharpe]])/3</f>
        <v>360.5</v>
      </c>
    </row>
    <row r="353" spans="1:48" x14ac:dyDescent="0.3">
      <c r="A353" t="s">
        <v>675</v>
      </c>
      <c r="B353" t="s">
        <v>676</v>
      </c>
      <c r="C353" t="s">
        <v>3183</v>
      </c>
      <c r="D353" t="s">
        <v>262</v>
      </c>
      <c r="E353">
        <v>28275.098204270002</v>
      </c>
      <c r="F353">
        <v>3759.05</v>
      </c>
      <c r="G353">
        <v>-6.6274216703545497</v>
      </c>
      <c r="H353">
        <f>(Table2[[#This Row],[1Y Return vs Nifty]]-AVERAGE(Table2[1Y Return vs Nifty]))/_xlfn.STDEV.P(Table2[1Y Return vs Nifty])</f>
        <v>-0.55384461283163577</v>
      </c>
      <c r="I353">
        <v>-1.17535476763303</v>
      </c>
      <c r="J353">
        <f>(Table2[[#This Row],[1M Return vs Nifty]]-AVERAGE(Table2[1M Return vs Nifty]))/_xlfn.STDEV.P(Table2[1M Return vs Nifty])</f>
        <v>-0.22766013947077132</v>
      </c>
      <c r="K353">
        <v>19.853125353110698</v>
      </c>
      <c r="L353">
        <f>(Table2[[#This Row],[6M Return vs Nifty]]-AVERAGE(Table2[6M Return vs Nifty]))/_xlfn.STDEV.P(Table2[6M Return vs Nifty])</f>
        <v>0.1043764582602237</v>
      </c>
      <c r="M353">
        <v>-1.06224908331943</v>
      </c>
      <c r="N353">
        <f>(Table2[[#This Row],[1W Return vs Nifty]]-AVERAGE(Table2[1W Return vs Nifty]))/_xlfn.STDEV.P(Table2[1W Return vs Nifty])</f>
        <v>2.430538982178854E-2</v>
      </c>
      <c r="O353">
        <v>3786.3</v>
      </c>
      <c r="P353">
        <v>3862.24303952945</v>
      </c>
      <c r="Q353">
        <v>3611.57893908804</v>
      </c>
      <c r="R353">
        <v>47.851597817170401</v>
      </c>
      <c r="S353" s="1">
        <f>(Table2[[#This Row],[Close Price]]-Table2[[#This Row],[20D EMA]])/Table2[[#This Row],[20D EMA]]</f>
        <v>-7.1969997094789104E-3</v>
      </c>
      <c r="T353" s="1">
        <f>(Table2[[#This Row],[Close Price]]-Table2[[#This Row],[50D EMA]])/Table2[[#This Row],[50D EMA]]</f>
        <v>-2.6718422034368451E-2</v>
      </c>
      <c r="U353" s="1">
        <f>(Table2[[#This Row],[Close Price]]-Table2[[#This Row],[200D EMA]])/Table2[[#This Row],[200D EMA]]</f>
        <v>4.0832849952657582E-2</v>
      </c>
      <c r="V353">
        <v>0.52837333531373798</v>
      </c>
      <c r="W353">
        <v>3737.65</v>
      </c>
      <c r="X353">
        <v>3777.85</v>
      </c>
      <c r="Y353">
        <v>3725</v>
      </c>
      <c r="Z353">
        <v>3859.3</v>
      </c>
      <c r="AA353">
        <v>3650.1</v>
      </c>
      <c r="AB353">
        <v>3935.4</v>
      </c>
      <c r="AC353" s="1">
        <f>(Table2[[#This Row],[Close Price]]/Table2[[#This Row],[Day Low]])-1</f>
        <v>5.725522721496068E-3</v>
      </c>
      <c r="AD353" s="1">
        <f>(Table2[[#This Row],[Day High]]/Table2[[#This Row],[Close Price]])-1</f>
        <v>5.0012636171372638E-3</v>
      </c>
      <c r="AE353" s="1">
        <f>(Table2[[#This Row],[Close Price]]/Table2[[#This Row],[Current Week Low]])-1</f>
        <v>9.1409395973154339E-3</v>
      </c>
      <c r="AF353" s="1">
        <f>(Table2[[#This Row],[Current Week High]]/Table2[[#This Row],[Close Price]])-1</f>
        <v>2.6668972213724107E-2</v>
      </c>
      <c r="AG353" s="1">
        <f>(Table2[[#This Row],[Close Price]]/Table2[[#This Row],[Current Month Low]])-1</f>
        <v>2.9848497301443899E-2</v>
      </c>
      <c r="AH353" s="1">
        <f>(Table2[[#This Row],[Current Month High]]/Table2[[#This Row],[Close Price]])-1</f>
        <v>4.6913448876710895E-2</v>
      </c>
      <c r="AI353">
        <v>28.168021175562899</v>
      </c>
      <c r="AJ353">
        <v>48.902753020399999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-0.15</v>
      </c>
      <c r="AM353" t="s">
        <v>3216</v>
      </c>
      <c r="AN353">
        <v>-0.72</v>
      </c>
      <c r="AO353" t="s">
        <v>3216</v>
      </c>
      <c r="AP353">
        <v>7.9969630797411997E-2</v>
      </c>
      <c r="AQ353">
        <f>(Table2[[#This Row],[Sharpe Ratio]]-AVERAGE(Table2[Sharpe Ratio]))/_xlfn.STDEV.P(Table2[Sharpe Ratio])</f>
        <v>0.18076775222346514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512</v>
      </c>
      <c r="AT353">
        <f>_xlfn.RANK.AVG(Table2[[#This Row],[6M Return vs Nifty Z-Score]],Table2[6M Return vs Nifty Z-Score])</f>
        <v>269</v>
      </c>
      <c r="AU353">
        <f>_xlfn.RANK.AVG(Table2[[#This Row],[Sharpe Ratio Z-Score]],Table2[Sharpe Ratio Z-Score])</f>
        <v>303</v>
      </c>
      <c r="AV353">
        <f>(Table2[[#This Row],[Rank 1Y]]+Table2[[#This Row],[Rank 6M]]+Table2[[#This Row],[Rank Sharpe]])/3</f>
        <v>361.33333333333331</v>
      </c>
    </row>
    <row r="354" spans="1:48" x14ac:dyDescent="0.3">
      <c r="A354" t="s">
        <v>665</v>
      </c>
      <c r="B354" t="s">
        <v>666</v>
      </c>
      <c r="C354" t="s">
        <v>3181</v>
      </c>
      <c r="D354" t="s">
        <v>327</v>
      </c>
      <c r="E354">
        <v>28889.504594204998</v>
      </c>
      <c r="F354">
        <v>448.85</v>
      </c>
      <c r="G354">
        <v>21.0198542604758</v>
      </c>
      <c r="H354">
        <f>(Table2[[#This Row],[1Y Return vs Nifty]]-AVERAGE(Table2[1Y Return vs Nifty]))/_xlfn.STDEV.P(Table2[1Y Return vs Nifty])</f>
        <v>-9.431532014586784E-2</v>
      </c>
      <c r="I354">
        <v>-1.57504483259656</v>
      </c>
      <c r="J354">
        <f>(Table2[[#This Row],[1M Return vs Nifty]]-AVERAGE(Table2[1M Return vs Nifty]))/_xlfn.STDEV.P(Table2[1M Return vs Nifty])</f>
        <v>-0.26484807670751315</v>
      </c>
      <c r="K354">
        <v>50.109007195001702</v>
      </c>
      <c r="L354">
        <f>(Table2[[#This Row],[6M Return vs Nifty]]-AVERAGE(Table2[6M Return vs Nifty]))/_xlfn.STDEV.P(Table2[6M Return vs Nifty])</f>
        <v>0.99637110297509868</v>
      </c>
      <c r="M354">
        <v>-4.8418743225887502</v>
      </c>
      <c r="N354">
        <f>(Table2[[#This Row],[1W Return vs Nifty]]-AVERAGE(Table2[1W Return vs Nifty]))/_xlfn.STDEV.P(Table2[1W Return vs Nifty])</f>
        <v>-0.82839036794189169</v>
      </c>
      <c r="O354">
        <v>456.47</v>
      </c>
      <c r="P354">
        <v>443.95972603028298</v>
      </c>
      <c r="Q354">
        <v>378.58678035504801</v>
      </c>
      <c r="R354">
        <v>37.441798809351603</v>
      </c>
      <c r="S354" s="1">
        <f>(Table2[[#This Row],[Close Price]]-Table2[[#This Row],[20D EMA]])/Table2[[#This Row],[20D EMA]]</f>
        <v>-1.6693320481083102E-2</v>
      </c>
      <c r="T354" s="1">
        <f>(Table2[[#This Row],[Close Price]]-Table2[[#This Row],[50D EMA]])/Table2[[#This Row],[50D EMA]]</f>
        <v>1.1015129713327809E-2</v>
      </c>
      <c r="U354" s="1">
        <f>(Table2[[#This Row],[Close Price]]-Table2[[#This Row],[200D EMA]])/Table2[[#This Row],[200D EMA]]</f>
        <v>0.1855934313899113</v>
      </c>
      <c r="V354">
        <v>0.61613926034620303</v>
      </c>
      <c r="W354">
        <v>445.1</v>
      </c>
      <c r="X354">
        <v>455.35</v>
      </c>
      <c r="Y354">
        <v>445.1</v>
      </c>
      <c r="Z354">
        <v>460.25</v>
      </c>
      <c r="AA354">
        <v>445.1</v>
      </c>
      <c r="AB354">
        <v>484</v>
      </c>
      <c r="AC354" s="1">
        <f>(Table2[[#This Row],[Close Price]]/Table2[[#This Row],[Day Low]])-1</f>
        <v>8.4250730172994448E-3</v>
      </c>
      <c r="AD354" s="1">
        <f>(Table2[[#This Row],[Day High]]/Table2[[#This Row],[Close Price]])-1</f>
        <v>1.4481452601091682E-2</v>
      </c>
      <c r="AE354" s="1">
        <f>(Table2[[#This Row],[Close Price]]/Table2[[#This Row],[Current Week Low]])-1</f>
        <v>8.4250730172994448E-3</v>
      </c>
      <c r="AF354" s="1">
        <f>(Table2[[#This Row],[Current Week High]]/Table2[[#This Row],[Close Price]])-1</f>
        <v>2.539823994653001E-2</v>
      </c>
      <c r="AG354" s="1">
        <f>(Table2[[#This Row],[Close Price]]/Table2[[#This Row],[Current Month Low]])-1</f>
        <v>8.4250730172994448E-3</v>
      </c>
      <c r="AH354" s="1">
        <f>(Table2[[#This Row],[Current Month High]]/Table2[[#This Row],[Close Price]])-1</f>
        <v>7.8311239835134216E-2</v>
      </c>
      <c r="AI354">
        <v>7.8311239835134199</v>
      </c>
      <c r="AJ354">
        <v>71.808612440191297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-0.03</v>
      </c>
      <c r="AM354" t="s">
        <v>3216</v>
      </c>
      <c r="AN354">
        <v>-3.44</v>
      </c>
      <c r="AO354" t="s">
        <v>3216</v>
      </c>
      <c r="AP354">
        <v>-4.7257730726910002E-2</v>
      </c>
      <c r="AQ354">
        <f>(Table2[[#This Row],[Sharpe Ratio]]-AVERAGE(Table2[Sharpe Ratio]))/_xlfn.STDEV.P(Table2[Sharpe Ratio])</f>
        <v>-1.2968606910630012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-1.4880433528831751</v>
      </c>
      <c r="AS354">
        <f>_xlfn.RANK.AVG(Table2[[#This Row],[1Y Return vs Nifty Z-Score]],Table2[1Y Return vs Nifty Z-Score])</f>
        <v>317</v>
      </c>
      <c r="AT354">
        <f>_xlfn.RANK.AVG(Table2[[#This Row],[6M Return vs Nifty Z-Score]],Table2[6M Return vs Nifty Z-Score])</f>
        <v>101</v>
      </c>
      <c r="AU354">
        <f>_xlfn.RANK.AVG(Table2[[#This Row],[Sharpe Ratio Z-Score]],Table2[Sharpe Ratio Z-Score])</f>
        <v>668</v>
      </c>
      <c r="AV354">
        <f>(Table2[[#This Row],[Rank 1Y]]+Table2[[#This Row],[Rank 6M]]+Table2[[#This Row],[Rank Sharpe]])/3</f>
        <v>362</v>
      </c>
    </row>
    <row r="355" spans="1:48" x14ac:dyDescent="0.3">
      <c r="A355" t="s">
        <v>93</v>
      </c>
      <c r="B355" t="s">
        <v>94</v>
      </c>
      <c r="C355" t="s">
        <v>3176</v>
      </c>
      <c r="D355" t="s">
        <v>95</v>
      </c>
      <c r="E355">
        <v>309013.05580823898</v>
      </c>
      <c r="F355">
        <v>1950.8</v>
      </c>
      <c r="G355">
        <v>68.071467940518403</v>
      </c>
      <c r="H355">
        <f>(Table2[[#This Row],[1Y Return vs Nifty]]-AVERAGE(Table2[1Y Return vs Nifty]))/_xlfn.STDEV.P(Table2[1Y Return vs Nifty])</f>
        <v>0.68773622114189625</v>
      </c>
      <c r="I355">
        <v>4.5101239502675901</v>
      </c>
      <c r="J355">
        <f>(Table2[[#This Row],[1M Return vs Nifty]]-AVERAGE(Table2[1M Return vs Nifty]))/_xlfn.STDEV.P(Table2[1M Return vs Nifty])</f>
        <v>0.30132780457885627</v>
      </c>
      <c r="K355">
        <v>-10.734751428577001</v>
      </c>
      <c r="L355">
        <f>(Table2[[#This Row],[6M Return vs Nifty]]-AVERAGE(Table2[6M Return vs Nifty]))/_xlfn.STDEV.P(Table2[6M Return vs Nifty])</f>
        <v>-0.79740595961950667</v>
      </c>
      <c r="M355">
        <v>3.35445740543588</v>
      </c>
      <c r="N355">
        <f>(Table2[[#This Row],[1W Return vs Nifty]]-AVERAGE(Table2[1W Return vs Nifty]))/_xlfn.STDEV.P(Table2[1W Return vs Nifty])</f>
        <v>1.0207287513551238</v>
      </c>
      <c r="O355">
        <v>1875.35</v>
      </c>
      <c r="P355">
        <v>1848.97409456787</v>
      </c>
      <c r="Q355">
        <v>1714.6537533841099</v>
      </c>
      <c r="R355">
        <v>65.407113759256703</v>
      </c>
      <c r="S355" s="1">
        <f>(Table2[[#This Row],[Close Price]]-Table2[[#This Row],[20D EMA]])/Table2[[#This Row],[20D EMA]]</f>
        <v>4.0232489935212119E-2</v>
      </c>
      <c r="T355" s="1">
        <f>(Table2[[#This Row],[Close Price]]-Table2[[#This Row],[50D EMA]])/Table2[[#This Row],[50D EMA]]</f>
        <v>5.5071569542962169E-2</v>
      </c>
      <c r="U355" s="1">
        <f>(Table2[[#This Row],[Close Price]]-Table2[[#This Row],[200D EMA]])/Table2[[#This Row],[200D EMA]]</f>
        <v>0.13772240964090987</v>
      </c>
      <c r="V355">
        <v>0.98907597194472496</v>
      </c>
      <c r="W355">
        <v>1925.1</v>
      </c>
      <c r="X355">
        <v>1965</v>
      </c>
      <c r="Y355">
        <v>1833.15</v>
      </c>
      <c r="Z355">
        <v>1978</v>
      </c>
      <c r="AA355">
        <v>1780.4</v>
      </c>
      <c r="AB355">
        <v>1978</v>
      </c>
      <c r="AC355" s="1">
        <f>(Table2[[#This Row],[Close Price]]/Table2[[#This Row],[Day Low]])-1</f>
        <v>1.3349955846449602E-2</v>
      </c>
      <c r="AD355" s="1">
        <f>(Table2[[#This Row],[Day High]]/Table2[[#This Row],[Close Price]])-1</f>
        <v>7.2790649989749046E-3</v>
      </c>
      <c r="AE355" s="1">
        <f>(Table2[[#This Row],[Close Price]]/Table2[[#This Row],[Current Week Low]])-1</f>
        <v>6.4179145187245989E-2</v>
      </c>
      <c r="AF355" s="1">
        <f>(Table2[[#This Row],[Current Week High]]/Table2[[#This Row],[Close Price]])-1</f>
        <v>1.3942997744515129E-2</v>
      </c>
      <c r="AG355" s="1">
        <f>(Table2[[#This Row],[Close Price]]/Table2[[#This Row],[Current Month Low]])-1</f>
        <v>9.5708829476522039E-2</v>
      </c>
      <c r="AH355" s="1">
        <f>(Table2[[#This Row],[Current Month High]]/Table2[[#This Row],[Close Price]])-1</f>
        <v>1.3942997744515129E-2</v>
      </c>
      <c r="AI355">
        <v>11.4465860159934</v>
      </c>
      <c r="AJ355">
        <v>139.200539513211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0.08</v>
      </c>
      <c r="AM355" t="s">
        <v>3217</v>
      </c>
      <c r="AN355">
        <v>0.26</v>
      </c>
      <c r="AO355" t="s">
        <v>3217</v>
      </c>
      <c r="AP355">
        <v>5.7618463778977003E-2</v>
      </c>
      <c r="AQ355">
        <f>(Table2[[#This Row],[Sharpe Ratio]]-AVERAGE(Table2[Sharpe Ratio]))/_xlfn.STDEV.P(Table2[Sharpe Ratio])</f>
        <v>-7.8820434872375916E-2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1.1335663825839937</v>
      </c>
      <c r="AS355">
        <f>_xlfn.RANK.AVG(Table2[[#This Row],[1Y Return vs Nifty Z-Score]],Table2[1Y Return vs Nifty Z-Score])</f>
        <v>128</v>
      </c>
      <c r="AT355">
        <f>_xlfn.RANK.AVG(Table2[[#This Row],[6M Return vs Nifty Z-Score]],Table2[6M Return vs Nifty Z-Score])</f>
        <v>590</v>
      </c>
      <c r="AU355">
        <f>_xlfn.RANK.AVG(Table2[[#This Row],[Sharpe Ratio Z-Score]],Table2[Sharpe Ratio Z-Score])</f>
        <v>369</v>
      </c>
      <c r="AV355">
        <f>(Table2[[#This Row],[Rank 1Y]]+Table2[[#This Row],[Rank 6M]]+Table2[[#This Row],[Rank Sharpe]])/3</f>
        <v>362.33333333333331</v>
      </c>
    </row>
    <row r="356" spans="1:48" x14ac:dyDescent="0.3">
      <c r="A356" t="s">
        <v>862</v>
      </c>
      <c r="B356" t="s">
        <v>863</v>
      </c>
      <c r="C356" t="s">
        <v>3183</v>
      </c>
      <c r="D356" t="s">
        <v>451</v>
      </c>
      <c r="E356">
        <v>18648.3473748</v>
      </c>
      <c r="F356">
        <v>301.60000000000002</v>
      </c>
      <c r="G356">
        <v>6.7572892851443704</v>
      </c>
      <c r="H356">
        <f>(Table2[[#This Row],[1Y Return vs Nifty]]-AVERAGE(Table2[1Y Return vs Nifty]))/_xlfn.STDEV.P(Table2[1Y Return vs Nifty])</f>
        <v>-0.33137543454542834</v>
      </c>
      <c r="I356">
        <v>2.1396969633920402</v>
      </c>
      <c r="J356">
        <f>(Table2[[#This Row],[1M Return vs Nifty]]-AVERAGE(Table2[1M Return vs Nifty]))/_xlfn.STDEV.P(Table2[1M Return vs Nifty])</f>
        <v>8.0778689803510315E-2</v>
      </c>
      <c r="K356">
        <v>18.154361705909601</v>
      </c>
      <c r="L356">
        <f>(Table2[[#This Row],[6M Return vs Nifty]]-AVERAGE(Table2[6M Return vs Nifty]))/_xlfn.STDEV.P(Table2[6M Return vs Nifty])</f>
        <v>5.4294028540998483E-2</v>
      </c>
      <c r="M356">
        <v>-5.0846222743497096</v>
      </c>
      <c r="N356">
        <f>(Table2[[#This Row],[1W Return vs Nifty]]-AVERAGE(Table2[1W Return vs Nifty]))/_xlfn.STDEV.P(Table2[1W Return vs Nifty])</f>
        <v>-0.88315509607467557</v>
      </c>
      <c r="O356">
        <v>304.64999999999998</v>
      </c>
      <c r="P356">
        <v>304.97519584471797</v>
      </c>
      <c r="Q356">
        <v>275.09084081947998</v>
      </c>
      <c r="R356">
        <v>38.550938079567999</v>
      </c>
      <c r="S356" s="1">
        <f>(Table2[[#This Row],[Close Price]]-Table2[[#This Row],[20D EMA]])/Table2[[#This Row],[20D EMA]]</f>
        <v>-1.0011488593467765E-2</v>
      </c>
      <c r="T356" s="1">
        <f>(Table2[[#This Row],[Close Price]]-Table2[[#This Row],[50D EMA]])/Table2[[#This Row],[50D EMA]]</f>
        <v>-1.1067115918622033E-2</v>
      </c>
      <c r="U356" s="1">
        <f>(Table2[[#This Row],[Close Price]]-Table2[[#This Row],[200D EMA]])/Table2[[#This Row],[200D EMA]]</f>
        <v>9.6365110163430981E-2</v>
      </c>
      <c r="V356">
        <v>0.54954379297270695</v>
      </c>
      <c r="W356">
        <v>300</v>
      </c>
      <c r="X356">
        <v>305.64999999999998</v>
      </c>
      <c r="Y356">
        <v>300</v>
      </c>
      <c r="Z356">
        <v>310.95</v>
      </c>
      <c r="AA356">
        <v>300</v>
      </c>
      <c r="AB356">
        <v>316.2</v>
      </c>
      <c r="AC356" s="1">
        <f>(Table2[[#This Row],[Close Price]]/Table2[[#This Row],[Day Low]])-1</f>
        <v>5.3333333333334121E-3</v>
      </c>
      <c r="AD356" s="1">
        <f>(Table2[[#This Row],[Day High]]/Table2[[#This Row],[Close Price]])-1</f>
        <v>1.3428381962864666E-2</v>
      </c>
      <c r="AE356" s="1">
        <f>(Table2[[#This Row],[Close Price]]/Table2[[#This Row],[Current Week Low]])-1</f>
        <v>5.3333333333334121E-3</v>
      </c>
      <c r="AF356" s="1">
        <f>(Table2[[#This Row],[Current Week High]]/Table2[[#This Row],[Close Price]])-1</f>
        <v>3.1001326259946893E-2</v>
      </c>
      <c r="AG356" s="1">
        <f>(Table2[[#This Row],[Close Price]]/Table2[[#This Row],[Current Month Low]])-1</f>
        <v>5.3333333333334121E-3</v>
      </c>
      <c r="AH356" s="1">
        <f>(Table2[[#This Row],[Current Month High]]/Table2[[#This Row],[Close Price]])-1</f>
        <v>4.8408488063660382E-2</v>
      </c>
      <c r="AI356">
        <v>18.0039787798408</v>
      </c>
      <c r="AJ356">
        <v>62.325080731969798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-0.19</v>
      </c>
      <c r="AM356" t="s">
        <v>3216</v>
      </c>
      <c r="AN356">
        <v>-2.91</v>
      </c>
      <c r="AO356" t="s">
        <v>3216</v>
      </c>
      <c r="AP356">
        <v>4.4925585854858001E-2</v>
      </c>
      <c r="AQ356">
        <f>(Table2[[#This Row],[Sharpe Ratio]]-AVERAGE(Table2[Sharpe Ratio]))/_xlfn.STDEV.P(Table2[Sharpe Ratio])</f>
        <v>-0.22623650342187313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408</v>
      </c>
      <c r="AT356">
        <f>_xlfn.RANK.AVG(Table2[[#This Row],[6M Return vs Nifty Z-Score]],Table2[6M Return vs Nifty Z-Score])</f>
        <v>284</v>
      </c>
      <c r="AU356">
        <f>_xlfn.RANK.AVG(Table2[[#This Row],[Sharpe Ratio Z-Score]],Table2[Sharpe Ratio Z-Score])</f>
        <v>397</v>
      </c>
      <c r="AV356">
        <f>(Table2[[#This Row],[Rank 1Y]]+Table2[[#This Row],[Rank 6M]]+Table2[[#This Row],[Rank Sharpe]])/3</f>
        <v>363</v>
      </c>
    </row>
    <row r="357" spans="1:48" x14ac:dyDescent="0.3">
      <c r="A357" t="s">
        <v>130</v>
      </c>
      <c r="B357" t="s">
        <v>131</v>
      </c>
      <c r="C357" t="s">
        <v>3184</v>
      </c>
      <c r="D357" t="s">
        <v>132</v>
      </c>
      <c r="E357">
        <v>213050.07853542001</v>
      </c>
      <c r="F357">
        <v>860.7</v>
      </c>
      <c r="G357">
        <v>36.532637098783802</v>
      </c>
      <c r="H357">
        <f>(Table2[[#This Row],[1Y Return vs Nifty]]-AVERAGE(Table2[1Y Return vs Nifty]))/_xlfn.STDEV.P(Table2[1Y Return vs Nifty])</f>
        <v>0.1635248425924182</v>
      </c>
      <c r="I357">
        <v>-4.4200545842717203</v>
      </c>
      <c r="J357">
        <f>(Table2[[#This Row],[1M Return vs Nifty]]-AVERAGE(Table2[1M Return vs Nifty]))/_xlfn.STDEV.P(Table2[1M Return vs Nifty])</f>
        <v>-0.52955329046574906</v>
      </c>
      <c r="K357">
        <v>-12.137419181126999</v>
      </c>
      <c r="L357">
        <f>(Table2[[#This Row],[6M Return vs Nifty]]-AVERAGE(Table2[6M Return vs Nifty]))/_xlfn.STDEV.P(Table2[6M Return vs Nifty])</f>
        <v>-0.83875898083128719</v>
      </c>
      <c r="M357">
        <v>2.1249813631195398</v>
      </c>
      <c r="N357">
        <f>(Table2[[#This Row],[1W Return vs Nifty]]-AVERAGE(Table2[1W Return vs Nifty]))/_xlfn.STDEV.P(Table2[1W Return vs Nifty])</f>
        <v>0.74335495390479933</v>
      </c>
      <c r="O357">
        <v>845.75</v>
      </c>
      <c r="P357">
        <v>843.66117528731297</v>
      </c>
      <c r="Q357">
        <v>793.42746417403998</v>
      </c>
      <c r="R357">
        <v>62.960535343940599</v>
      </c>
      <c r="S357" s="1">
        <f>(Table2[[#This Row],[Close Price]]-Table2[[#This Row],[20D EMA]])/Table2[[#This Row],[20D EMA]]</f>
        <v>1.7676618386047942E-2</v>
      </c>
      <c r="T357" s="1">
        <f>(Table2[[#This Row],[Close Price]]-Table2[[#This Row],[50D EMA]])/Table2[[#This Row],[50D EMA]]</f>
        <v>2.0196288761165783E-2</v>
      </c>
      <c r="U357" s="1">
        <f>(Table2[[#This Row],[Close Price]]-Table2[[#This Row],[200D EMA]])/Table2[[#This Row],[200D EMA]]</f>
        <v>8.478725386194054E-2</v>
      </c>
      <c r="V357">
        <v>0.66492413415632001</v>
      </c>
      <c r="W357">
        <v>849</v>
      </c>
      <c r="X357">
        <v>863.65</v>
      </c>
      <c r="Y357">
        <v>849</v>
      </c>
      <c r="Z357">
        <v>880.8</v>
      </c>
      <c r="AA357">
        <v>809.55</v>
      </c>
      <c r="AB357">
        <v>880.8</v>
      </c>
      <c r="AC357" s="1">
        <f>(Table2[[#This Row],[Close Price]]/Table2[[#This Row],[Day Low]])-1</f>
        <v>1.3780918727915203E-2</v>
      </c>
      <c r="AD357" s="1">
        <f>(Table2[[#This Row],[Day High]]/Table2[[#This Row],[Close Price]])-1</f>
        <v>3.4274427791332052E-3</v>
      </c>
      <c r="AE357" s="1">
        <f>(Table2[[#This Row],[Close Price]]/Table2[[#This Row],[Current Week Low]])-1</f>
        <v>1.3780918727915203E-2</v>
      </c>
      <c r="AF357" s="1">
        <f>(Table2[[#This Row],[Current Week High]]/Table2[[#This Row],[Close Price]])-1</f>
        <v>2.3353084698501059E-2</v>
      </c>
      <c r="AG357" s="1">
        <f>(Table2[[#This Row],[Close Price]]/Table2[[#This Row],[Current Month Low]])-1</f>
        <v>6.3183249953678189E-2</v>
      </c>
      <c r="AH357" s="1">
        <f>(Table2[[#This Row],[Current Month High]]/Table2[[#This Row],[Close Price]])-1</f>
        <v>2.3353084698501059E-2</v>
      </c>
      <c r="AI357">
        <v>12.420123155571</v>
      </c>
      <c r="AJ357">
        <v>67.925080479953195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0.08</v>
      </c>
      <c r="AM357" t="s">
        <v>3217</v>
      </c>
      <c r="AN357">
        <v>1.47</v>
      </c>
      <c r="AO357" t="s">
        <v>3217</v>
      </c>
      <c r="AP357">
        <v>0.102806274232282</v>
      </c>
      <c r="AQ357">
        <f>(Table2[[#This Row],[Sharpe Ratio]]-AVERAGE(Table2[Sharpe Ratio]))/_xlfn.STDEV.P(Table2[Sharpe Ratio])</f>
        <v>0.44599430006871166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-1.543817473110709E-2</v>
      </c>
      <c r="AS357">
        <f>_xlfn.RANK.AVG(Table2[[#This Row],[1Y Return vs Nifty Z-Score]],Table2[1Y Return vs Nifty Z-Score])</f>
        <v>255</v>
      </c>
      <c r="AT357">
        <f>_xlfn.RANK.AVG(Table2[[#This Row],[6M Return vs Nifty Z-Score]],Table2[6M Return vs Nifty Z-Score])</f>
        <v>607</v>
      </c>
      <c r="AU357">
        <f>_xlfn.RANK.AVG(Table2[[#This Row],[Sharpe Ratio Z-Score]],Table2[Sharpe Ratio Z-Score])</f>
        <v>227</v>
      </c>
      <c r="AV357">
        <f>(Table2[[#This Row],[Rank 1Y]]+Table2[[#This Row],[Rank 6M]]+Table2[[#This Row],[Rank Sharpe]])/3</f>
        <v>363</v>
      </c>
    </row>
    <row r="358" spans="1:48" x14ac:dyDescent="0.3">
      <c r="A358" t="s">
        <v>1151</v>
      </c>
      <c r="B358" t="s">
        <v>1152</v>
      </c>
      <c r="C358" t="s">
        <v>3177</v>
      </c>
      <c r="D358" t="s">
        <v>407</v>
      </c>
      <c r="E358">
        <v>11156.364084909999</v>
      </c>
      <c r="F358">
        <v>427.9</v>
      </c>
      <c r="G358">
        <v>40.970312259888502</v>
      </c>
      <c r="H358">
        <f>(Table2[[#This Row],[1Y Return vs Nifty]]-AVERAGE(Table2[1Y Return vs Nifty]))/_xlfn.STDEV.P(Table2[1Y Return vs Nifty])</f>
        <v>0.23728407055590886</v>
      </c>
      <c r="I358">
        <v>3.85961309541959</v>
      </c>
      <c r="J358">
        <f>(Table2[[#This Row],[1M Return vs Nifty]]-AVERAGE(Table2[1M Return vs Nifty]))/_xlfn.STDEV.P(Table2[1M Return vs Nifty])</f>
        <v>0.24080301559238484</v>
      </c>
      <c r="K358">
        <v>-15.480082902087799</v>
      </c>
      <c r="L358">
        <f>(Table2[[#This Row],[6M Return vs Nifty]]-AVERAGE(Table2[6M Return vs Nifty]))/_xlfn.STDEV.P(Table2[6M Return vs Nifty])</f>
        <v>-0.93730636919567067</v>
      </c>
      <c r="M358">
        <v>-1.4594015846823201</v>
      </c>
      <c r="N358">
        <f>(Table2[[#This Row],[1W Return vs Nifty]]-AVERAGE(Table2[1W Return vs Nifty]))/_xlfn.STDEV.P(Table2[1W Return vs Nifty])</f>
        <v>-6.5293507333115286E-2</v>
      </c>
      <c r="O358">
        <v>421.88</v>
      </c>
      <c r="P358">
        <v>420.70150533345497</v>
      </c>
      <c r="Q358">
        <v>401.47588463978599</v>
      </c>
      <c r="R358">
        <v>54.583956299275101</v>
      </c>
      <c r="S358" s="1">
        <f>(Table2[[#This Row],[Close Price]]-Table2[[#This Row],[20D EMA]])/Table2[[#This Row],[20D EMA]]</f>
        <v>1.4269460510097615E-2</v>
      </c>
      <c r="T358" s="1">
        <f>(Table2[[#This Row],[Close Price]]-Table2[[#This Row],[50D EMA]])/Table2[[#This Row],[50D EMA]]</f>
        <v>1.7110693865569501E-2</v>
      </c>
      <c r="U358" s="1">
        <f>(Table2[[#This Row],[Close Price]]-Table2[[#This Row],[200D EMA]])/Table2[[#This Row],[200D EMA]]</f>
        <v>6.5817441024938153E-2</v>
      </c>
      <c r="V358">
        <v>0.949847517952363</v>
      </c>
      <c r="W358">
        <v>425.15</v>
      </c>
      <c r="X358">
        <v>435.95</v>
      </c>
      <c r="Y358">
        <v>425.15</v>
      </c>
      <c r="Z358">
        <v>453</v>
      </c>
      <c r="AA358">
        <v>400.2</v>
      </c>
      <c r="AB358">
        <v>453</v>
      </c>
      <c r="AC358" s="1">
        <f>(Table2[[#This Row],[Close Price]]/Table2[[#This Row],[Day Low]])-1</f>
        <v>6.4683053040104355E-3</v>
      </c>
      <c r="AD358" s="1">
        <f>(Table2[[#This Row],[Day High]]/Table2[[#This Row],[Close Price]])-1</f>
        <v>1.881280673054464E-2</v>
      </c>
      <c r="AE358" s="1">
        <f>(Table2[[#This Row],[Close Price]]/Table2[[#This Row],[Current Week Low]])-1</f>
        <v>6.4683053040104355E-3</v>
      </c>
      <c r="AF358" s="1">
        <f>(Table2[[#This Row],[Current Week High]]/Table2[[#This Row],[Close Price]])-1</f>
        <v>5.8658565085300429E-2</v>
      </c>
      <c r="AG358" s="1">
        <f>(Table2[[#This Row],[Close Price]]/Table2[[#This Row],[Current Month Low]])-1</f>
        <v>6.92153923038481E-2</v>
      </c>
      <c r="AH358" s="1">
        <f>(Table2[[#This Row],[Current Month High]]/Table2[[#This Row],[Close Price]])-1</f>
        <v>5.8658565085300429E-2</v>
      </c>
      <c r="AI358">
        <v>29.457817247020301</v>
      </c>
      <c r="AJ358">
        <v>67.803921568627402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-0.06</v>
      </c>
      <c r="AM358" t="s">
        <v>3216</v>
      </c>
      <c r="AN358">
        <v>6.55</v>
      </c>
      <c r="AO358" t="s">
        <v>3217</v>
      </c>
      <c r="AP358">
        <v>0.108997987685114</v>
      </c>
      <c r="AQ358">
        <f>(Table2[[#This Row],[Sharpe Ratio]]-AVERAGE(Table2[Sharpe Ratio]))/_xlfn.STDEV.P(Table2[Sharpe Ratio])</f>
        <v>0.51790534028025448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-6.6074501002378327E-3</v>
      </c>
      <c r="AS358">
        <f>_xlfn.RANK.AVG(Table2[[#This Row],[1Y Return vs Nifty Z-Score]],Table2[1Y Return vs Nifty Z-Score])</f>
        <v>237</v>
      </c>
      <c r="AT358">
        <f>_xlfn.RANK.AVG(Table2[[#This Row],[6M Return vs Nifty Z-Score]],Table2[6M Return vs Nifty Z-Score])</f>
        <v>640</v>
      </c>
      <c r="AU358">
        <f>_xlfn.RANK.AVG(Table2[[#This Row],[Sharpe Ratio Z-Score]],Table2[Sharpe Ratio Z-Score])</f>
        <v>215</v>
      </c>
      <c r="AV358">
        <f>(Table2[[#This Row],[Rank 1Y]]+Table2[[#This Row],[Rank 6M]]+Table2[[#This Row],[Rank Sharpe]])/3</f>
        <v>364</v>
      </c>
    </row>
    <row r="359" spans="1:48" x14ac:dyDescent="0.3">
      <c r="A359" t="s">
        <v>1199</v>
      </c>
      <c r="B359" t="s">
        <v>1200</v>
      </c>
      <c r="C359" t="s">
        <v>3180</v>
      </c>
      <c r="D359" t="s">
        <v>80</v>
      </c>
      <c r="E359">
        <v>10255.386960919999</v>
      </c>
      <c r="F359">
        <v>203.74</v>
      </c>
      <c r="G359">
        <v>30.916918399881698</v>
      </c>
      <c r="H359">
        <f>(Table2[[#This Row],[1Y Return vs Nifty]]-AVERAGE(Table2[1Y Return vs Nifty]))/_xlfn.STDEV.P(Table2[1Y Return vs Nifty])</f>
        <v>7.018518598085921E-2</v>
      </c>
      <c r="I359">
        <v>30.866835620907199</v>
      </c>
      <c r="J359">
        <f>(Table2[[#This Row],[1M Return vs Nifty]]-AVERAGE(Table2[1M Return vs Nifty]))/_xlfn.STDEV.P(Table2[1M Return vs Nifty])</f>
        <v>2.7536072713303805</v>
      </c>
      <c r="K359">
        <v>4.4344151757499901</v>
      </c>
      <c r="L359">
        <f>(Table2[[#This Row],[6M Return vs Nifty]]-AVERAGE(Table2[6M Return vs Nifty]))/_xlfn.STDEV.P(Table2[6M Return vs Nifty])</f>
        <v>-0.35019323428709825</v>
      </c>
      <c r="M359">
        <v>-0.99661264586822795</v>
      </c>
      <c r="N359">
        <f>(Table2[[#This Row],[1W Return vs Nifty]]-AVERAGE(Table2[1W Return vs Nifty]))/_xlfn.STDEV.P(Table2[1W Return vs Nifty])</f>
        <v>3.9113183776561922E-2</v>
      </c>
      <c r="O359">
        <v>191.42</v>
      </c>
      <c r="P359">
        <v>177.586215764619</v>
      </c>
      <c r="Q359">
        <v>164.86773572149801</v>
      </c>
      <c r="R359">
        <v>56.270070781164101</v>
      </c>
      <c r="S359" s="1">
        <f>(Table2[[#This Row],[Close Price]]-Table2[[#This Row],[20D EMA]])/Table2[[#This Row],[20D EMA]]</f>
        <v>6.4361090795110348E-2</v>
      </c>
      <c r="T359" s="1">
        <f>(Table2[[#This Row],[Close Price]]-Table2[[#This Row],[50D EMA]])/Table2[[#This Row],[50D EMA]]</f>
        <v>0.14727372911671505</v>
      </c>
      <c r="U359" s="1">
        <f>(Table2[[#This Row],[Close Price]]-Table2[[#This Row],[200D EMA]])/Table2[[#This Row],[200D EMA]]</f>
        <v>0.23577848090403072</v>
      </c>
      <c r="V359">
        <v>4.83009491699426</v>
      </c>
      <c r="W359">
        <v>201.61</v>
      </c>
      <c r="X359">
        <v>210.9</v>
      </c>
      <c r="Y359">
        <v>201.61</v>
      </c>
      <c r="Z359">
        <v>219.65</v>
      </c>
      <c r="AA359">
        <v>163.15</v>
      </c>
      <c r="AB359">
        <v>246</v>
      </c>
      <c r="AC359" s="1">
        <f>(Table2[[#This Row],[Close Price]]/Table2[[#This Row],[Day Low]])-1</f>
        <v>1.0564952135310834E-2</v>
      </c>
      <c r="AD359" s="1">
        <f>(Table2[[#This Row],[Day High]]/Table2[[#This Row],[Close Price]])-1</f>
        <v>3.5142829095906603E-2</v>
      </c>
      <c r="AE359" s="1">
        <f>(Table2[[#This Row],[Close Price]]/Table2[[#This Row],[Current Week Low]])-1</f>
        <v>1.0564952135310834E-2</v>
      </c>
      <c r="AF359" s="1">
        <f>(Table2[[#This Row],[Current Week High]]/Table2[[#This Row],[Close Price]])-1</f>
        <v>7.8089722194954359E-2</v>
      </c>
      <c r="AG359" s="1">
        <f>(Table2[[#This Row],[Close Price]]/Table2[[#This Row],[Current Month Low]])-1</f>
        <v>0.24878945755439785</v>
      </c>
      <c r="AH359" s="1">
        <f>(Table2[[#This Row],[Current Month High]]/Table2[[#This Row],[Close Price]])-1</f>
        <v>0.20742122312751543</v>
      </c>
      <c r="AI359">
        <v>20.742122312751501</v>
      </c>
      <c r="AJ359">
        <v>69.783333333333303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0.13</v>
      </c>
      <c r="AM359" t="s">
        <v>3217</v>
      </c>
      <c r="AN359">
        <v>23.23</v>
      </c>
      <c r="AO359" t="s">
        <v>3217</v>
      </c>
      <c r="AP359">
        <v>4.9220436578887999E-2</v>
      </c>
      <c r="AQ359">
        <f>(Table2[[#This Row],[Sharpe Ratio]]-AVERAGE(Table2[Sharpe Ratio]))/_xlfn.STDEV.P(Table2[Sharpe Ratio])</f>
        <v>-0.17635577404525235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2.336356632755451</v>
      </c>
      <c r="AS359">
        <f>_xlfn.RANK.AVG(Table2[[#This Row],[1Y Return vs Nifty Z-Score]],Table2[1Y Return vs Nifty Z-Score])</f>
        <v>277</v>
      </c>
      <c r="AT359">
        <f>_xlfn.RANK.AVG(Table2[[#This Row],[6M Return vs Nifty Z-Score]],Table2[6M Return vs Nifty Z-Score])</f>
        <v>428</v>
      </c>
      <c r="AU359">
        <f>_xlfn.RANK.AVG(Table2[[#This Row],[Sharpe Ratio Z-Score]],Table2[Sharpe Ratio Z-Score])</f>
        <v>387</v>
      </c>
      <c r="AV359">
        <f>(Table2[[#This Row],[Rank 1Y]]+Table2[[#This Row],[Rank 6M]]+Table2[[#This Row],[Rank Sharpe]])/3</f>
        <v>364</v>
      </c>
    </row>
    <row r="360" spans="1:48" x14ac:dyDescent="0.3">
      <c r="A360" t="s">
        <v>154</v>
      </c>
      <c r="B360" t="s">
        <v>155</v>
      </c>
      <c r="C360" t="s">
        <v>3180</v>
      </c>
      <c r="D360" t="s">
        <v>80</v>
      </c>
      <c r="E360">
        <v>182708.35982911001</v>
      </c>
      <c r="F360">
        <v>2722.7</v>
      </c>
      <c r="G360">
        <v>13.5996552940614</v>
      </c>
      <c r="H360">
        <f>(Table2[[#This Row],[1Y Return vs Nifty]]-AVERAGE(Table2[1Y Return vs Nifty]))/_xlfn.STDEV.P(Table2[1Y Return vs Nifty])</f>
        <v>-0.21764749909741876</v>
      </c>
      <c r="I360">
        <v>1.7428067156514799</v>
      </c>
      <c r="J360">
        <f>(Table2[[#This Row],[1M Return vs Nifty]]-AVERAGE(Table2[1M Return vs Nifty]))/_xlfn.STDEV.P(Table2[1M Return vs Nifty])</f>
        <v>4.3851252980186654E-2</v>
      </c>
      <c r="K360">
        <v>8.52376248441435</v>
      </c>
      <c r="L360">
        <f>(Table2[[#This Row],[6M Return vs Nifty]]-AVERAGE(Table2[6M Return vs Nifty]))/_xlfn.STDEV.P(Table2[6M Return vs Nifty])</f>
        <v>-0.229632349009665</v>
      </c>
      <c r="M360">
        <v>-9.7322040504392401E-2</v>
      </c>
      <c r="N360">
        <f>(Table2[[#This Row],[1W Return vs Nifty]]-AVERAGE(Table2[1W Return vs Nifty]))/_xlfn.STDEV.P(Table2[1W Return vs Nifty])</f>
        <v>0.24199607180032717</v>
      </c>
      <c r="O360">
        <v>2718.99</v>
      </c>
      <c r="P360">
        <v>2680.4785441337399</v>
      </c>
      <c r="Q360">
        <v>2410.7302517634798</v>
      </c>
      <c r="R360">
        <v>48.738204060074899</v>
      </c>
      <c r="S360" s="1">
        <f>(Table2[[#This Row],[Close Price]]-Table2[[#This Row],[20D EMA]])/Table2[[#This Row],[20D EMA]]</f>
        <v>1.3644772507438558E-3</v>
      </c>
      <c r="T360" s="1">
        <f>(Table2[[#This Row],[Close Price]]-Table2[[#This Row],[50D EMA]])/Table2[[#This Row],[50D EMA]]</f>
        <v>1.5751461976318409E-2</v>
      </c>
      <c r="U360" s="1">
        <f>(Table2[[#This Row],[Close Price]]-Table2[[#This Row],[200D EMA]])/Table2[[#This Row],[200D EMA]]</f>
        <v>0.12940881627395273</v>
      </c>
      <c r="V360">
        <v>0.54432701968423702</v>
      </c>
      <c r="W360">
        <v>2715</v>
      </c>
      <c r="X360">
        <v>2777</v>
      </c>
      <c r="Y360">
        <v>2715</v>
      </c>
      <c r="Z360">
        <v>2819.05</v>
      </c>
      <c r="AA360">
        <v>2673.9</v>
      </c>
      <c r="AB360">
        <v>2819.05</v>
      </c>
      <c r="AC360" s="1">
        <f>(Table2[[#This Row],[Close Price]]/Table2[[#This Row],[Day Low]])-1</f>
        <v>2.8360957642725726E-3</v>
      </c>
      <c r="AD360" s="1">
        <f>(Table2[[#This Row],[Day High]]/Table2[[#This Row],[Close Price]])-1</f>
        <v>1.9943438498549293E-2</v>
      </c>
      <c r="AE360" s="1">
        <f>(Table2[[#This Row],[Close Price]]/Table2[[#This Row],[Current Week Low]])-1</f>
        <v>2.8360957642725726E-3</v>
      </c>
      <c r="AF360" s="1">
        <f>(Table2[[#This Row],[Current Week High]]/Table2[[#This Row],[Close Price]])-1</f>
        <v>3.5387666654423944E-2</v>
      </c>
      <c r="AG360" s="1">
        <f>(Table2[[#This Row],[Close Price]]/Table2[[#This Row],[Current Month Low]])-1</f>
        <v>1.8250495530872435E-2</v>
      </c>
      <c r="AH360" s="1">
        <f>(Table2[[#This Row],[Current Month High]]/Table2[[#This Row],[Close Price]])-1</f>
        <v>3.5387666654423944E-2</v>
      </c>
      <c r="AI360">
        <v>5.6947148051566403</v>
      </c>
      <c r="AJ360">
        <v>49.532344845342799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-0.02</v>
      </c>
      <c r="AM360" t="s">
        <v>3216</v>
      </c>
      <c r="AN360">
        <v>1.19</v>
      </c>
      <c r="AO360" t="s">
        <v>3217</v>
      </c>
      <c r="AP360">
        <v>6.4688662992792995E-2</v>
      </c>
      <c r="AQ360">
        <f>(Table2[[#This Row],[Sharpe Ratio]]-AVERAGE(Table2[Sharpe Ratio]))/_xlfn.STDEV.P(Table2[Sharpe Ratio])</f>
        <v>3.2934070942276968E-3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-0.15813911623234223</v>
      </c>
      <c r="AS360">
        <f>_xlfn.RANK.AVG(Table2[[#This Row],[1Y Return vs Nifty Z-Score]],Table2[1Y Return vs Nifty Z-Score])</f>
        <v>360</v>
      </c>
      <c r="AT360">
        <f>_xlfn.RANK.AVG(Table2[[#This Row],[6M Return vs Nifty Z-Score]],Table2[6M Return vs Nifty Z-Score])</f>
        <v>387</v>
      </c>
      <c r="AU360">
        <f>_xlfn.RANK.AVG(Table2[[#This Row],[Sharpe Ratio Z-Score]],Table2[Sharpe Ratio Z-Score])</f>
        <v>352</v>
      </c>
      <c r="AV360">
        <f>(Table2[[#This Row],[Rank 1Y]]+Table2[[#This Row],[Rank 6M]]+Table2[[#This Row],[Rank Sharpe]])/3</f>
        <v>366.33333333333331</v>
      </c>
    </row>
    <row r="361" spans="1:48" x14ac:dyDescent="0.3">
      <c r="A361" t="s">
        <v>28</v>
      </c>
      <c r="B361" t="s">
        <v>29</v>
      </c>
      <c r="C361" t="s">
        <v>3171</v>
      </c>
      <c r="D361" t="s">
        <v>24</v>
      </c>
      <c r="E361">
        <v>907662.52883596497</v>
      </c>
      <c r="F361">
        <v>1288.3499999999999</v>
      </c>
      <c r="G361">
        <v>4.06243630898103</v>
      </c>
      <c r="H361">
        <f>(Table2[[#This Row],[1Y Return vs Nifty]]-AVERAGE(Table2[1Y Return vs Nifty]))/_xlfn.STDEV.P(Table2[1Y Return vs Nifty])</f>
        <v>-0.37616696790034876</v>
      </c>
      <c r="I361">
        <v>3.0653983926272401</v>
      </c>
      <c r="J361">
        <f>(Table2[[#This Row],[1M Return vs Nifty]]-AVERAGE(Table2[1M Return vs Nifty]))/_xlfn.STDEV.P(Table2[1M Return vs Nifty])</f>
        <v>0.16690774245710074</v>
      </c>
      <c r="K361">
        <v>4.0980814833065704</v>
      </c>
      <c r="L361">
        <f>(Table2[[#This Row],[6M Return vs Nifty]]-AVERAGE(Table2[6M Return vs Nifty]))/_xlfn.STDEV.P(Table2[6M Return vs Nifty])</f>
        <v>-0.36010892122904459</v>
      </c>
      <c r="M361">
        <v>1.21325848624022</v>
      </c>
      <c r="N361">
        <f>(Table2[[#This Row],[1W Return vs Nifty]]-AVERAGE(Table2[1W Return vs Nifty]))/_xlfn.STDEV.P(Table2[1W Return vs Nifty])</f>
        <v>0.53766730495646453</v>
      </c>
      <c r="O361">
        <v>1237.6199999999999</v>
      </c>
      <c r="P361">
        <v>1213.37239353113</v>
      </c>
      <c r="Q361">
        <v>1122.494459002</v>
      </c>
      <c r="R361">
        <v>80.2715708286335</v>
      </c>
      <c r="S361" s="1">
        <f>(Table2[[#This Row],[Close Price]]-Table2[[#This Row],[20D EMA]])/Table2[[#This Row],[20D EMA]]</f>
        <v>4.0989964609492432E-2</v>
      </c>
      <c r="T361" s="1">
        <f>(Table2[[#This Row],[Close Price]]-Table2[[#This Row],[50D EMA]])/Table2[[#This Row],[50D EMA]]</f>
        <v>6.1792741345195523E-2</v>
      </c>
      <c r="U361" s="1">
        <f>(Table2[[#This Row],[Close Price]]-Table2[[#This Row],[200D EMA]])/Table2[[#This Row],[200D EMA]]</f>
        <v>0.14775622246319206</v>
      </c>
      <c r="V361">
        <v>0.79005707353598797</v>
      </c>
      <c r="W361">
        <v>1262</v>
      </c>
      <c r="X361">
        <v>1295.3499999999999</v>
      </c>
      <c r="Y361">
        <v>1244.7</v>
      </c>
      <c r="Z361">
        <v>1295.3499999999999</v>
      </c>
      <c r="AA361">
        <v>1200.45</v>
      </c>
      <c r="AB361">
        <v>1295.3499999999999</v>
      </c>
      <c r="AC361" s="1">
        <f>(Table2[[#This Row],[Close Price]]/Table2[[#This Row],[Day Low]])-1</f>
        <v>2.0879556259904897E-2</v>
      </c>
      <c r="AD361" s="1">
        <f>(Table2[[#This Row],[Day High]]/Table2[[#This Row],[Close Price]])-1</f>
        <v>5.4333061668025984E-3</v>
      </c>
      <c r="AE361" s="1">
        <f>(Table2[[#This Row],[Close Price]]/Table2[[#This Row],[Current Week Low]])-1</f>
        <v>3.5068691250903727E-2</v>
      </c>
      <c r="AF361" s="1">
        <f>(Table2[[#This Row],[Current Week High]]/Table2[[#This Row],[Close Price]])-1</f>
        <v>5.4333061668025984E-3</v>
      </c>
      <c r="AG361" s="1">
        <f>(Table2[[#This Row],[Close Price]]/Table2[[#This Row],[Current Month Low]])-1</f>
        <v>7.3222541546919873E-2</v>
      </c>
      <c r="AH361" s="1">
        <f>(Table2[[#This Row],[Current Month High]]/Table2[[#This Row],[Close Price]])-1</f>
        <v>5.4333061668025984E-3</v>
      </c>
      <c r="AI361">
        <v>0.54333061668025895</v>
      </c>
      <c r="AJ361">
        <v>43.3092324805339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0.06</v>
      </c>
      <c r="AM361" t="s">
        <v>3217</v>
      </c>
      <c r="AN361">
        <v>4.75</v>
      </c>
      <c r="AO361" t="s">
        <v>3217</v>
      </c>
      <c r="AP361">
        <v>9.5769834753732005E-2</v>
      </c>
      <c r="AQ361">
        <f>(Table2[[#This Row],[Sharpe Ratio]]-AVERAGE(Table2[Sharpe Ratio]))/_xlfn.STDEV.P(Table2[Sharpe Ratio])</f>
        <v>0.36427254628557104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0.33257170456974294</v>
      </c>
      <c r="AS361">
        <f>_xlfn.RANK.AVG(Table2[[#This Row],[1Y Return vs Nifty Z-Score]],Table2[1Y Return vs Nifty Z-Score])</f>
        <v>421</v>
      </c>
      <c r="AT361">
        <f>_xlfn.RANK.AVG(Table2[[#This Row],[6M Return vs Nifty Z-Score]],Table2[6M Return vs Nifty Z-Score])</f>
        <v>434</v>
      </c>
      <c r="AU361">
        <f>_xlfn.RANK.AVG(Table2[[#This Row],[Sharpe Ratio Z-Score]],Table2[Sharpe Ratio Z-Score])</f>
        <v>246</v>
      </c>
      <c r="AV361">
        <f>(Table2[[#This Row],[Rank 1Y]]+Table2[[#This Row],[Rank 6M]]+Table2[[#This Row],[Rank Sharpe]])/3</f>
        <v>367</v>
      </c>
    </row>
    <row r="362" spans="1:48" x14ac:dyDescent="0.3">
      <c r="A362" t="s">
        <v>183</v>
      </c>
      <c r="B362" t="s">
        <v>184</v>
      </c>
      <c r="C362" t="s">
        <v>3175</v>
      </c>
      <c r="D362" t="s">
        <v>185</v>
      </c>
      <c r="E362">
        <v>145188.74843070001</v>
      </c>
      <c r="F362">
        <v>5469.15</v>
      </c>
      <c r="G362">
        <v>18.4362821929215</v>
      </c>
      <c r="H362">
        <f>(Table2[[#This Row],[1Y Return vs Nifty]]-AVERAGE(Table2[1Y Return vs Nifty]))/_xlfn.STDEV.P(Table2[1Y Return vs Nifty])</f>
        <v>-0.13725723774296536</v>
      </c>
      <c r="I362">
        <v>13.5165733262247</v>
      </c>
      <c r="J362">
        <f>(Table2[[#This Row],[1M Return vs Nifty]]-AVERAGE(Table2[1M Return vs Nifty]))/_xlfn.STDEV.P(Table2[1M Return vs Nifty])</f>
        <v>1.1393052863297397</v>
      </c>
      <c r="K362">
        <v>40.906132773048199</v>
      </c>
      <c r="L362">
        <f>(Table2[[#This Row],[6M Return vs Nifty]]-AVERAGE(Table2[6M Return vs Nifty]))/_xlfn.STDEV.P(Table2[6M Return vs Nifty])</f>
        <v>0.72505477700371979</v>
      </c>
      <c r="M362">
        <v>-1.13497168045508</v>
      </c>
      <c r="N362">
        <f>(Table2[[#This Row],[1W Return vs Nifty]]-AVERAGE(Table2[1W Return vs Nifty]))/_xlfn.STDEV.P(Table2[1W Return vs Nifty])</f>
        <v>7.8989351746834285E-3</v>
      </c>
      <c r="O362">
        <v>5224.7700000000004</v>
      </c>
      <c r="P362">
        <v>4955.2215709941202</v>
      </c>
      <c r="Q362">
        <v>4309.8173692518103</v>
      </c>
      <c r="R362">
        <v>78.657604098713605</v>
      </c>
      <c r="S362" s="1">
        <f>(Table2[[#This Row],[Close Price]]-Table2[[#This Row],[20D EMA]])/Table2[[#This Row],[20D EMA]]</f>
        <v>4.6773350788647E-2</v>
      </c>
      <c r="T362" s="1">
        <f>(Table2[[#This Row],[Close Price]]-Table2[[#This Row],[50D EMA]])/Table2[[#This Row],[50D EMA]]</f>
        <v>0.10371452045943019</v>
      </c>
      <c r="U362" s="1">
        <f>(Table2[[#This Row],[Close Price]]-Table2[[#This Row],[200D EMA]])/Table2[[#This Row],[200D EMA]]</f>
        <v>0.2689980877193065</v>
      </c>
      <c r="V362">
        <v>0.99828374882245297</v>
      </c>
      <c r="W362">
        <v>5392.05</v>
      </c>
      <c r="X362">
        <v>5482.7</v>
      </c>
      <c r="Y362">
        <v>5392.05</v>
      </c>
      <c r="Z362">
        <v>5560</v>
      </c>
      <c r="AA362">
        <v>5015.25</v>
      </c>
      <c r="AB362">
        <v>5560</v>
      </c>
      <c r="AC362" s="1">
        <f>(Table2[[#This Row],[Close Price]]/Table2[[#This Row],[Day Low]])-1</f>
        <v>1.429882883133482E-2</v>
      </c>
      <c r="AD362" s="1">
        <f>(Table2[[#This Row],[Day High]]/Table2[[#This Row],[Close Price]])-1</f>
        <v>2.477533071866711E-3</v>
      </c>
      <c r="AE362" s="1">
        <f>(Table2[[#This Row],[Close Price]]/Table2[[#This Row],[Current Week Low]])-1</f>
        <v>1.429882883133482E-2</v>
      </c>
      <c r="AF362" s="1">
        <f>(Table2[[#This Row],[Current Week High]]/Table2[[#This Row],[Close Price]])-1</f>
        <v>1.6611356426501356E-2</v>
      </c>
      <c r="AG362" s="1">
        <f>(Table2[[#This Row],[Close Price]]/Table2[[#This Row],[Current Month Low]])-1</f>
        <v>9.0503962913115021E-2</v>
      </c>
      <c r="AH362" s="1">
        <f>(Table2[[#This Row],[Current Month High]]/Table2[[#This Row],[Close Price]])-1</f>
        <v>1.6611356426501356E-2</v>
      </c>
      <c r="AI362">
        <v>1.66113564265013</v>
      </c>
      <c r="AJ362">
        <v>65.968197129244601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0.02</v>
      </c>
      <c r="AM362" t="s">
        <v>3217</v>
      </c>
      <c r="AN362">
        <v>8.58</v>
      </c>
      <c r="AO362" t="s">
        <v>3217</v>
      </c>
      <c r="AP362">
        <v>-2.2489492812962E-2</v>
      </c>
      <c r="AQ362">
        <f>(Table2[[#This Row],[Sharpe Ratio]]-AVERAGE(Table2[Sharpe Ratio]))/_xlfn.STDEV.P(Table2[Sharpe Ratio])</f>
        <v>-1.0092004551416633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0.7258013056235143</v>
      </c>
      <c r="AS362">
        <f>_xlfn.RANK.AVG(Table2[[#This Row],[1Y Return vs Nifty Z-Score]],Table2[1Y Return vs Nifty Z-Score])</f>
        <v>337</v>
      </c>
      <c r="AT362">
        <f>_xlfn.RANK.AVG(Table2[[#This Row],[6M Return vs Nifty Z-Score]],Table2[6M Return vs Nifty Z-Score])</f>
        <v>141</v>
      </c>
      <c r="AU362">
        <f>_xlfn.RANK.AVG(Table2[[#This Row],[Sharpe Ratio Z-Score]],Table2[Sharpe Ratio Z-Score])</f>
        <v>626</v>
      </c>
      <c r="AV362">
        <f>(Table2[[#This Row],[Rank 1Y]]+Table2[[#This Row],[Rank 6M]]+Table2[[#This Row],[Rank Sharpe]])/3</f>
        <v>368</v>
      </c>
    </row>
    <row r="363" spans="1:48" x14ac:dyDescent="0.3">
      <c r="A363" t="s">
        <v>813</v>
      </c>
      <c r="B363" t="s">
        <v>814</v>
      </c>
      <c r="C363" t="s">
        <v>3182</v>
      </c>
      <c r="D363" t="s">
        <v>423</v>
      </c>
      <c r="E363">
        <v>20344.686530610001</v>
      </c>
      <c r="F363">
        <v>8574.15</v>
      </c>
      <c r="G363">
        <v>-0.55972781786115799</v>
      </c>
      <c r="H363">
        <f>(Table2[[#This Row],[1Y Return vs Nifty]]-AVERAGE(Table2[1Y Return vs Nifty]))/_xlfn.STDEV.P(Table2[1Y Return vs Nifty])</f>
        <v>-0.45299261311759637</v>
      </c>
      <c r="I363">
        <v>11.765067408651101</v>
      </c>
      <c r="J363">
        <f>(Table2[[#This Row],[1M Return vs Nifty]]-AVERAGE(Table2[1M Return vs Nifty]))/_xlfn.STDEV.P(Table2[1M Return vs Nifty])</f>
        <v>0.9763417857522303</v>
      </c>
      <c r="K363">
        <v>38.297843854810502</v>
      </c>
      <c r="L363">
        <f>(Table2[[#This Row],[6M Return vs Nifty]]-AVERAGE(Table2[6M Return vs Nifty]))/_xlfn.STDEV.P(Table2[6M Return vs Nifty])</f>
        <v>0.64815800172229676</v>
      </c>
      <c r="M363">
        <v>11.2006699700831</v>
      </c>
      <c r="N363">
        <f>(Table2[[#This Row],[1W Return vs Nifty]]-AVERAGE(Table2[1W Return vs Nifty]))/_xlfn.STDEV.P(Table2[1W Return vs Nifty])</f>
        <v>2.7908598476540174</v>
      </c>
      <c r="O363">
        <v>8282.9699999999993</v>
      </c>
      <c r="P363">
        <v>8098.7283392421496</v>
      </c>
      <c r="Q363">
        <v>7397.3736933871996</v>
      </c>
      <c r="R363">
        <v>56.925981327609897</v>
      </c>
      <c r="S363" s="1">
        <f>(Table2[[#This Row],[Close Price]]-Table2[[#This Row],[20D EMA]])/Table2[[#This Row],[20D EMA]]</f>
        <v>3.5154057059243279E-2</v>
      </c>
      <c r="T363" s="1">
        <f>(Table2[[#This Row],[Close Price]]-Table2[[#This Row],[50D EMA]])/Table2[[#This Row],[50D EMA]]</f>
        <v>5.8703248317912876E-2</v>
      </c>
      <c r="U363" s="1">
        <f>(Table2[[#This Row],[Close Price]]-Table2[[#This Row],[200D EMA]])/Table2[[#This Row],[200D EMA]]</f>
        <v>0.1590802838127221</v>
      </c>
      <c r="V363">
        <v>3.509742314201</v>
      </c>
      <c r="W363">
        <v>8458.5499999999993</v>
      </c>
      <c r="X363">
        <v>9110</v>
      </c>
      <c r="Y363">
        <v>8115</v>
      </c>
      <c r="Z363">
        <v>9488.7000000000007</v>
      </c>
      <c r="AA363">
        <v>7958.1</v>
      </c>
      <c r="AB363">
        <v>9488.7000000000007</v>
      </c>
      <c r="AC363" s="1">
        <f>(Table2[[#This Row],[Close Price]]/Table2[[#This Row],[Day Low]])-1</f>
        <v>1.3666644992345045E-2</v>
      </c>
      <c r="AD363" s="1">
        <f>(Table2[[#This Row],[Day High]]/Table2[[#This Row],[Close Price]])-1</f>
        <v>6.2495990856236583E-2</v>
      </c>
      <c r="AE363" s="1">
        <f>(Table2[[#This Row],[Close Price]]/Table2[[#This Row],[Current Week Low]])-1</f>
        <v>5.6580406654343829E-2</v>
      </c>
      <c r="AF363" s="1">
        <f>(Table2[[#This Row],[Current Week High]]/Table2[[#This Row],[Close Price]])-1</f>
        <v>0.10666363429611114</v>
      </c>
      <c r="AG363" s="1">
        <f>(Table2[[#This Row],[Close Price]]/Table2[[#This Row],[Current Month Low]])-1</f>
        <v>7.7411693745994548E-2</v>
      </c>
      <c r="AH363" s="1">
        <f>(Table2[[#This Row],[Current Month High]]/Table2[[#This Row],[Close Price]])-1</f>
        <v>0.10666363429611114</v>
      </c>
      <c r="AI363">
        <v>10.666363429611099</v>
      </c>
      <c r="AJ363">
        <v>56.2743775744541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0.03</v>
      </c>
      <c r="AM363" t="s">
        <v>3217</v>
      </c>
      <c r="AN363">
        <v>6.61</v>
      </c>
      <c r="AO363" t="s">
        <v>3217</v>
      </c>
      <c r="AP363">
        <v>8.2972181133840004E-3</v>
      </c>
      <c r="AQ363">
        <f>(Table2[[#This Row],[Sharpe Ratio]]-AVERAGE(Table2[Sharpe Ratio]))/_xlfn.STDEV.P(Table2[Sharpe Ratio])</f>
        <v>-0.65164120691886229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3.310725815092086</v>
      </c>
      <c r="AS363">
        <f>_xlfn.RANK.AVG(Table2[[#This Row],[1Y Return vs Nifty Z-Score]],Table2[1Y Return vs Nifty Z-Score])</f>
        <v>451</v>
      </c>
      <c r="AT363">
        <f>_xlfn.RANK.AVG(Table2[[#This Row],[6M Return vs Nifty Z-Score]],Table2[6M Return vs Nifty Z-Score])</f>
        <v>152</v>
      </c>
      <c r="AU363">
        <f>_xlfn.RANK.AVG(Table2[[#This Row],[Sharpe Ratio Z-Score]],Table2[Sharpe Ratio Z-Score])</f>
        <v>506</v>
      </c>
      <c r="AV363">
        <f>(Table2[[#This Row],[Rank 1Y]]+Table2[[#This Row],[Rank 6M]]+Table2[[#This Row],[Rank Sharpe]])/3</f>
        <v>369.66666666666669</v>
      </c>
    </row>
    <row r="364" spans="1:48" x14ac:dyDescent="0.3">
      <c r="A364" t="s">
        <v>732</v>
      </c>
      <c r="B364" t="s">
        <v>733</v>
      </c>
      <c r="C364" t="s">
        <v>3178</v>
      </c>
      <c r="D364" t="s">
        <v>288</v>
      </c>
      <c r="E364">
        <v>23654.400184149999</v>
      </c>
      <c r="F364">
        <v>378.25</v>
      </c>
      <c r="G364">
        <v>36.2565840978396</v>
      </c>
      <c r="H364">
        <f>(Table2[[#This Row],[1Y Return vs Nifty]]-AVERAGE(Table2[1Y Return vs Nifty]))/_xlfn.STDEV.P(Table2[1Y Return vs Nifty])</f>
        <v>0.15893652652883766</v>
      </c>
      <c r="I364">
        <v>-5.4495036764764704</v>
      </c>
      <c r="J364">
        <f>(Table2[[#This Row],[1M Return vs Nifty]]-AVERAGE(Table2[1M Return vs Nifty]))/_xlfn.STDEV.P(Table2[1M Return vs Nifty])</f>
        <v>-0.62533522648365913</v>
      </c>
      <c r="K364">
        <v>-21.677653100097299</v>
      </c>
      <c r="L364">
        <f>(Table2[[#This Row],[6M Return vs Nifty]]-AVERAGE(Table2[6M Return vs Nifty]))/_xlfn.STDEV.P(Table2[6M Return vs Nifty])</f>
        <v>-1.1200212362009641</v>
      </c>
      <c r="M364">
        <v>-6.2601831792262397</v>
      </c>
      <c r="N364">
        <f>(Table2[[#This Row],[1W Return vs Nifty]]-AVERAGE(Table2[1W Return vs Nifty]))/_xlfn.STDEV.P(Table2[1W Return vs Nifty])</f>
        <v>-1.148365463009053</v>
      </c>
      <c r="O364">
        <v>383.08</v>
      </c>
      <c r="P364">
        <v>395.06951010752698</v>
      </c>
      <c r="Q364">
        <v>378.516765627486</v>
      </c>
      <c r="R364">
        <v>45.651743101282797</v>
      </c>
      <c r="S364" s="1">
        <f>(Table2[[#This Row],[Close Price]]-Table2[[#This Row],[20D EMA]])/Table2[[#This Row],[20D EMA]]</f>
        <v>-1.2608332463193025E-2</v>
      </c>
      <c r="T364" s="1">
        <f>(Table2[[#This Row],[Close Price]]-Table2[[#This Row],[50D EMA]])/Table2[[#This Row],[50D EMA]]</f>
        <v>-4.2573546368964731E-2</v>
      </c>
      <c r="U364" s="1">
        <f>(Table2[[#This Row],[Close Price]]-Table2[[#This Row],[200D EMA]])/Table2[[#This Row],[200D EMA]]</f>
        <v>-7.0476568466858918E-4</v>
      </c>
      <c r="V364">
        <v>0.971362654318637</v>
      </c>
      <c r="W364">
        <v>373.25</v>
      </c>
      <c r="X364">
        <v>379</v>
      </c>
      <c r="Y364">
        <v>372.25</v>
      </c>
      <c r="Z364">
        <v>386.3</v>
      </c>
      <c r="AA364">
        <v>370</v>
      </c>
      <c r="AB364">
        <v>406.4</v>
      </c>
      <c r="AC364" s="1">
        <f>(Table2[[#This Row],[Close Price]]/Table2[[#This Row],[Day Low]])-1</f>
        <v>1.3395847287341001E-2</v>
      </c>
      <c r="AD364" s="1">
        <f>(Table2[[#This Row],[Day High]]/Table2[[#This Row],[Close Price]])-1</f>
        <v>1.98281559814939E-3</v>
      </c>
      <c r="AE364" s="1">
        <f>(Table2[[#This Row],[Close Price]]/Table2[[#This Row],[Current Week Low]])-1</f>
        <v>1.6118200134318306E-2</v>
      </c>
      <c r="AF364" s="1">
        <f>(Table2[[#This Row],[Current Week High]]/Table2[[#This Row],[Close Price]])-1</f>
        <v>2.1282220753469971E-2</v>
      </c>
      <c r="AG364" s="1">
        <f>(Table2[[#This Row],[Close Price]]/Table2[[#This Row],[Current Month Low]])-1</f>
        <v>2.2297297297297236E-2</v>
      </c>
      <c r="AH364" s="1">
        <f>(Table2[[#This Row],[Current Month High]]/Table2[[#This Row],[Close Price]])-1</f>
        <v>7.4421678783872958E-2</v>
      </c>
      <c r="AI364">
        <v>32.769332452081898</v>
      </c>
      <c r="AJ364">
        <v>84.018486986134704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-0.17</v>
      </c>
      <c r="AM364" t="s">
        <v>3216</v>
      </c>
      <c r="AN364">
        <v>0.38</v>
      </c>
      <c r="AO364" t="s">
        <v>3217</v>
      </c>
      <c r="AP364">
        <v>0.12804824477521601</v>
      </c>
      <c r="AQ364">
        <f>(Table2[[#This Row],[Sharpe Ratio]]-AVERAGE(Table2[Sharpe Ratio]))/_xlfn.STDEV.P(Table2[Sharpe Ratio])</f>
        <v>0.73915650348128603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258</v>
      </c>
      <c r="AT364">
        <f>_xlfn.RANK.AVG(Table2[[#This Row],[6M Return vs Nifty Z-Score]],Table2[6M Return vs Nifty Z-Score])</f>
        <v>690</v>
      </c>
      <c r="AU364">
        <f>_xlfn.RANK.AVG(Table2[[#This Row],[Sharpe Ratio Z-Score]],Table2[Sharpe Ratio Z-Score])</f>
        <v>164</v>
      </c>
      <c r="AV364">
        <f>(Table2[[#This Row],[Rank 1Y]]+Table2[[#This Row],[Rank 6M]]+Table2[[#This Row],[Rank Sharpe]])/3</f>
        <v>370.66666666666669</v>
      </c>
    </row>
    <row r="365" spans="1:48" x14ac:dyDescent="0.3">
      <c r="A365" t="s">
        <v>612</v>
      </c>
      <c r="B365" t="s">
        <v>613</v>
      </c>
      <c r="C365" t="s">
        <v>3177</v>
      </c>
      <c r="D365" t="s">
        <v>407</v>
      </c>
      <c r="E365">
        <v>32447.30733114</v>
      </c>
      <c r="F365">
        <v>510.9</v>
      </c>
      <c r="G365">
        <v>10.904508723183801</v>
      </c>
      <c r="H365">
        <f>(Table2[[#This Row],[1Y Return vs Nifty]]-AVERAGE(Table2[1Y Return vs Nifty]))/_xlfn.STDEV.P(Table2[1Y Return vs Nifty])</f>
        <v>-0.26244391233170661</v>
      </c>
      <c r="I365">
        <v>3.1399553079792399</v>
      </c>
      <c r="J365">
        <f>(Table2[[#This Row],[1M Return vs Nifty]]-AVERAGE(Table2[1M Return vs Nifty]))/_xlfn.STDEV.P(Table2[1M Return vs Nifty])</f>
        <v>0.17384466216494546</v>
      </c>
      <c r="K365">
        <v>-3.5353182827977299</v>
      </c>
      <c r="L365">
        <f>(Table2[[#This Row],[6M Return vs Nifty]]-AVERAGE(Table2[6M Return vs Nifty]))/_xlfn.STDEV.P(Table2[6M Return vs Nifty])</f>
        <v>-0.58515447593852365</v>
      </c>
      <c r="M365">
        <v>-2.74115743142811</v>
      </c>
      <c r="N365">
        <f>(Table2[[#This Row],[1W Return vs Nifty]]-AVERAGE(Table2[1W Return vs Nifty]))/_xlfn.STDEV.P(Table2[1W Return vs Nifty])</f>
        <v>-0.35446179884876255</v>
      </c>
      <c r="O365">
        <v>513.04</v>
      </c>
      <c r="P365">
        <v>511.51400070768102</v>
      </c>
      <c r="Q365">
        <v>485.07824194682701</v>
      </c>
      <c r="R365">
        <v>45.151005071931898</v>
      </c>
      <c r="S365" s="1">
        <f>(Table2[[#This Row],[Close Price]]-Table2[[#This Row],[20D EMA]])/Table2[[#This Row],[20D EMA]]</f>
        <v>-4.171214720099771E-3</v>
      </c>
      <c r="T365" s="1">
        <f>(Table2[[#This Row],[Close Price]]-Table2[[#This Row],[50D EMA]])/Table2[[#This Row],[50D EMA]]</f>
        <v>-1.2003595343071192E-3</v>
      </c>
      <c r="U365" s="1">
        <f>(Table2[[#This Row],[Close Price]]-Table2[[#This Row],[200D EMA]])/Table2[[#This Row],[200D EMA]]</f>
        <v>5.3232150651695245E-2</v>
      </c>
      <c r="V365">
        <v>0.596070453734457</v>
      </c>
      <c r="W365">
        <v>507.65</v>
      </c>
      <c r="X365">
        <v>521</v>
      </c>
      <c r="Y365">
        <v>507.65</v>
      </c>
      <c r="Z365">
        <v>534.1</v>
      </c>
      <c r="AA365">
        <v>492.8</v>
      </c>
      <c r="AB365">
        <v>534.1</v>
      </c>
      <c r="AC365" s="1">
        <f>(Table2[[#This Row],[Close Price]]/Table2[[#This Row],[Day Low]])-1</f>
        <v>6.4020486555698142E-3</v>
      </c>
      <c r="AD365" s="1">
        <f>(Table2[[#This Row],[Day High]]/Table2[[#This Row],[Close Price]])-1</f>
        <v>1.9769035036210747E-2</v>
      </c>
      <c r="AE365" s="1">
        <f>(Table2[[#This Row],[Close Price]]/Table2[[#This Row],[Current Week Low]])-1</f>
        <v>6.4020486555698142E-3</v>
      </c>
      <c r="AF365" s="1">
        <f>(Table2[[#This Row],[Current Week High]]/Table2[[#This Row],[Close Price]])-1</f>
        <v>4.5410060677236297E-2</v>
      </c>
      <c r="AG365" s="1">
        <f>(Table2[[#This Row],[Close Price]]/Table2[[#This Row],[Current Month Low]])-1</f>
        <v>3.6728896103896069E-2</v>
      </c>
      <c r="AH365" s="1">
        <f>(Table2[[#This Row],[Current Month High]]/Table2[[#This Row],[Close Price]])-1</f>
        <v>4.5410060677236297E-2</v>
      </c>
      <c r="AI365">
        <v>11.1861421021726</v>
      </c>
      <c r="AJ365">
        <v>39.972602739726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-0.08</v>
      </c>
      <c r="AM365" t="s">
        <v>3216</v>
      </c>
      <c r="AN365">
        <v>2.31</v>
      </c>
      <c r="AO365" t="s">
        <v>3217</v>
      </c>
      <c r="AP365">
        <v>0.107834267104276</v>
      </c>
      <c r="AQ365">
        <f>(Table2[[#This Row],[Sharpe Ratio]]-AVERAGE(Table2[Sharpe Ratio]))/_xlfn.STDEV.P(Table2[Sharpe Ratio])</f>
        <v>0.50438979920731208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-0.52382572574673536</v>
      </c>
      <c r="AS365">
        <f>_xlfn.RANK.AVG(Table2[[#This Row],[1Y Return vs Nifty Z-Score]],Table2[1Y Return vs Nifty Z-Score])</f>
        <v>380</v>
      </c>
      <c r="AT365">
        <f>_xlfn.RANK.AVG(Table2[[#This Row],[6M Return vs Nifty Z-Score]],Table2[6M Return vs Nifty Z-Score])</f>
        <v>516</v>
      </c>
      <c r="AU365">
        <f>_xlfn.RANK.AVG(Table2[[#This Row],[Sharpe Ratio Z-Score]],Table2[Sharpe Ratio Z-Score])</f>
        <v>218</v>
      </c>
      <c r="AV365">
        <f>(Table2[[#This Row],[Rank 1Y]]+Table2[[#This Row],[Rank 6M]]+Table2[[#This Row],[Rank Sharpe]])/3</f>
        <v>371.33333333333331</v>
      </c>
    </row>
    <row r="366" spans="1:48" x14ac:dyDescent="0.3">
      <c r="A366" t="s">
        <v>1270</v>
      </c>
      <c r="B366" t="s">
        <v>1271</v>
      </c>
      <c r="C366" t="s">
        <v>3178</v>
      </c>
      <c r="D366" t="s">
        <v>72</v>
      </c>
      <c r="E366">
        <v>9377.2906261449898</v>
      </c>
      <c r="F366">
        <v>852.65</v>
      </c>
      <c r="G366">
        <v>-4.6998875352107801</v>
      </c>
      <c r="H366">
        <f>(Table2[[#This Row],[1Y Return vs Nifty]]-AVERAGE(Table2[1Y Return vs Nifty]))/_xlfn.STDEV.P(Table2[1Y Return vs Nifty])</f>
        <v>-0.52180679471290559</v>
      </c>
      <c r="I366">
        <v>9.7334770982010799</v>
      </c>
      <c r="J366">
        <f>(Table2[[#This Row],[1M Return vs Nifty]]-AVERAGE(Table2[1M Return vs Nifty]))/_xlfn.STDEV.P(Table2[1M Return vs Nifty])</f>
        <v>0.78731869116347197</v>
      </c>
      <c r="K366">
        <v>-4.0028987944050201</v>
      </c>
      <c r="L366">
        <f>(Table2[[#This Row],[6M Return vs Nifty]]-AVERAGE(Table2[6M Return vs Nifty]))/_xlfn.STDEV.P(Table2[6M Return vs Nifty])</f>
        <v>-0.59893954141790007</v>
      </c>
      <c r="M366">
        <v>4.8508415925140396</v>
      </c>
      <c r="N366">
        <f>(Table2[[#This Row],[1W Return vs Nifty]]-AVERAGE(Table2[1W Return vs Nifty]))/_xlfn.STDEV.P(Table2[1W Return vs Nifty])</f>
        <v>1.3583178951277137</v>
      </c>
      <c r="O366">
        <v>835.71</v>
      </c>
      <c r="P366">
        <v>802.55763690882895</v>
      </c>
      <c r="Q366">
        <v>755.54382580815798</v>
      </c>
      <c r="R366">
        <v>51.664912925177497</v>
      </c>
      <c r="S366" s="1">
        <f>(Table2[[#This Row],[Close Price]]-Table2[[#This Row],[20D EMA]])/Table2[[#This Row],[20D EMA]]</f>
        <v>2.027018941977473E-2</v>
      </c>
      <c r="T366" s="1">
        <f>(Table2[[#This Row],[Close Price]]-Table2[[#This Row],[50D EMA]])/Table2[[#This Row],[50D EMA]]</f>
        <v>6.2415907328611651E-2</v>
      </c>
      <c r="U366" s="1">
        <f>(Table2[[#This Row],[Close Price]]-Table2[[#This Row],[200D EMA]])/Table2[[#This Row],[200D EMA]]</f>
        <v>0.12852487291253237</v>
      </c>
      <c r="V366">
        <v>2.2596688288572699</v>
      </c>
      <c r="W366">
        <v>846.8</v>
      </c>
      <c r="X366">
        <v>880</v>
      </c>
      <c r="Y366">
        <v>846.8</v>
      </c>
      <c r="Z366">
        <v>932.05</v>
      </c>
      <c r="AA366">
        <v>782</v>
      </c>
      <c r="AB366">
        <v>943.4</v>
      </c>
      <c r="AC366" s="1">
        <f>(Table2[[#This Row],[Close Price]]/Table2[[#This Row],[Day Low]])-1</f>
        <v>6.9083608880491365E-3</v>
      </c>
      <c r="AD366" s="1">
        <f>(Table2[[#This Row],[Day High]]/Table2[[#This Row],[Close Price]])-1</f>
        <v>3.2076467483727278E-2</v>
      </c>
      <c r="AE366" s="1">
        <f>(Table2[[#This Row],[Close Price]]/Table2[[#This Row],[Current Week Low]])-1</f>
        <v>6.9083608880491365E-3</v>
      </c>
      <c r="AF366" s="1">
        <f>(Table2[[#This Row],[Current Week High]]/Table2[[#This Row],[Close Price]])-1</f>
        <v>9.312144490705454E-2</v>
      </c>
      <c r="AG366" s="1">
        <f>(Table2[[#This Row],[Close Price]]/Table2[[#This Row],[Current Month Low]])-1</f>
        <v>9.0345268542199486E-2</v>
      </c>
      <c r="AH366" s="1">
        <f>(Table2[[#This Row],[Current Month High]]/Table2[[#This Row],[Close Price]])-1</f>
        <v>0.10643288570925935</v>
      </c>
      <c r="AI366">
        <v>10.6432885709259</v>
      </c>
      <c r="AJ366">
        <v>38.417207792207698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0.01</v>
      </c>
      <c r="AM366" t="s">
        <v>3217</v>
      </c>
      <c r="AN366">
        <v>7.33</v>
      </c>
      <c r="AO366" t="s">
        <v>3217</v>
      </c>
      <c r="AP366">
        <v>0.15586047261003999</v>
      </c>
      <c r="AQ366">
        <f>(Table2[[#This Row],[Sharpe Ratio]]-AVERAGE(Table2[Sharpe Ratio]))/_xlfn.STDEV.P(Table2[Sharpe Ratio])</f>
        <v>1.062169874406558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2.0870601245669382</v>
      </c>
      <c r="AS366">
        <f>_xlfn.RANK.AVG(Table2[[#This Row],[1Y Return vs Nifty Z-Score]],Table2[1Y Return vs Nifty Z-Score])</f>
        <v>489</v>
      </c>
      <c r="AT366">
        <f>_xlfn.RANK.AVG(Table2[[#This Row],[6M Return vs Nifty Z-Score]],Table2[6M Return vs Nifty Z-Score])</f>
        <v>522</v>
      </c>
      <c r="AU366">
        <f>_xlfn.RANK.AVG(Table2[[#This Row],[Sharpe Ratio Z-Score]],Table2[Sharpe Ratio Z-Score])</f>
        <v>105</v>
      </c>
      <c r="AV366">
        <f>(Table2[[#This Row],[Rank 1Y]]+Table2[[#This Row],[Rank 6M]]+Table2[[#This Row],[Rank Sharpe]])/3</f>
        <v>372</v>
      </c>
    </row>
    <row r="367" spans="1:48" x14ac:dyDescent="0.3">
      <c r="A367" t="s">
        <v>1048</v>
      </c>
      <c r="B367" t="s">
        <v>1049</v>
      </c>
      <c r="C367" t="s">
        <v>3175</v>
      </c>
      <c r="D367" t="s">
        <v>271</v>
      </c>
      <c r="E367">
        <v>13121.49166833</v>
      </c>
      <c r="F367">
        <v>1292.0999999999999</v>
      </c>
      <c r="G367">
        <v>0.60399447095029701</v>
      </c>
      <c r="H367">
        <f>(Table2[[#This Row],[1Y Return vs Nifty]]-AVERAGE(Table2[1Y Return vs Nifty]))/_xlfn.STDEV.P(Table2[1Y Return vs Nifty])</f>
        <v>-0.43365021997918746</v>
      </c>
      <c r="I367">
        <v>6.3625138675912796</v>
      </c>
      <c r="J367">
        <f>(Table2[[#This Row],[1M Return vs Nifty]]-AVERAGE(Table2[1M Return vs Nifty]))/_xlfn.STDEV.P(Table2[1M Return vs Nifty])</f>
        <v>0.47367774775218086</v>
      </c>
      <c r="K367">
        <v>-0.44218484407263797</v>
      </c>
      <c r="L367">
        <f>(Table2[[#This Row],[6M Return vs Nifty]]-AVERAGE(Table2[6M Return vs Nifty]))/_xlfn.STDEV.P(Table2[6M Return vs Nifty])</f>
        <v>-0.49396366295381622</v>
      </c>
      <c r="M367">
        <v>-2.0853679550464999</v>
      </c>
      <c r="N367">
        <f>(Table2[[#This Row],[1W Return vs Nifty]]-AVERAGE(Table2[1W Return vs Nifty]))/_xlfn.STDEV.P(Table2[1W Return vs Nifty])</f>
        <v>-0.20651355819071074</v>
      </c>
      <c r="O367">
        <v>1278.57</v>
      </c>
      <c r="P367">
        <v>1256.2257888204499</v>
      </c>
      <c r="Q367">
        <v>1216.5882333386801</v>
      </c>
      <c r="R367">
        <v>51.367718718624197</v>
      </c>
      <c r="S367" s="1">
        <f>(Table2[[#This Row],[Close Price]]-Table2[[#This Row],[20D EMA]])/Table2[[#This Row],[20D EMA]]</f>
        <v>1.0582134728642134E-2</v>
      </c>
      <c r="T367" s="1">
        <f>(Table2[[#This Row],[Close Price]]-Table2[[#This Row],[50D EMA]])/Table2[[#This Row],[50D EMA]]</f>
        <v>2.8557136383288689E-2</v>
      </c>
      <c r="U367" s="1">
        <f>(Table2[[#This Row],[Close Price]]-Table2[[#This Row],[200D EMA]])/Table2[[#This Row],[200D EMA]]</f>
        <v>6.2068467039248829E-2</v>
      </c>
      <c r="V367">
        <v>0.95537896729621696</v>
      </c>
      <c r="W367">
        <v>1282</v>
      </c>
      <c r="X367">
        <v>1328.45</v>
      </c>
      <c r="Y367">
        <v>1282</v>
      </c>
      <c r="Z367">
        <v>1339.65</v>
      </c>
      <c r="AA367">
        <v>1250.05</v>
      </c>
      <c r="AB367">
        <v>1361</v>
      </c>
      <c r="AC367" s="1">
        <f>(Table2[[#This Row],[Close Price]]/Table2[[#This Row],[Day Low]])-1</f>
        <v>7.8783151326051737E-3</v>
      </c>
      <c r="AD367" s="1">
        <f>(Table2[[#This Row],[Day High]]/Table2[[#This Row],[Close Price]])-1</f>
        <v>2.8132497484714802E-2</v>
      </c>
      <c r="AE367" s="1">
        <f>(Table2[[#This Row],[Close Price]]/Table2[[#This Row],[Current Week Low]])-1</f>
        <v>7.8783151326051737E-3</v>
      </c>
      <c r="AF367" s="1">
        <f>(Table2[[#This Row],[Current Week High]]/Table2[[#This Row],[Close Price]])-1</f>
        <v>3.6800557232412601E-2</v>
      </c>
      <c r="AG367" s="1">
        <f>(Table2[[#This Row],[Close Price]]/Table2[[#This Row],[Current Month Low]])-1</f>
        <v>3.3638654453821859E-2</v>
      </c>
      <c r="AH367" s="1">
        <f>(Table2[[#This Row],[Current Month High]]/Table2[[#This Row],[Close Price]])-1</f>
        <v>5.33240461264608E-2</v>
      </c>
      <c r="AI367">
        <v>27.621701106725499</v>
      </c>
      <c r="AJ367">
        <v>30.127398157006802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-0.12</v>
      </c>
      <c r="AM367" t="s">
        <v>3216</v>
      </c>
      <c r="AN367">
        <v>1.0900000000000001</v>
      </c>
      <c r="AO367" t="s">
        <v>3217</v>
      </c>
      <c r="AP367">
        <v>0.119560209906506</v>
      </c>
      <c r="AQ367">
        <f>(Table2[[#This Row],[Sharpe Ratio]]-AVERAGE(Table2[Sharpe Ratio]))/_xlfn.STDEV.P(Table2[Sharpe Ratio])</f>
        <v>0.64057580826490723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-1.9873885106626271E-2</v>
      </c>
      <c r="AS367">
        <f>_xlfn.RANK.AVG(Table2[[#This Row],[1Y Return vs Nifty Z-Score]],Table2[1Y Return vs Nifty Z-Score])</f>
        <v>443</v>
      </c>
      <c r="AT367">
        <f>_xlfn.RANK.AVG(Table2[[#This Row],[6M Return vs Nifty Z-Score]],Table2[6M Return vs Nifty Z-Score])</f>
        <v>487</v>
      </c>
      <c r="AU367">
        <f>_xlfn.RANK.AVG(Table2[[#This Row],[Sharpe Ratio Z-Score]],Table2[Sharpe Ratio Z-Score])</f>
        <v>188</v>
      </c>
      <c r="AV367">
        <f>(Table2[[#This Row],[Rank 1Y]]+Table2[[#This Row],[Rank 6M]]+Table2[[#This Row],[Rank Sharpe]])/3</f>
        <v>372.66666666666669</v>
      </c>
    </row>
    <row r="368" spans="1:48" x14ac:dyDescent="0.3">
      <c r="A368" t="s">
        <v>1108</v>
      </c>
      <c r="B368" t="s">
        <v>1109</v>
      </c>
      <c r="C368" t="s">
        <v>3179</v>
      </c>
      <c r="D368" t="s">
        <v>144</v>
      </c>
      <c r="E368">
        <v>11808.93</v>
      </c>
      <c r="F368">
        <v>371.35</v>
      </c>
      <c r="G368">
        <v>1.32330591636753</v>
      </c>
      <c r="H368">
        <f>(Table2[[#This Row],[1Y Return vs Nifty]]-AVERAGE(Table2[1Y Return vs Nifty]))/_xlfn.STDEV.P(Table2[1Y Return vs Nifty])</f>
        <v>-0.42169444247111271</v>
      </c>
      <c r="I368">
        <v>-0.448843750201042</v>
      </c>
      <c r="J368">
        <f>(Table2[[#This Row],[1M Return vs Nifty]]-AVERAGE(Table2[1M Return vs Nifty]))/_xlfn.STDEV.P(Table2[1M Return vs Nifty])</f>
        <v>-0.16006414826061335</v>
      </c>
      <c r="K368">
        <v>-9.2031472287414609</v>
      </c>
      <c r="L368">
        <f>(Table2[[#This Row],[6M Return vs Nifty]]-AVERAGE(Table2[6M Return vs Nifty]))/_xlfn.STDEV.P(Table2[6M Return vs Nifty])</f>
        <v>-0.75225167354662292</v>
      </c>
      <c r="M368">
        <v>-1.0781299734084799</v>
      </c>
      <c r="N368">
        <f>(Table2[[#This Row],[1W Return vs Nifty]]-AVERAGE(Table2[1W Return vs Nifty]))/_xlfn.STDEV.P(Table2[1W Return vs Nifty])</f>
        <v>2.0722609320761406E-2</v>
      </c>
      <c r="O368">
        <v>370.5</v>
      </c>
      <c r="P368">
        <v>377.79747946590498</v>
      </c>
      <c r="Q368">
        <v>373.41590047303799</v>
      </c>
      <c r="R368">
        <v>52.822838175177502</v>
      </c>
      <c r="S368" s="1">
        <f>(Table2[[#This Row],[Close Price]]-Table2[[#This Row],[20D EMA]])/Table2[[#This Row],[20D EMA]]</f>
        <v>2.2941970310391977E-3</v>
      </c>
      <c r="T368" s="1">
        <f>(Table2[[#This Row],[Close Price]]-Table2[[#This Row],[50D EMA]])/Table2[[#This Row],[50D EMA]]</f>
        <v>-1.7065967393482376E-2</v>
      </c>
      <c r="U368" s="1">
        <f>(Table2[[#This Row],[Close Price]]-Table2[[#This Row],[200D EMA]])/Table2[[#This Row],[200D EMA]]</f>
        <v>-5.5324384163098492E-3</v>
      </c>
      <c r="V368">
        <v>0.65268557622237999</v>
      </c>
      <c r="W368">
        <v>366.9</v>
      </c>
      <c r="X368">
        <v>377</v>
      </c>
      <c r="Y368">
        <v>366.9</v>
      </c>
      <c r="Z368">
        <v>378</v>
      </c>
      <c r="AA368">
        <v>359.05</v>
      </c>
      <c r="AB368">
        <v>379.5</v>
      </c>
      <c r="AC368" s="1">
        <f>(Table2[[#This Row],[Close Price]]/Table2[[#This Row],[Day Low]])-1</f>
        <v>1.2128645407468053E-2</v>
      </c>
      <c r="AD368" s="1">
        <f>(Table2[[#This Row],[Day High]]/Table2[[#This Row],[Close Price]])-1</f>
        <v>1.5214756967820042E-2</v>
      </c>
      <c r="AE368" s="1">
        <f>(Table2[[#This Row],[Close Price]]/Table2[[#This Row],[Current Week Low]])-1</f>
        <v>1.2128645407468053E-2</v>
      </c>
      <c r="AF368" s="1">
        <f>(Table2[[#This Row],[Current Week High]]/Table2[[#This Row],[Close Price]])-1</f>
        <v>1.7907634307257281E-2</v>
      </c>
      <c r="AG368" s="1">
        <f>(Table2[[#This Row],[Close Price]]/Table2[[#This Row],[Current Month Low]])-1</f>
        <v>3.4257067260827112E-2</v>
      </c>
      <c r="AH368" s="1">
        <f>(Table2[[#This Row],[Current Month High]]/Table2[[#This Row],[Close Price]])-1</f>
        <v>2.1946950316412916E-2</v>
      </c>
      <c r="AI368">
        <v>36.259593375521703</v>
      </c>
      <c r="AJ368">
        <v>41.036840106342503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0</v>
      </c>
      <c r="AM368" t="s">
        <v>3218</v>
      </c>
      <c r="AN368">
        <v>1.74</v>
      </c>
      <c r="AO368" t="s">
        <v>3217</v>
      </c>
      <c r="AP368">
        <v>0.15193018571424599</v>
      </c>
      <c r="AQ368">
        <f>(Table2[[#This Row],[Sharpe Ratio]]-AVERAGE(Table2[Sharpe Ratio]))/_xlfn.STDEV.P(Table2[Sharpe Ratio])</f>
        <v>1.01652321760317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435</v>
      </c>
      <c r="AT368">
        <f>_xlfn.RANK.AVG(Table2[[#This Row],[6M Return vs Nifty Z-Score]],Table2[6M Return vs Nifty Z-Score])</f>
        <v>571</v>
      </c>
      <c r="AU368">
        <f>_xlfn.RANK.AVG(Table2[[#This Row],[Sharpe Ratio Z-Score]],Table2[Sharpe Ratio Z-Score])</f>
        <v>112</v>
      </c>
      <c r="AV368">
        <f>(Table2[[#This Row],[Rank 1Y]]+Table2[[#This Row],[Rank 6M]]+Table2[[#This Row],[Rank Sharpe]])/3</f>
        <v>372.66666666666669</v>
      </c>
    </row>
    <row r="369" spans="1:48" x14ac:dyDescent="0.3">
      <c r="A369" t="s">
        <v>683</v>
      </c>
      <c r="B369" t="s">
        <v>684</v>
      </c>
      <c r="C369" t="s">
        <v>3172</v>
      </c>
      <c r="D369" t="s">
        <v>685</v>
      </c>
      <c r="E369">
        <v>27332.428951409998</v>
      </c>
      <c r="F369">
        <v>284.45</v>
      </c>
      <c r="G369">
        <v>24.774202711989201</v>
      </c>
      <c r="H369">
        <f>(Table2[[#This Row],[1Y Return vs Nifty]]-AVERAGE(Table2[1Y Return vs Nifty]))/_xlfn.STDEV.P(Table2[1Y Return vs Nifty])</f>
        <v>-3.191376229488261E-2</v>
      </c>
      <c r="I369">
        <v>-2.0863344219523001</v>
      </c>
      <c r="J369">
        <f>(Table2[[#This Row],[1M Return vs Nifty]]-AVERAGE(Table2[1M Return vs Nifty]))/_xlfn.STDEV.P(Table2[1M Return vs Nifty])</f>
        <v>-0.31241944969246771</v>
      </c>
      <c r="K369">
        <v>-3.8827611389551202</v>
      </c>
      <c r="L369">
        <f>(Table2[[#This Row],[6M Return vs Nifty]]-AVERAGE(Table2[6M Return vs Nifty]))/_xlfn.STDEV.P(Table2[6M Return vs Nifty])</f>
        <v>-0.59539767984368086</v>
      </c>
      <c r="M369">
        <v>-4.7309234547417898</v>
      </c>
      <c r="N369">
        <f>(Table2[[#This Row],[1W Return vs Nifty]]-AVERAGE(Table2[1W Return vs Nifty]))/_xlfn.STDEV.P(Table2[1W Return vs Nifty])</f>
        <v>-0.80335949097812387</v>
      </c>
      <c r="O369">
        <v>293.20999999999998</v>
      </c>
      <c r="P369">
        <v>296.05622931921698</v>
      </c>
      <c r="Q369">
        <v>279.81786682562802</v>
      </c>
      <c r="R369">
        <v>36.270276306648199</v>
      </c>
      <c r="S369" s="1">
        <f>(Table2[[#This Row],[Close Price]]-Table2[[#This Row],[20D EMA]])/Table2[[#This Row],[20D EMA]]</f>
        <v>-2.9876197946863994E-2</v>
      </c>
      <c r="T369" s="1">
        <f>(Table2[[#This Row],[Close Price]]-Table2[[#This Row],[50D EMA]])/Table2[[#This Row],[50D EMA]]</f>
        <v>-3.9202787071582937E-2</v>
      </c>
      <c r="U369" s="1">
        <f>(Table2[[#This Row],[Close Price]]-Table2[[#This Row],[200D EMA]])/Table2[[#This Row],[200D EMA]]</f>
        <v>1.6554100804644273E-2</v>
      </c>
      <c r="V369">
        <v>0.46093295640005699</v>
      </c>
      <c r="W369">
        <v>282</v>
      </c>
      <c r="X369">
        <v>289.60000000000002</v>
      </c>
      <c r="Y369">
        <v>282</v>
      </c>
      <c r="Z369">
        <v>294</v>
      </c>
      <c r="AA369">
        <v>278</v>
      </c>
      <c r="AB369">
        <v>308</v>
      </c>
      <c r="AC369" s="1">
        <f>(Table2[[#This Row],[Close Price]]/Table2[[#This Row],[Day Low]])-1</f>
        <v>8.6879432624114017E-3</v>
      </c>
      <c r="AD369" s="1">
        <f>(Table2[[#This Row],[Day High]]/Table2[[#This Row],[Close Price]])-1</f>
        <v>1.8105115134470218E-2</v>
      </c>
      <c r="AE369" s="1">
        <f>(Table2[[#This Row],[Close Price]]/Table2[[#This Row],[Current Week Low]])-1</f>
        <v>8.6879432624114017E-3</v>
      </c>
      <c r="AF369" s="1">
        <f>(Table2[[#This Row],[Current Week High]]/Table2[[#This Row],[Close Price]])-1</f>
        <v>3.3573563016347396E-2</v>
      </c>
      <c r="AG369" s="1">
        <f>(Table2[[#This Row],[Close Price]]/Table2[[#This Row],[Current Month Low]])-1</f>
        <v>2.3201438848920786E-2</v>
      </c>
      <c r="AH369" s="1">
        <f>(Table2[[#This Row],[Current Month High]]/Table2[[#This Row],[Close Price]])-1</f>
        <v>8.2791351731411611E-2</v>
      </c>
      <c r="AI369">
        <v>35.102830022851101</v>
      </c>
      <c r="AJ369">
        <v>64.850767893364207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-0.14000000000000001</v>
      </c>
      <c r="AM369" t="s">
        <v>3216</v>
      </c>
      <c r="AN369">
        <v>-6</v>
      </c>
      <c r="AO369" t="s">
        <v>3216</v>
      </c>
      <c r="AP369">
        <v>7.9903997960550005E-2</v>
      </c>
      <c r="AQ369">
        <f>(Table2[[#This Row],[Sharpe Ratio]]-AVERAGE(Table2[Sharpe Ratio]))/_xlfn.STDEV.P(Table2[Sharpe Ratio])</f>
        <v>0.18000548736629196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301</v>
      </c>
      <c r="AT369">
        <f>_xlfn.RANK.AVG(Table2[[#This Row],[6M Return vs Nifty Z-Score]],Table2[6M Return vs Nifty Z-Score])</f>
        <v>519</v>
      </c>
      <c r="AU369">
        <f>_xlfn.RANK.AVG(Table2[[#This Row],[Sharpe Ratio Z-Score]],Table2[Sharpe Ratio Z-Score])</f>
        <v>304</v>
      </c>
      <c r="AV369">
        <f>(Table2[[#This Row],[Rank 1Y]]+Table2[[#This Row],[Rank 6M]]+Table2[[#This Row],[Rank Sharpe]])/3</f>
        <v>374.66666666666669</v>
      </c>
    </row>
    <row r="370" spans="1:48" x14ac:dyDescent="0.3">
      <c r="A370" t="s">
        <v>924</v>
      </c>
      <c r="B370" t="s">
        <v>925</v>
      </c>
      <c r="C370" t="s">
        <v>3170</v>
      </c>
      <c r="D370" t="s">
        <v>21</v>
      </c>
      <c r="E370">
        <v>16888.305064560001</v>
      </c>
      <c r="F370">
        <v>744.6</v>
      </c>
      <c r="G370">
        <v>18.787992627465101</v>
      </c>
      <c r="H370">
        <f>(Table2[[#This Row],[1Y Return vs Nifty]]-AVERAGE(Table2[1Y Return vs Nifty]))/_xlfn.STDEV.P(Table2[1Y Return vs Nifty])</f>
        <v>-0.13141140874988919</v>
      </c>
      <c r="I370">
        <v>-7.4021622311725501</v>
      </c>
      <c r="J370">
        <f>(Table2[[#This Row],[1M Return vs Nifty]]-AVERAGE(Table2[1M Return vs Nifty]))/_xlfn.STDEV.P(Table2[1M Return vs Nifty])</f>
        <v>-0.80701435774615538</v>
      </c>
      <c r="K370">
        <v>12.5371346264977</v>
      </c>
      <c r="L370">
        <f>(Table2[[#This Row],[6M Return vs Nifty]]-AVERAGE(Table2[6M Return vs Nifty]))/_xlfn.STDEV.P(Table2[6M Return vs Nifty])</f>
        <v>-0.11131134033129196</v>
      </c>
      <c r="M370">
        <v>-5.3728545389582498</v>
      </c>
      <c r="N370">
        <f>(Table2[[#This Row],[1W Return vs Nifty]]-AVERAGE(Table2[1W Return vs Nifty]))/_xlfn.STDEV.P(Table2[1W Return vs Nifty])</f>
        <v>-0.94818123325060211</v>
      </c>
      <c r="O370">
        <v>774.09</v>
      </c>
      <c r="P370">
        <v>760.34631132275899</v>
      </c>
      <c r="Q370">
        <v>653.29129999115298</v>
      </c>
      <c r="R370">
        <v>35.133899878653899</v>
      </c>
      <c r="S370" s="1">
        <f>(Table2[[#This Row],[Close Price]]-Table2[[#This Row],[20D EMA]])/Table2[[#This Row],[20D EMA]]</f>
        <v>-3.8096345386195413E-2</v>
      </c>
      <c r="T370" s="1">
        <f>(Table2[[#This Row],[Close Price]]-Table2[[#This Row],[50D EMA]])/Table2[[#This Row],[50D EMA]]</f>
        <v>-2.0709393980442192E-2</v>
      </c>
      <c r="U370" s="1">
        <f>(Table2[[#This Row],[Close Price]]-Table2[[#This Row],[200D EMA]])/Table2[[#This Row],[200D EMA]]</f>
        <v>0.13976720646682966</v>
      </c>
      <c r="V370">
        <v>0.51302557315326103</v>
      </c>
      <c r="W370">
        <v>738</v>
      </c>
      <c r="X370">
        <v>772.15</v>
      </c>
      <c r="Y370">
        <v>738</v>
      </c>
      <c r="Z370">
        <v>797.7</v>
      </c>
      <c r="AA370">
        <v>738</v>
      </c>
      <c r="AB370">
        <v>814.8</v>
      </c>
      <c r="AC370" s="1">
        <f>(Table2[[#This Row],[Close Price]]/Table2[[#This Row],[Day Low]])-1</f>
        <v>8.9430894308943909E-3</v>
      </c>
      <c r="AD370" s="1">
        <f>(Table2[[#This Row],[Day High]]/Table2[[#This Row],[Close Price]])-1</f>
        <v>3.6999731399409042E-2</v>
      </c>
      <c r="AE370" s="1">
        <f>(Table2[[#This Row],[Close Price]]/Table2[[#This Row],[Current Week Low]])-1</f>
        <v>8.9430894308943909E-3</v>
      </c>
      <c r="AF370" s="1">
        <f>(Table2[[#This Row],[Current Week High]]/Table2[[#This Row],[Close Price]])-1</f>
        <v>7.131345688960522E-2</v>
      </c>
      <c r="AG370" s="1">
        <f>(Table2[[#This Row],[Close Price]]/Table2[[#This Row],[Current Month Low]])-1</f>
        <v>8.9430894308943909E-3</v>
      </c>
      <c r="AH370" s="1">
        <f>(Table2[[#This Row],[Current Month High]]/Table2[[#This Row],[Close Price]])-1</f>
        <v>9.4278807413376242E-2</v>
      </c>
      <c r="AI370">
        <v>12.7450980392156</v>
      </c>
      <c r="AJ370">
        <v>63.182117028270802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-0.14000000000000001</v>
      </c>
      <c r="AM370" t="s">
        <v>3216</v>
      </c>
      <c r="AN370">
        <v>-5.72</v>
      </c>
      <c r="AO370" t="s">
        <v>3216</v>
      </c>
      <c r="AP370">
        <v>3.0443955184594002E-2</v>
      </c>
      <c r="AQ370">
        <f>(Table2[[#This Row],[Sharpe Ratio]]-AVERAGE(Table2[Sharpe Ratio]))/_xlfn.STDEV.P(Table2[Sharpe Ratio])</f>
        <v>-0.39442728508373287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-2.3923456251616715</v>
      </c>
      <c r="AS370">
        <f>_xlfn.RANK.AVG(Table2[[#This Row],[1Y Return vs Nifty Z-Score]],Table2[1Y Return vs Nifty Z-Score])</f>
        <v>334</v>
      </c>
      <c r="AT370">
        <f>_xlfn.RANK.AVG(Table2[[#This Row],[6M Return vs Nifty Z-Score]],Table2[6M Return vs Nifty Z-Score])</f>
        <v>349</v>
      </c>
      <c r="AU370">
        <f>_xlfn.RANK.AVG(Table2[[#This Row],[Sharpe Ratio Z-Score]],Table2[Sharpe Ratio Z-Score])</f>
        <v>442</v>
      </c>
      <c r="AV370">
        <f>(Table2[[#This Row],[Rank 1Y]]+Table2[[#This Row],[Rank 6M]]+Table2[[#This Row],[Rank Sharpe]])/3</f>
        <v>375</v>
      </c>
    </row>
    <row r="371" spans="1:48" x14ac:dyDescent="0.3">
      <c r="A371" t="s">
        <v>1903</v>
      </c>
      <c r="B371" t="s">
        <v>1904</v>
      </c>
      <c r="C371" t="s">
        <v>3183</v>
      </c>
      <c r="D371" t="s">
        <v>522</v>
      </c>
      <c r="E371">
        <v>3828.2612520799998</v>
      </c>
      <c r="F371">
        <v>4431.1000000000004</v>
      </c>
      <c r="G371">
        <v>-6.1731683053464597</v>
      </c>
      <c r="H371">
        <f>(Table2[[#This Row],[1Y Return vs Nifty]]-AVERAGE(Table2[1Y Return vs Nifty]))/_xlfn.STDEV.P(Table2[1Y Return vs Nifty])</f>
        <v>-0.54629440325422418</v>
      </c>
      <c r="I371">
        <v>15.4895157653376</v>
      </c>
      <c r="J371">
        <f>(Table2[[#This Row],[1M Return vs Nifty]]-AVERAGE(Table2[1M Return vs Nifty]))/_xlfn.STDEV.P(Table2[1M Return vs Nifty])</f>
        <v>1.3228716694574505</v>
      </c>
      <c r="K371">
        <v>27.707122795460698</v>
      </c>
      <c r="L371">
        <f>(Table2[[#This Row],[6M Return vs Nifty]]-AVERAGE(Table2[6M Return vs Nifty]))/_xlfn.STDEV.P(Table2[6M Return vs Nifty])</f>
        <v>0.33592560611816846</v>
      </c>
      <c r="M371">
        <v>3.2218123847875999</v>
      </c>
      <c r="N371">
        <f>(Table2[[#This Row],[1W Return vs Nifty]]-AVERAGE(Table2[1W Return vs Nifty]))/_xlfn.STDEV.P(Table2[1W Return vs Nifty])</f>
        <v>0.99080360289857206</v>
      </c>
      <c r="O371">
        <v>3662.08</v>
      </c>
      <c r="P371">
        <v>4121.7781510846999</v>
      </c>
      <c r="Q371">
        <v>3719.8422390682399</v>
      </c>
      <c r="R371">
        <v>68.109684747672304</v>
      </c>
      <c r="S371" s="1">
        <f>(Table2[[#This Row],[Close Price]]-Table2[[#This Row],[20D EMA]])/Table2[[#This Row],[20D EMA]]</f>
        <v>0.2099954124432018</v>
      </c>
      <c r="T371" s="1">
        <f>(Table2[[#This Row],[Close Price]]-Table2[[#This Row],[50D EMA]])/Table2[[#This Row],[50D EMA]]</f>
        <v>7.5045729677105114E-2</v>
      </c>
      <c r="U371" s="1">
        <f>(Table2[[#This Row],[Close Price]]-Table2[[#This Row],[200D EMA]])/Table2[[#This Row],[200D EMA]]</f>
        <v>0.19120643167650006</v>
      </c>
      <c r="V371">
        <v>0.87415708617380194</v>
      </c>
      <c r="W371">
        <v>4320.1000000000004</v>
      </c>
      <c r="X371">
        <v>4460.7</v>
      </c>
      <c r="Y371">
        <v>4315.55</v>
      </c>
      <c r="Z371">
        <v>4516.7</v>
      </c>
      <c r="AA371">
        <v>4315</v>
      </c>
      <c r="AB371">
        <v>4545</v>
      </c>
      <c r="AC371" s="1">
        <f>(Table2[[#This Row],[Close Price]]/Table2[[#This Row],[Day Low]])-1</f>
        <v>2.5693849679405467E-2</v>
      </c>
      <c r="AD371" s="1">
        <f>(Table2[[#This Row],[Day High]]/Table2[[#This Row],[Close Price]])-1</f>
        <v>6.6800568707543473E-3</v>
      </c>
      <c r="AE371" s="1">
        <f>(Table2[[#This Row],[Close Price]]/Table2[[#This Row],[Current Week Low]])-1</f>
        <v>2.677526618855075E-2</v>
      </c>
      <c r="AF371" s="1">
        <f>(Table2[[#This Row],[Current Week High]]/Table2[[#This Row],[Close Price]])-1</f>
        <v>1.9318002301911275E-2</v>
      </c>
      <c r="AG371" s="1">
        <f>(Table2[[#This Row],[Close Price]]/Table2[[#This Row],[Current Month Low]])-1</f>
        <v>2.6906141367323277E-2</v>
      </c>
      <c r="AH371" s="1">
        <f>(Table2[[#This Row],[Current Month High]]/Table2[[#This Row],[Close Price]])-1</f>
        <v>2.5704678296585515E-2</v>
      </c>
      <c r="AI371">
        <v>2.5704678296585501</v>
      </c>
      <c r="AJ371">
        <v>47.880790281671302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0.05</v>
      </c>
      <c r="AM371" t="s">
        <v>3217</v>
      </c>
      <c r="AN371">
        <v>3.63</v>
      </c>
      <c r="AO371" t="s">
        <v>3217</v>
      </c>
      <c r="AP371">
        <v>4.3869335595785999E-2</v>
      </c>
      <c r="AQ371">
        <f>(Table2[[#This Row],[Sharpe Ratio]]-AVERAGE(Table2[Sharpe Ratio]))/_xlfn.STDEV.P(Table2[Sharpe Ratio])</f>
        <v>-0.23850387584345023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504</v>
      </c>
      <c r="AT371">
        <f>_xlfn.RANK.AVG(Table2[[#This Row],[6M Return vs Nifty Z-Score]],Table2[6M Return vs Nifty Z-Score])</f>
        <v>218</v>
      </c>
      <c r="AU371">
        <f>_xlfn.RANK.AVG(Table2[[#This Row],[Sharpe Ratio Z-Score]],Table2[Sharpe Ratio Z-Score])</f>
        <v>403</v>
      </c>
      <c r="AV371">
        <f>(Table2[[#This Row],[Rank 1Y]]+Table2[[#This Row],[Rank 6M]]+Table2[[#This Row],[Rank Sharpe]])/3</f>
        <v>375</v>
      </c>
    </row>
    <row r="372" spans="1:48" x14ac:dyDescent="0.3">
      <c r="A372" t="s">
        <v>1374</v>
      </c>
      <c r="B372" t="s">
        <v>1375</v>
      </c>
      <c r="C372" t="s">
        <v>3188</v>
      </c>
      <c r="D372" t="s">
        <v>1376</v>
      </c>
      <c r="E372">
        <v>8322.7552254000002</v>
      </c>
      <c r="F372">
        <v>1087.3499999999999</v>
      </c>
      <c r="G372">
        <v>4.4552379978895003</v>
      </c>
      <c r="H372">
        <f>(Table2[[#This Row],[1Y Return vs Nifty]]-AVERAGE(Table2[1Y Return vs Nifty]))/_xlfn.STDEV.P(Table2[1Y Return vs Nifty])</f>
        <v>-0.36963815534313771</v>
      </c>
      <c r="I372">
        <v>9.0438229671259798</v>
      </c>
      <c r="J372">
        <f>(Table2[[#This Row],[1M Return vs Nifty]]-AVERAGE(Table2[1M Return vs Nifty]))/_xlfn.STDEV.P(Table2[1M Return vs Nifty])</f>
        <v>0.723151935995763</v>
      </c>
      <c r="K372">
        <v>44.984442498460901</v>
      </c>
      <c r="L372">
        <f>(Table2[[#This Row],[6M Return vs Nifty]]-AVERAGE(Table2[6M Return vs Nifty]))/_xlfn.STDEV.P(Table2[6M Return vs Nifty])</f>
        <v>0.84529025563121551</v>
      </c>
      <c r="M372">
        <v>8.2967653165036594</v>
      </c>
      <c r="N372">
        <f>(Table2[[#This Row],[1W Return vs Nifty]]-AVERAGE(Table2[1W Return vs Nifty]))/_xlfn.STDEV.P(Table2[1W Return vs Nifty])</f>
        <v>2.1357295047483569</v>
      </c>
      <c r="O372">
        <v>985.51</v>
      </c>
      <c r="P372">
        <v>935.99482227364695</v>
      </c>
      <c r="Q372">
        <v>829.10347931511001</v>
      </c>
      <c r="R372">
        <v>86.773220336550807</v>
      </c>
      <c r="S372" s="1">
        <f>(Table2[[#This Row],[Close Price]]-Table2[[#This Row],[20D EMA]])/Table2[[#This Row],[20D EMA]]</f>
        <v>0.10333735832208696</v>
      </c>
      <c r="T372" s="1">
        <f>(Table2[[#This Row],[Close Price]]-Table2[[#This Row],[50D EMA]])/Table2[[#This Row],[50D EMA]]</f>
        <v>0.16170514422151669</v>
      </c>
      <c r="U372" s="1">
        <f>(Table2[[#This Row],[Close Price]]-Table2[[#This Row],[200D EMA]])/Table2[[#This Row],[200D EMA]]</f>
        <v>0.31147682662991266</v>
      </c>
      <c r="V372">
        <v>2.1844162165036698</v>
      </c>
      <c r="W372">
        <v>1055</v>
      </c>
      <c r="X372">
        <v>1098</v>
      </c>
      <c r="Y372">
        <v>1042.9000000000001</v>
      </c>
      <c r="Z372">
        <v>1098</v>
      </c>
      <c r="AA372">
        <v>911.1</v>
      </c>
      <c r="AB372">
        <v>1098</v>
      </c>
      <c r="AC372" s="1">
        <f>(Table2[[#This Row],[Close Price]]/Table2[[#This Row],[Day Low]])-1</f>
        <v>3.0663507109004673E-2</v>
      </c>
      <c r="AD372" s="1">
        <f>(Table2[[#This Row],[Day High]]/Table2[[#This Row],[Close Price]])-1</f>
        <v>9.7944544075045936E-3</v>
      </c>
      <c r="AE372" s="1">
        <f>(Table2[[#This Row],[Close Price]]/Table2[[#This Row],[Current Week Low]])-1</f>
        <v>4.2621536101255852E-2</v>
      </c>
      <c r="AF372" s="1">
        <f>(Table2[[#This Row],[Current Week High]]/Table2[[#This Row],[Close Price]])-1</f>
        <v>9.7944544075045936E-3</v>
      </c>
      <c r="AG372" s="1">
        <f>(Table2[[#This Row],[Close Price]]/Table2[[#This Row],[Current Month Low]])-1</f>
        <v>0.19344748106684206</v>
      </c>
      <c r="AH372" s="1">
        <f>(Table2[[#This Row],[Current Month High]]/Table2[[#This Row],[Close Price]])-1</f>
        <v>9.7944544075045936E-3</v>
      </c>
      <c r="AI372">
        <v>0.97944544075045903</v>
      </c>
      <c r="AJ372">
        <v>83.829247675401405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0.08</v>
      </c>
      <c r="AM372" t="s">
        <v>3217</v>
      </c>
      <c r="AN372">
        <v>18.399999999999999</v>
      </c>
      <c r="AO372" t="s">
        <v>3217</v>
      </c>
      <c r="AP372">
        <v>-2.0924580175709999E-3</v>
      </c>
      <c r="AQ372">
        <f>(Table2[[#This Row],[Sharpe Ratio]]-AVERAGE(Table2[Sharpe Ratio]))/_xlfn.STDEV.P(Table2[Sharpe Ratio])</f>
        <v>-0.77230771122814768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2.5622258298040501</v>
      </c>
      <c r="AS372">
        <f>_xlfn.RANK.AVG(Table2[[#This Row],[1Y Return vs Nifty Z-Score]],Table2[1Y Return vs Nifty Z-Score])</f>
        <v>418</v>
      </c>
      <c r="AT372">
        <f>_xlfn.RANK.AVG(Table2[[#This Row],[6M Return vs Nifty Z-Score]],Table2[6M Return vs Nifty Z-Score])</f>
        <v>125</v>
      </c>
      <c r="AU372">
        <f>_xlfn.RANK.AVG(Table2[[#This Row],[Sharpe Ratio Z-Score]],Table2[Sharpe Ratio Z-Score])</f>
        <v>586</v>
      </c>
      <c r="AV372">
        <f>(Table2[[#This Row],[Rank 1Y]]+Table2[[#This Row],[Rank 6M]]+Table2[[#This Row],[Rank Sharpe]])/3</f>
        <v>376.33333333333331</v>
      </c>
    </row>
    <row r="373" spans="1:48" x14ac:dyDescent="0.3">
      <c r="A373" t="s">
        <v>1178</v>
      </c>
      <c r="B373" t="s">
        <v>1179</v>
      </c>
      <c r="C373" t="s">
        <v>3183</v>
      </c>
      <c r="D373" t="s">
        <v>127</v>
      </c>
      <c r="E373">
        <v>10586.737427399999</v>
      </c>
      <c r="F373">
        <v>347.4</v>
      </c>
      <c r="G373">
        <v>-24.572543879663002</v>
      </c>
      <c r="H373">
        <f>(Table2[[#This Row],[1Y Return vs Nifty]]-AVERAGE(Table2[1Y Return vs Nifty]))/_xlfn.STDEV.P(Table2[1Y Return vs Nifty])</f>
        <v>-0.85211303307796682</v>
      </c>
      <c r="I373">
        <v>5.0888773629310204</v>
      </c>
      <c r="J373">
        <f>(Table2[[#This Row],[1M Return vs Nifty]]-AVERAGE(Table2[1M Return vs Nifty]))/_xlfn.STDEV.P(Table2[1M Return vs Nifty])</f>
        <v>0.35517614225930794</v>
      </c>
      <c r="K373">
        <v>6.2588768628656304</v>
      </c>
      <c r="L373">
        <f>(Table2[[#This Row],[6M Return vs Nifty]]-AVERAGE(Table2[6M Return vs Nifty]))/_xlfn.STDEV.P(Table2[6M Return vs Nifty])</f>
        <v>-0.29640501344134601</v>
      </c>
      <c r="M373">
        <v>-5.1666975938741402</v>
      </c>
      <c r="N373">
        <f>(Table2[[#This Row],[1W Return vs Nifty]]-AVERAGE(Table2[1W Return vs Nifty]))/_xlfn.STDEV.P(Table2[1W Return vs Nifty])</f>
        <v>-0.90167155533853371</v>
      </c>
      <c r="O373">
        <v>350.4</v>
      </c>
      <c r="P373">
        <v>353.58922057963298</v>
      </c>
      <c r="Q373">
        <v>340.60124620461499</v>
      </c>
      <c r="R373">
        <v>43.739322970508397</v>
      </c>
      <c r="S373" s="1">
        <f>(Table2[[#This Row],[Close Price]]-Table2[[#This Row],[20D EMA]])/Table2[[#This Row],[20D EMA]]</f>
        <v>-8.5616438356164396E-3</v>
      </c>
      <c r="T373" s="1">
        <f>(Table2[[#This Row],[Close Price]]-Table2[[#This Row],[50D EMA]])/Table2[[#This Row],[50D EMA]]</f>
        <v>-1.750398547073102E-2</v>
      </c>
      <c r="U373" s="1">
        <f>(Table2[[#This Row],[Close Price]]-Table2[[#This Row],[200D EMA]])/Table2[[#This Row],[200D EMA]]</f>
        <v>1.9961036171020512E-2</v>
      </c>
      <c r="V373">
        <v>1.1673425014413099</v>
      </c>
      <c r="W373">
        <v>345.6</v>
      </c>
      <c r="X373">
        <v>355</v>
      </c>
      <c r="Y373">
        <v>345.6</v>
      </c>
      <c r="Z373">
        <v>365.1</v>
      </c>
      <c r="AA373">
        <v>326.95</v>
      </c>
      <c r="AB373">
        <v>371.7</v>
      </c>
      <c r="AC373" s="1">
        <f>(Table2[[#This Row],[Close Price]]/Table2[[#This Row],[Day Low]])-1</f>
        <v>5.2083333333332593E-3</v>
      </c>
      <c r="AD373" s="1">
        <f>(Table2[[#This Row],[Day High]]/Table2[[#This Row],[Close Price]])-1</f>
        <v>2.1876799078871745E-2</v>
      </c>
      <c r="AE373" s="1">
        <f>(Table2[[#This Row],[Close Price]]/Table2[[#This Row],[Current Week Low]])-1</f>
        <v>5.2083333333332593E-3</v>
      </c>
      <c r="AF373" s="1">
        <f>(Table2[[#This Row],[Current Week High]]/Table2[[#This Row],[Close Price]])-1</f>
        <v>5.0949913644214195E-2</v>
      </c>
      <c r="AG373" s="1">
        <f>(Table2[[#This Row],[Close Price]]/Table2[[#This Row],[Current Month Low]])-1</f>
        <v>6.2547790181985086E-2</v>
      </c>
      <c r="AH373" s="1">
        <f>(Table2[[#This Row],[Current Month High]]/Table2[[#This Row],[Close Price]])-1</f>
        <v>6.9948186528497436E-2</v>
      </c>
      <c r="AI373">
        <v>23.1433506044905</v>
      </c>
      <c r="AJ373">
        <v>37.420886075949298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-0.08</v>
      </c>
      <c r="AM373" t="s">
        <v>3216</v>
      </c>
      <c r="AN373">
        <v>3.78</v>
      </c>
      <c r="AO373" t="s">
        <v>3217</v>
      </c>
      <c r="AP373">
        <v>0.16450486845449699</v>
      </c>
      <c r="AQ373">
        <f>(Table2[[#This Row],[Sharpe Ratio]]-AVERAGE(Table2[Sharpe Ratio]))/_xlfn.STDEV.P(Table2[Sharpe Ratio])</f>
        <v>1.1625665581211311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626</v>
      </c>
      <c r="AT373">
        <f>_xlfn.RANK.AVG(Table2[[#This Row],[6M Return vs Nifty Z-Score]],Table2[6M Return vs Nifty Z-Score])</f>
        <v>409</v>
      </c>
      <c r="AU373">
        <f>_xlfn.RANK.AVG(Table2[[#This Row],[Sharpe Ratio Z-Score]],Table2[Sharpe Ratio Z-Score])</f>
        <v>94</v>
      </c>
      <c r="AV373">
        <f>(Table2[[#This Row],[Rank 1Y]]+Table2[[#This Row],[Rank 6M]]+Table2[[#This Row],[Rank Sharpe]])/3</f>
        <v>376.33333333333331</v>
      </c>
    </row>
    <row r="374" spans="1:48" x14ac:dyDescent="0.3">
      <c r="A374" t="s">
        <v>507</v>
      </c>
      <c r="B374" t="s">
        <v>508</v>
      </c>
      <c r="C374" t="s">
        <v>3179</v>
      </c>
      <c r="D374" t="s">
        <v>127</v>
      </c>
      <c r="E374">
        <v>42899.882688004996</v>
      </c>
      <c r="F374">
        <v>816.4</v>
      </c>
      <c r="G374">
        <v>19.296847478265502</v>
      </c>
      <c r="H374">
        <f>(Table2[[#This Row],[1Y Return vs Nifty]]-AVERAGE(Table2[1Y Return vs Nifty]))/_xlfn.STDEV.P(Table2[1Y Return vs Nifty])</f>
        <v>-0.12295366013649778</v>
      </c>
      <c r="I374">
        <v>5.7256631483543803</v>
      </c>
      <c r="J374">
        <f>(Table2[[#This Row],[1M Return vs Nifty]]-AVERAGE(Table2[1M Return vs Nifty]))/_xlfn.STDEV.P(Table2[1M Return vs Nifty])</f>
        <v>0.41442392422189944</v>
      </c>
      <c r="K374">
        <v>23.805968280667798</v>
      </c>
      <c r="L374">
        <f>(Table2[[#This Row],[6M Return vs Nifty]]-AVERAGE(Table2[6M Return vs Nifty]))/_xlfn.STDEV.P(Table2[6M Return vs Nifty])</f>
        <v>0.22091296316877246</v>
      </c>
      <c r="M374">
        <v>6.9226622728965301</v>
      </c>
      <c r="N374">
        <f>(Table2[[#This Row],[1W Return vs Nifty]]-AVERAGE(Table2[1W Return vs Nifty]))/_xlfn.STDEV.P(Table2[1W Return vs Nifty])</f>
        <v>1.825727385003683</v>
      </c>
      <c r="O374">
        <v>774.19</v>
      </c>
      <c r="P374">
        <v>756.20126983745399</v>
      </c>
      <c r="Q374">
        <v>670.22702544557706</v>
      </c>
      <c r="R374">
        <v>76.027211725536006</v>
      </c>
      <c r="S374" s="1">
        <f>(Table2[[#This Row],[Close Price]]-Table2[[#This Row],[20D EMA]])/Table2[[#This Row],[20D EMA]]</f>
        <v>5.4521499890207728E-2</v>
      </c>
      <c r="T374" s="1">
        <f>(Table2[[#This Row],[Close Price]]-Table2[[#This Row],[50D EMA]])/Table2[[#This Row],[50D EMA]]</f>
        <v>7.9606756248221777E-2</v>
      </c>
      <c r="U374" s="1">
        <f>(Table2[[#This Row],[Close Price]]-Table2[[#This Row],[200D EMA]])/Table2[[#This Row],[200D EMA]]</f>
        <v>0.21809471866229943</v>
      </c>
      <c r="V374">
        <v>0.63636052678574095</v>
      </c>
      <c r="W374">
        <v>814.4</v>
      </c>
      <c r="X374">
        <v>834</v>
      </c>
      <c r="Y374">
        <v>778</v>
      </c>
      <c r="Z374">
        <v>834</v>
      </c>
      <c r="AA374">
        <v>732.75</v>
      </c>
      <c r="AB374">
        <v>834</v>
      </c>
      <c r="AC374" s="1">
        <f>(Table2[[#This Row],[Close Price]]/Table2[[#This Row],[Day Low]])-1</f>
        <v>2.4557956777995216E-3</v>
      </c>
      <c r="AD374" s="1">
        <f>(Table2[[#This Row],[Day High]]/Table2[[#This Row],[Close Price]])-1</f>
        <v>2.1558059774620331E-2</v>
      </c>
      <c r="AE374" s="1">
        <f>(Table2[[#This Row],[Close Price]]/Table2[[#This Row],[Current Week Low]])-1</f>
        <v>4.9357326478149055E-2</v>
      </c>
      <c r="AF374" s="1">
        <f>(Table2[[#This Row],[Current Week High]]/Table2[[#This Row],[Close Price]])-1</f>
        <v>2.1558059774620331E-2</v>
      </c>
      <c r="AG374" s="1">
        <f>(Table2[[#This Row],[Close Price]]/Table2[[#This Row],[Current Month Low]])-1</f>
        <v>0.11415899010576602</v>
      </c>
      <c r="AH374" s="1">
        <f>(Table2[[#This Row],[Current Month High]]/Table2[[#This Row],[Close Price]])-1</f>
        <v>2.1558059774620331E-2</v>
      </c>
      <c r="AI374">
        <v>2.15580597746203</v>
      </c>
      <c r="AJ374">
        <v>65.934959349593399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0.18</v>
      </c>
      <c r="AM374" t="s">
        <v>3217</v>
      </c>
      <c r="AN374">
        <v>6.53</v>
      </c>
      <c r="AO374" t="s">
        <v>3217</v>
      </c>
      <c r="AQ374">
        <f>(Table2[[#This Row],[Sharpe Ratio]]-AVERAGE(Table2[Sharpe Ratio]))/_xlfn.STDEV.P(Table2[Sharpe Ratio])</f>
        <v>-0.74800574154095378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1.5901048707169034</v>
      </c>
      <c r="AS374">
        <f>_xlfn.RANK.AVG(Table2[[#This Row],[1Y Return vs Nifty Z-Score]],Table2[1Y Return vs Nifty Z-Score])</f>
        <v>331</v>
      </c>
      <c r="AT374">
        <f>_xlfn.RANK.AVG(Table2[[#This Row],[6M Return vs Nifty Z-Score]],Table2[6M Return vs Nifty Z-Score])</f>
        <v>244</v>
      </c>
      <c r="AU374">
        <f>_xlfn.RANK.AVG(Table2[[#This Row],[Sharpe Ratio Z-Score]],Table2[Sharpe Ratio Z-Score])</f>
        <v>556.5</v>
      </c>
      <c r="AV374">
        <f>(Table2[[#This Row],[Rank 1Y]]+Table2[[#This Row],[Rank 6M]]+Table2[[#This Row],[Rank Sharpe]])/3</f>
        <v>377.16666666666669</v>
      </c>
    </row>
    <row r="375" spans="1:48" x14ac:dyDescent="0.3">
      <c r="A375" t="s">
        <v>741</v>
      </c>
      <c r="B375" t="s">
        <v>742</v>
      </c>
      <c r="C375" t="s">
        <v>3175</v>
      </c>
      <c r="D375" t="s">
        <v>54</v>
      </c>
      <c r="E375">
        <v>23377.252337319998</v>
      </c>
      <c r="F375">
        <v>1189.3</v>
      </c>
      <c r="G375">
        <v>25.784350387775401</v>
      </c>
      <c r="H375">
        <f>(Table2[[#This Row],[1Y Return vs Nifty]]-AVERAGE(Table2[1Y Return vs Nifty]))/_xlfn.STDEV.P(Table2[1Y Return vs Nifty])</f>
        <v>-1.5123954571201257E-2</v>
      </c>
      <c r="I375">
        <v>6.7584598732620096</v>
      </c>
      <c r="J375">
        <f>(Table2[[#This Row],[1M Return vs Nifty]]-AVERAGE(Table2[1M Return vs Nifty]))/_xlfn.STDEV.P(Table2[1M Return vs Nifty])</f>
        <v>0.51051733046576486</v>
      </c>
      <c r="K375">
        <v>8.4062419809282591</v>
      </c>
      <c r="L375">
        <f>(Table2[[#This Row],[6M Return vs Nifty]]-AVERAGE(Table2[6M Return vs Nifty]))/_xlfn.STDEV.P(Table2[6M Return vs Nifty])</f>
        <v>-0.23309705251100699</v>
      </c>
      <c r="M375">
        <v>-4.1899423876256199</v>
      </c>
      <c r="N375">
        <f>(Table2[[#This Row],[1W Return vs Nifty]]-AVERAGE(Table2[1W Return vs Nifty]))/_xlfn.STDEV.P(Table2[1W Return vs Nifty])</f>
        <v>-0.68131240118527336</v>
      </c>
      <c r="O375">
        <v>1158.8599999999999</v>
      </c>
      <c r="P375">
        <v>1112.6899277237901</v>
      </c>
      <c r="Q375">
        <v>979.715052523954</v>
      </c>
      <c r="R375">
        <v>55.548535708004898</v>
      </c>
      <c r="S375" s="1">
        <f>(Table2[[#This Row],[Close Price]]-Table2[[#This Row],[20D EMA]])/Table2[[#This Row],[20D EMA]]</f>
        <v>2.6267193621317551E-2</v>
      </c>
      <c r="T375" s="1">
        <f>(Table2[[#This Row],[Close Price]]-Table2[[#This Row],[50D EMA]])/Table2[[#This Row],[50D EMA]]</f>
        <v>6.885123192669651E-2</v>
      </c>
      <c r="U375" s="1">
        <f>(Table2[[#This Row],[Close Price]]-Table2[[#This Row],[200D EMA]])/Table2[[#This Row],[200D EMA]]</f>
        <v>0.213924392542618</v>
      </c>
      <c r="V375">
        <v>1.33950467875365</v>
      </c>
      <c r="W375">
        <v>1181</v>
      </c>
      <c r="X375">
        <v>1223.95</v>
      </c>
      <c r="Y375">
        <v>1177.45</v>
      </c>
      <c r="Z375">
        <v>1225</v>
      </c>
      <c r="AA375">
        <v>1040</v>
      </c>
      <c r="AB375">
        <v>1278</v>
      </c>
      <c r="AC375" s="1">
        <f>(Table2[[#This Row],[Close Price]]/Table2[[#This Row],[Day Low]])-1</f>
        <v>7.0279424216765918E-3</v>
      </c>
      <c r="AD375" s="1">
        <f>(Table2[[#This Row],[Day High]]/Table2[[#This Row],[Close Price]])-1</f>
        <v>2.9134785167745703E-2</v>
      </c>
      <c r="AE375" s="1">
        <f>(Table2[[#This Row],[Close Price]]/Table2[[#This Row],[Current Week Low]])-1</f>
        <v>1.0064121618752253E-2</v>
      </c>
      <c r="AF375" s="1">
        <f>(Table2[[#This Row],[Current Week High]]/Table2[[#This Row],[Close Price]])-1</f>
        <v>3.0017657445556178E-2</v>
      </c>
      <c r="AG375" s="1">
        <f>(Table2[[#This Row],[Close Price]]/Table2[[#This Row],[Current Month Low]])-1</f>
        <v>0.14355769230769222</v>
      </c>
      <c r="AH375" s="1">
        <f>(Table2[[#This Row],[Current Month High]]/Table2[[#This Row],[Close Price]])-1</f>
        <v>7.4581686706465922E-2</v>
      </c>
      <c r="AI375">
        <v>8.0425460354830598</v>
      </c>
      <c r="AJ375">
        <v>68.182139574347701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0.11</v>
      </c>
      <c r="AM375" t="s">
        <v>3217</v>
      </c>
      <c r="AN375">
        <v>11.16</v>
      </c>
      <c r="AO375" t="s">
        <v>3217</v>
      </c>
      <c r="AP375">
        <v>2.8763081176103E-2</v>
      </c>
      <c r="AQ375">
        <f>(Table2[[#This Row],[Sharpe Ratio]]-AVERAGE(Table2[Sharpe Ratio]))/_xlfn.STDEV.P(Table2[Sharpe Ratio])</f>
        <v>-0.41394908617093401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-0.83296516397265075</v>
      </c>
      <c r="AS375">
        <f>_xlfn.RANK.AVG(Table2[[#This Row],[1Y Return vs Nifty Z-Score]],Table2[1Y Return vs Nifty Z-Score])</f>
        <v>295</v>
      </c>
      <c r="AT375">
        <f>_xlfn.RANK.AVG(Table2[[#This Row],[6M Return vs Nifty Z-Score]],Table2[6M Return vs Nifty Z-Score])</f>
        <v>389</v>
      </c>
      <c r="AU375">
        <f>_xlfn.RANK.AVG(Table2[[#This Row],[Sharpe Ratio Z-Score]],Table2[Sharpe Ratio Z-Score])</f>
        <v>449</v>
      </c>
      <c r="AV375">
        <f>(Table2[[#This Row],[Rank 1Y]]+Table2[[#This Row],[Rank 6M]]+Table2[[#This Row],[Rank Sharpe]])/3</f>
        <v>377.66666666666669</v>
      </c>
    </row>
    <row r="376" spans="1:48" x14ac:dyDescent="0.3">
      <c r="A376" t="s">
        <v>1429</v>
      </c>
      <c r="B376" t="s">
        <v>1430</v>
      </c>
      <c r="C376" t="s">
        <v>3174</v>
      </c>
      <c r="D376" t="s">
        <v>46</v>
      </c>
      <c r="E376">
        <v>7835.6602958899903</v>
      </c>
      <c r="F376">
        <v>535.9</v>
      </c>
      <c r="G376">
        <v>46.767578433500702</v>
      </c>
      <c r="H376">
        <f>(Table2[[#This Row],[1Y Return vs Nifty]]-AVERAGE(Table2[1Y Return vs Nifty]))/_xlfn.STDEV.P(Table2[1Y Return vs Nifty])</f>
        <v>0.33364125348185553</v>
      </c>
      <c r="I376">
        <v>1.9569879432736399</v>
      </c>
      <c r="J376">
        <f>(Table2[[#This Row],[1M Return vs Nifty]]-AVERAGE(Table2[1M Return vs Nifty]))/_xlfn.STDEV.P(Table2[1M Return vs Nifty])</f>
        <v>6.3779088941853537E-2</v>
      </c>
      <c r="K376">
        <v>15.391589075757601</v>
      </c>
      <c r="L376">
        <f>(Table2[[#This Row],[6M Return vs Nifty]]-AVERAGE(Table2[6M Return vs Nifty]))/_xlfn.STDEV.P(Table2[6M Return vs Nifty])</f>
        <v>-2.7157188235249662E-2</v>
      </c>
      <c r="M376">
        <v>-6.5871282510874396</v>
      </c>
      <c r="N376">
        <f>(Table2[[#This Row],[1W Return vs Nifty]]-AVERAGE(Table2[1W Return vs Nifty]))/_xlfn.STDEV.P(Table2[1W Return vs Nifty])</f>
        <v>-1.2221253355226787</v>
      </c>
      <c r="O376">
        <v>546.46</v>
      </c>
      <c r="P376">
        <v>532.61691469171001</v>
      </c>
      <c r="Q376">
        <v>461.43346462069798</v>
      </c>
      <c r="R376">
        <v>41.111421562037599</v>
      </c>
      <c r="S376" s="1">
        <f>(Table2[[#This Row],[Close Price]]-Table2[[#This Row],[20D EMA]])/Table2[[#This Row],[20D EMA]]</f>
        <v>-1.9324378728543826E-2</v>
      </c>
      <c r="T376" s="1">
        <f>(Table2[[#This Row],[Close Price]]-Table2[[#This Row],[50D EMA]])/Table2[[#This Row],[50D EMA]]</f>
        <v>6.1640650488734268E-3</v>
      </c>
      <c r="U376" s="1">
        <f>(Table2[[#This Row],[Close Price]]-Table2[[#This Row],[200D EMA]])/Table2[[#This Row],[200D EMA]]</f>
        <v>0.16138087305937834</v>
      </c>
      <c r="V376">
        <v>0.68989954811510101</v>
      </c>
      <c r="W376">
        <v>532.25</v>
      </c>
      <c r="X376">
        <v>557</v>
      </c>
      <c r="Y376">
        <v>532.25</v>
      </c>
      <c r="Z376">
        <v>564</v>
      </c>
      <c r="AA376">
        <v>528.15</v>
      </c>
      <c r="AB376">
        <v>582.45000000000005</v>
      </c>
      <c r="AC376" s="1">
        <f>(Table2[[#This Row],[Close Price]]/Table2[[#This Row],[Day Low]])-1</f>
        <v>6.8576796618129432E-3</v>
      </c>
      <c r="AD376" s="1">
        <f>(Table2[[#This Row],[Day High]]/Table2[[#This Row],[Close Price]])-1</f>
        <v>3.9373017353983908E-2</v>
      </c>
      <c r="AE376" s="1">
        <f>(Table2[[#This Row],[Close Price]]/Table2[[#This Row],[Current Week Low]])-1</f>
        <v>6.8576796618129432E-3</v>
      </c>
      <c r="AF376" s="1">
        <f>(Table2[[#This Row],[Current Week High]]/Table2[[#This Row],[Close Price]])-1</f>
        <v>5.2435155812651679E-2</v>
      </c>
      <c r="AG376" s="1">
        <f>(Table2[[#This Row],[Close Price]]/Table2[[#This Row],[Current Month Low]])-1</f>
        <v>1.4673861592350734E-2</v>
      </c>
      <c r="AH376" s="1">
        <f>(Table2[[#This Row],[Current Month High]]/Table2[[#This Row],[Close Price]])-1</f>
        <v>8.686322075014008E-2</v>
      </c>
      <c r="AI376">
        <v>9.7219630528083698</v>
      </c>
      <c r="AJ376">
        <v>87.213973799126606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</v>
      </c>
      <c r="AM376" t="s">
        <v>3218</v>
      </c>
      <c r="AN376">
        <v>-2.0699999999999998</v>
      </c>
      <c r="AO376" t="s">
        <v>3216</v>
      </c>
      <c r="AP376">
        <v>-1.4559310976827999E-2</v>
      </c>
      <c r="AQ376">
        <f>(Table2[[#This Row],[Sharpe Ratio]]-AVERAGE(Table2[Sharpe Ratio]))/_xlfn.STDEV.P(Table2[Sharpe Ratio])</f>
        <v>-0.91709870830739293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-1.7689608896416122</v>
      </c>
      <c r="AS376">
        <f>_xlfn.RANK.AVG(Table2[[#This Row],[1Y Return vs Nifty Z-Score]],Table2[1Y Return vs Nifty Z-Score])</f>
        <v>195</v>
      </c>
      <c r="AT376">
        <f>_xlfn.RANK.AVG(Table2[[#This Row],[6M Return vs Nifty Z-Score]],Table2[6M Return vs Nifty Z-Score])</f>
        <v>328</v>
      </c>
      <c r="AU376">
        <f>_xlfn.RANK.AVG(Table2[[#This Row],[Sharpe Ratio Z-Score]],Table2[Sharpe Ratio Z-Score])</f>
        <v>613</v>
      </c>
      <c r="AV376">
        <f>(Table2[[#This Row],[Rank 1Y]]+Table2[[#This Row],[Rank 6M]]+Table2[[#This Row],[Rank Sharpe]])/3</f>
        <v>378.66666666666669</v>
      </c>
    </row>
    <row r="377" spans="1:48" x14ac:dyDescent="0.3">
      <c r="A377" t="s">
        <v>1370</v>
      </c>
      <c r="B377" t="s">
        <v>1371</v>
      </c>
      <c r="C377" t="s">
        <v>3184</v>
      </c>
      <c r="D377" t="s">
        <v>132</v>
      </c>
      <c r="E377">
        <v>8355.5853397600004</v>
      </c>
      <c r="F377">
        <v>570.4</v>
      </c>
      <c r="G377">
        <v>5.6844591536439601</v>
      </c>
      <c r="H377">
        <f>(Table2[[#This Row],[1Y Return vs Nifty]]-AVERAGE(Table2[1Y Return vs Nifty]))/_xlfn.STDEV.P(Table2[1Y Return vs Nifty])</f>
        <v>-0.34920709625176694</v>
      </c>
      <c r="I377">
        <v>-7.8335276346910296</v>
      </c>
      <c r="J377">
        <f>(Table2[[#This Row],[1M Return vs Nifty]]-AVERAGE(Table2[1M Return vs Nifty]))/_xlfn.STDEV.P(Table2[1M Return vs Nifty])</f>
        <v>-0.84714942978906649</v>
      </c>
      <c r="K377">
        <v>30.3377433935018</v>
      </c>
      <c r="L377">
        <f>(Table2[[#This Row],[6M Return vs Nifty]]-AVERAGE(Table2[6M Return vs Nifty]))/_xlfn.STDEV.P(Table2[6M Return vs Nifty])</f>
        <v>0.41348075714604038</v>
      </c>
      <c r="M377">
        <v>-4.2981887494027502</v>
      </c>
      <c r="N377">
        <f>(Table2[[#This Row],[1W Return vs Nifty]]-AVERAGE(Table2[1W Return vs Nifty]))/_xlfn.STDEV.P(Table2[1W Return vs Nifty])</f>
        <v>-0.70573313277573002</v>
      </c>
      <c r="O377">
        <v>577.88</v>
      </c>
      <c r="P377">
        <v>572.81122410973103</v>
      </c>
      <c r="Q377">
        <v>506.99585726409998</v>
      </c>
      <c r="R377">
        <v>45.671184116521303</v>
      </c>
      <c r="S377" s="1">
        <f>(Table2[[#This Row],[Close Price]]-Table2[[#This Row],[20D EMA]])/Table2[[#This Row],[20D EMA]]</f>
        <v>-1.2943863777947011E-2</v>
      </c>
      <c r="T377" s="1">
        <f>(Table2[[#This Row],[Close Price]]-Table2[[#This Row],[50D EMA]])/Table2[[#This Row],[50D EMA]]</f>
        <v>-4.2094568127197581E-3</v>
      </c>
      <c r="U377" s="1">
        <f>(Table2[[#This Row],[Close Price]]-Table2[[#This Row],[200D EMA]])/Table2[[#This Row],[200D EMA]]</f>
        <v>0.12505850260404011</v>
      </c>
      <c r="V377">
        <v>0.58404159199835703</v>
      </c>
      <c r="W377">
        <v>566.4</v>
      </c>
      <c r="X377">
        <v>581.4</v>
      </c>
      <c r="Y377">
        <v>565.25</v>
      </c>
      <c r="Z377">
        <v>592.4</v>
      </c>
      <c r="AA377">
        <v>551.04999999999995</v>
      </c>
      <c r="AB377">
        <v>619</v>
      </c>
      <c r="AC377" s="1">
        <f>(Table2[[#This Row],[Close Price]]/Table2[[#This Row],[Day Low]])-1</f>
        <v>7.0621468926552744E-3</v>
      </c>
      <c r="AD377" s="1">
        <f>(Table2[[#This Row],[Day High]]/Table2[[#This Row],[Close Price]])-1</f>
        <v>1.9284712482468436E-2</v>
      </c>
      <c r="AE377" s="1">
        <f>(Table2[[#This Row],[Close Price]]/Table2[[#This Row],[Current Week Low]])-1</f>
        <v>9.1110128261830958E-3</v>
      </c>
      <c r="AF377" s="1">
        <f>(Table2[[#This Row],[Current Week High]]/Table2[[#This Row],[Close Price]])-1</f>
        <v>3.8569424964936871E-2</v>
      </c>
      <c r="AG377" s="1">
        <f>(Table2[[#This Row],[Close Price]]/Table2[[#This Row],[Current Month Low]])-1</f>
        <v>3.5114780872879114E-2</v>
      </c>
      <c r="AH377" s="1">
        <f>(Table2[[#This Row],[Current Month High]]/Table2[[#This Row],[Close Price]])-1</f>
        <v>8.5203366058905994E-2</v>
      </c>
      <c r="AI377">
        <v>22.545582047685802</v>
      </c>
      <c r="AJ377">
        <v>50.0855150638073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0.05</v>
      </c>
      <c r="AM377" t="s">
        <v>3217</v>
      </c>
      <c r="AN377">
        <v>1.65</v>
      </c>
      <c r="AO377" t="s">
        <v>3217</v>
      </c>
      <c r="AP377">
        <v>3.2312569445039998E-3</v>
      </c>
      <c r="AQ377">
        <f>(Table2[[#This Row],[Sharpe Ratio]]-AVERAGE(Table2[Sharpe Ratio]))/_xlfn.STDEV.P(Table2[Sharpe Ratio])</f>
        <v>-0.71047767280195639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-2.1990865744724792</v>
      </c>
      <c r="AS377">
        <f>_xlfn.RANK.AVG(Table2[[#This Row],[1Y Return vs Nifty Z-Score]],Table2[1Y Return vs Nifty Z-Score])</f>
        <v>413</v>
      </c>
      <c r="AT377">
        <f>_xlfn.RANK.AVG(Table2[[#This Row],[6M Return vs Nifty Z-Score]],Table2[6M Return vs Nifty Z-Score])</f>
        <v>202</v>
      </c>
      <c r="AU377">
        <f>_xlfn.RANK.AVG(Table2[[#This Row],[Sharpe Ratio Z-Score]],Table2[Sharpe Ratio Z-Score])</f>
        <v>522</v>
      </c>
      <c r="AV377">
        <f>(Table2[[#This Row],[Rank 1Y]]+Table2[[#This Row],[Rank 6M]]+Table2[[#This Row],[Rank Sharpe]])/3</f>
        <v>379</v>
      </c>
    </row>
    <row r="378" spans="1:48" x14ac:dyDescent="0.3">
      <c r="A378" t="s">
        <v>1438</v>
      </c>
      <c r="B378" t="s">
        <v>1439</v>
      </c>
      <c r="C378" t="s">
        <v>3189</v>
      </c>
      <c r="D378" t="s">
        <v>648</v>
      </c>
      <c r="E378">
        <v>7726.4409098399901</v>
      </c>
      <c r="F378">
        <v>456.1</v>
      </c>
      <c r="G378">
        <v>-9.6064885186390399</v>
      </c>
      <c r="H378">
        <f>(Table2[[#This Row],[1Y Return vs Nifty]]-AVERAGE(Table2[1Y Return vs Nifty]))/_xlfn.STDEV.P(Table2[1Y Return vs Nifty])</f>
        <v>-0.60336010524690165</v>
      </c>
      <c r="I378">
        <v>-7.4242589642476204</v>
      </c>
      <c r="J378">
        <f>(Table2[[#This Row],[1M Return vs Nifty]]-AVERAGE(Table2[1M Return vs Nifty]))/_xlfn.STDEV.P(Table2[1M Return vs Nifty])</f>
        <v>-0.80907028055926744</v>
      </c>
      <c r="K378">
        <v>18.7317151467599</v>
      </c>
      <c r="L378">
        <f>(Table2[[#This Row],[6M Return vs Nifty]]-AVERAGE(Table2[6M Return vs Nifty]))/_xlfn.STDEV.P(Table2[6M Return vs Nifty])</f>
        <v>7.1315385910035112E-2</v>
      </c>
      <c r="M378">
        <v>1.4575900587717201</v>
      </c>
      <c r="N378">
        <f>(Table2[[#This Row],[1W Return vs Nifty]]-AVERAGE(Table2[1W Return vs Nifty]))/_xlfn.STDEV.P(Table2[1W Return vs Nifty])</f>
        <v>0.5927893030902307</v>
      </c>
      <c r="O378">
        <v>463.58</v>
      </c>
      <c r="P378">
        <v>475.068675650339</v>
      </c>
      <c r="Q378">
        <v>435.99572377339803</v>
      </c>
      <c r="R378">
        <v>46.125191799661501</v>
      </c>
      <c r="S378" s="1">
        <f>(Table2[[#This Row],[Close Price]]-Table2[[#This Row],[20D EMA]])/Table2[[#This Row],[20D EMA]]</f>
        <v>-1.6135294878985205E-2</v>
      </c>
      <c r="T378" s="1">
        <f>(Table2[[#This Row],[Close Price]]-Table2[[#This Row],[50D EMA]])/Table2[[#This Row],[50D EMA]]</f>
        <v>-3.992828115718651E-2</v>
      </c>
      <c r="U378" s="1">
        <f>(Table2[[#This Row],[Close Price]]-Table2[[#This Row],[200D EMA]])/Table2[[#This Row],[200D EMA]]</f>
        <v>4.6111177542307459E-2</v>
      </c>
      <c r="V378">
        <v>0.37870788743498801</v>
      </c>
      <c r="W378">
        <v>452.85</v>
      </c>
      <c r="X378">
        <v>464.5</v>
      </c>
      <c r="Y378">
        <v>452.85</v>
      </c>
      <c r="Z378">
        <v>474</v>
      </c>
      <c r="AA378">
        <v>429.1</v>
      </c>
      <c r="AB378">
        <v>478.45</v>
      </c>
      <c r="AC378" s="1">
        <f>(Table2[[#This Row],[Close Price]]/Table2[[#This Row],[Day Low]])-1</f>
        <v>7.1767693496742613E-3</v>
      </c>
      <c r="AD378" s="1">
        <f>(Table2[[#This Row],[Day High]]/Table2[[#This Row],[Close Price]])-1</f>
        <v>1.8417013812760397E-2</v>
      </c>
      <c r="AE378" s="1">
        <f>(Table2[[#This Row],[Close Price]]/Table2[[#This Row],[Current Week Low]])-1</f>
        <v>7.1767693496742613E-3</v>
      </c>
      <c r="AF378" s="1">
        <f>(Table2[[#This Row],[Current Week High]]/Table2[[#This Row],[Close Price]])-1</f>
        <v>3.9245779434334604E-2</v>
      </c>
      <c r="AG378" s="1">
        <f>(Table2[[#This Row],[Close Price]]/Table2[[#This Row],[Current Month Low]])-1</f>
        <v>6.2922395711955348E-2</v>
      </c>
      <c r="AH378" s="1">
        <f>(Table2[[#This Row],[Current Month High]]/Table2[[#This Row],[Close Price]])-1</f>
        <v>4.9002411751808639E-2</v>
      </c>
      <c r="AI378">
        <v>40.0460425345319</v>
      </c>
      <c r="AJ378">
        <v>42.933249764963897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-0.23</v>
      </c>
      <c r="AM378" t="s">
        <v>3216</v>
      </c>
      <c r="AN378">
        <v>-2.83</v>
      </c>
      <c r="AO378" t="s">
        <v>3216</v>
      </c>
      <c r="AP378">
        <v>7.1509904037630995E-2</v>
      </c>
      <c r="AQ378">
        <f>(Table2[[#This Row],[Sharpe Ratio]]-AVERAGE(Table2[Sharpe Ratio]))/_xlfn.STDEV.P(Table2[Sharpe Ratio])</f>
        <v>8.2515829579495339E-2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529</v>
      </c>
      <c r="AT378">
        <f>_xlfn.RANK.AVG(Table2[[#This Row],[6M Return vs Nifty Z-Score]],Table2[6M Return vs Nifty Z-Score])</f>
        <v>279</v>
      </c>
      <c r="AU378">
        <f>_xlfn.RANK.AVG(Table2[[#This Row],[Sharpe Ratio Z-Score]],Table2[Sharpe Ratio Z-Score])</f>
        <v>329</v>
      </c>
      <c r="AV378">
        <f>(Table2[[#This Row],[Rank 1Y]]+Table2[[#This Row],[Rank 6M]]+Table2[[#This Row],[Rank Sharpe]])/3</f>
        <v>379</v>
      </c>
    </row>
    <row r="379" spans="1:48" x14ac:dyDescent="0.3">
      <c r="A379" t="s">
        <v>1102</v>
      </c>
      <c r="B379" t="s">
        <v>1103</v>
      </c>
      <c r="C379" t="s">
        <v>3177</v>
      </c>
      <c r="D379" t="s">
        <v>407</v>
      </c>
      <c r="E379">
        <v>11897.99006088</v>
      </c>
      <c r="F379">
        <v>2941.4</v>
      </c>
      <c r="G379">
        <v>10.9368726144404</v>
      </c>
      <c r="H379">
        <f>(Table2[[#This Row],[1Y Return vs Nifty]]-AVERAGE(Table2[1Y Return vs Nifty]))/_xlfn.STDEV.P(Table2[1Y Return vs Nifty])</f>
        <v>-0.26190598750703625</v>
      </c>
      <c r="I379">
        <v>7.6212447605498603</v>
      </c>
      <c r="J379">
        <f>(Table2[[#This Row],[1M Return vs Nifty]]-AVERAGE(Table2[1M Return vs Nifty]))/_xlfn.STDEV.P(Table2[1M Return vs Nifty])</f>
        <v>0.59079250628280111</v>
      </c>
      <c r="K379">
        <v>0.707779859267885</v>
      </c>
      <c r="L379">
        <f>(Table2[[#This Row],[6M Return vs Nifty]]-AVERAGE(Table2[6M Return vs Nifty]))/_xlfn.STDEV.P(Table2[6M Return vs Nifty])</f>
        <v>-0.4600607556661942</v>
      </c>
      <c r="M379">
        <v>1.2020499406751599</v>
      </c>
      <c r="N379">
        <f>(Table2[[#This Row],[1W Return vs Nifty]]-AVERAGE(Table2[1W Return vs Nifty]))/_xlfn.STDEV.P(Table2[1W Return vs Nifty])</f>
        <v>0.53513862058989603</v>
      </c>
      <c r="O379">
        <v>2868.32</v>
      </c>
      <c r="P379">
        <v>2770.9374346608001</v>
      </c>
      <c r="Q379">
        <v>2559.3175139080299</v>
      </c>
      <c r="R379">
        <v>60.262670001814399</v>
      </c>
      <c r="S379" s="1">
        <f>(Table2[[#This Row],[Close Price]]-Table2[[#This Row],[20D EMA]])/Table2[[#This Row],[20D EMA]]</f>
        <v>2.5478328777821135E-2</v>
      </c>
      <c r="T379" s="1">
        <f>(Table2[[#This Row],[Close Price]]-Table2[[#This Row],[50D EMA]])/Table2[[#This Row],[50D EMA]]</f>
        <v>6.1518013076346079E-2</v>
      </c>
      <c r="U379" s="1">
        <f>(Table2[[#This Row],[Close Price]]-Table2[[#This Row],[200D EMA]])/Table2[[#This Row],[200D EMA]]</f>
        <v>0.14929077147154649</v>
      </c>
      <c r="V379">
        <v>0.79038055893991699</v>
      </c>
      <c r="W379">
        <v>2926.75</v>
      </c>
      <c r="X379">
        <v>3004.9</v>
      </c>
      <c r="Y379">
        <v>2926.75</v>
      </c>
      <c r="Z379">
        <v>3073</v>
      </c>
      <c r="AA379">
        <v>2757.05</v>
      </c>
      <c r="AB379">
        <v>3073</v>
      </c>
      <c r="AC379" s="1">
        <f>(Table2[[#This Row],[Close Price]]/Table2[[#This Row],[Day Low]])-1</f>
        <v>5.0055522337064673E-3</v>
      </c>
      <c r="AD379" s="1">
        <f>(Table2[[#This Row],[Day High]]/Table2[[#This Row],[Close Price]])-1</f>
        <v>2.1588359284694381E-2</v>
      </c>
      <c r="AE379" s="1">
        <f>(Table2[[#This Row],[Close Price]]/Table2[[#This Row],[Current Week Low]])-1</f>
        <v>5.0055522337064673E-3</v>
      </c>
      <c r="AF379" s="1">
        <f>(Table2[[#This Row],[Current Week High]]/Table2[[#This Row],[Close Price]])-1</f>
        <v>4.474059971442168E-2</v>
      </c>
      <c r="AG379" s="1">
        <f>(Table2[[#This Row],[Close Price]]/Table2[[#This Row],[Current Month Low]])-1</f>
        <v>6.6864946228758937E-2</v>
      </c>
      <c r="AH379" s="1">
        <f>(Table2[[#This Row],[Current Month High]]/Table2[[#This Row],[Close Price]])-1</f>
        <v>4.474059971442168E-2</v>
      </c>
      <c r="AI379">
        <v>4.4740599714421601</v>
      </c>
      <c r="AJ379">
        <v>43.039852165244199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0.02</v>
      </c>
      <c r="AM379" t="s">
        <v>3217</v>
      </c>
      <c r="AN379">
        <v>5.21</v>
      </c>
      <c r="AO379" t="s">
        <v>3217</v>
      </c>
      <c r="AP379">
        <v>8.3419174528348003E-2</v>
      </c>
      <c r="AQ379">
        <f>(Table2[[#This Row],[Sharpe Ratio]]-AVERAGE(Table2[Sharpe Ratio]))/_xlfn.STDEV.P(Table2[Sharpe Ratio])</f>
        <v>0.22083102062832899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0.62479540432779568</v>
      </c>
      <c r="AS379">
        <f>_xlfn.RANK.AVG(Table2[[#This Row],[1Y Return vs Nifty Z-Score]],Table2[1Y Return vs Nifty Z-Score])</f>
        <v>379</v>
      </c>
      <c r="AT379">
        <f>_xlfn.RANK.AVG(Table2[[#This Row],[6M Return vs Nifty Z-Score]],Table2[6M Return vs Nifty Z-Score])</f>
        <v>470</v>
      </c>
      <c r="AU379">
        <f>_xlfn.RANK.AVG(Table2[[#This Row],[Sharpe Ratio Z-Score]],Table2[Sharpe Ratio Z-Score])</f>
        <v>289</v>
      </c>
      <c r="AV379">
        <f>(Table2[[#This Row],[Rank 1Y]]+Table2[[#This Row],[Rank 6M]]+Table2[[#This Row],[Rank Sharpe]])/3</f>
        <v>379.33333333333331</v>
      </c>
    </row>
    <row r="380" spans="1:48" x14ac:dyDescent="0.3">
      <c r="A380" t="s">
        <v>296</v>
      </c>
      <c r="B380" t="s">
        <v>297</v>
      </c>
      <c r="C380" t="s">
        <v>3171</v>
      </c>
      <c r="D380" t="s">
        <v>34</v>
      </c>
      <c r="E380">
        <v>95650.017536700005</v>
      </c>
      <c r="F380">
        <v>105.45</v>
      </c>
      <c r="G380">
        <v>15.5910412173381</v>
      </c>
      <c r="H380">
        <f>(Table2[[#This Row],[1Y Return vs Nifty]]-AVERAGE(Table2[1Y Return vs Nifty]))/_xlfn.STDEV.P(Table2[1Y Return vs Nifty])</f>
        <v>-0.18454839135612841</v>
      </c>
      <c r="I380">
        <v>-6.1362638437306698</v>
      </c>
      <c r="J380">
        <f>(Table2[[#This Row],[1M Return vs Nifty]]-AVERAGE(Table2[1M Return vs Nifty]))/_xlfn.STDEV.P(Table2[1M Return vs Nifty])</f>
        <v>-0.68923272165625948</v>
      </c>
      <c r="K380">
        <v>-19.7262253246369</v>
      </c>
      <c r="L380">
        <f>(Table2[[#This Row],[6M Return vs Nifty]]-AVERAGE(Table2[6M Return vs Nifty]))/_xlfn.STDEV.P(Table2[6M Return vs Nifty])</f>
        <v>-1.0624898400131162</v>
      </c>
      <c r="M380">
        <v>7.9366978134354602E-2</v>
      </c>
      <c r="N380">
        <f>(Table2[[#This Row],[1W Return vs Nifty]]-AVERAGE(Table2[1W Return vs Nifty]))/_xlfn.STDEV.P(Table2[1W Return vs Nifty])</f>
        <v>0.28185768957961094</v>
      </c>
      <c r="O380">
        <v>107.14</v>
      </c>
      <c r="P380">
        <v>109.899215681341</v>
      </c>
      <c r="Q380">
        <v>105.491442812587</v>
      </c>
      <c r="R380">
        <v>44.173090478419198</v>
      </c>
      <c r="S380" s="1">
        <f>(Table2[[#This Row],[Close Price]]-Table2[[#This Row],[20D EMA]])/Table2[[#This Row],[20D EMA]]</f>
        <v>-1.5773753966772427E-2</v>
      </c>
      <c r="T380" s="1">
        <f>(Table2[[#This Row],[Close Price]]-Table2[[#This Row],[50D EMA]])/Table2[[#This Row],[50D EMA]]</f>
        <v>-4.0484508044550151E-2</v>
      </c>
      <c r="U380" s="1">
        <f>(Table2[[#This Row],[Close Price]]-Table2[[#This Row],[200D EMA]])/Table2[[#This Row],[200D EMA]]</f>
        <v>-3.9285473287742698E-4</v>
      </c>
      <c r="V380">
        <v>1.0230808271494201</v>
      </c>
      <c r="W380">
        <v>105.01</v>
      </c>
      <c r="X380">
        <v>106.59</v>
      </c>
      <c r="Y380">
        <v>105.01</v>
      </c>
      <c r="Z380">
        <v>108.18</v>
      </c>
      <c r="AA380">
        <v>100.69</v>
      </c>
      <c r="AB380">
        <v>113.46</v>
      </c>
      <c r="AC380" s="1">
        <f>(Table2[[#This Row],[Close Price]]/Table2[[#This Row],[Day Low]])-1</f>
        <v>4.1900771355107835E-3</v>
      </c>
      <c r="AD380" s="1">
        <f>(Table2[[#This Row],[Day High]]/Table2[[#This Row],[Close Price]])-1</f>
        <v>1.0810810810810922E-2</v>
      </c>
      <c r="AE380" s="1">
        <f>(Table2[[#This Row],[Close Price]]/Table2[[#This Row],[Current Week Low]])-1</f>
        <v>4.1900771355107835E-3</v>
      </c>
      <c r="AF380" s="1">
        <f>(Table2[[#This Row],[Current Week High]]/Table2[[#This Row],[Close Price]])-1</f>
        <v>2.5889046941678595E-2</v>
      </c>
      <c r="AG380" s="1">
        <f>(Table2[[#This Row],[Close Price]]/Table2[[#This Row],[Current Month Low]])-1</f>
        <v>4.7273810706127684E-2</v>
      </c>
      <c r="AH380" s="1">
        <f>(Table2[[#This Row],[Current Month High]]/Table2[[#This Row],[Close Price]])-1</f>
        <v>7.5960170697012774E-2</v>
      </c>
      <c r="AI380">
        <v>22.2380275011854</v>
      </c>
      <c r="AJ380">
        <v>54.121601870798003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-0.11</v>
      </c>
      <c r="AM380" t="s">
        <v>3216</v>
      </c>
      <c r="AN380">
        <v>-6.49</v>
      </c>
      <c r="AO380" t="s">
        <v>3216</v>
      </c>
      <c r="AP380">
        <v>0.15336325830613401</v>
      </c>
      <c r="AQ380">
        <f>(Table2[[#This Row],[Sharpe Ratio]]-AVERAGE(Table2[Sharpe Ratio]))/_xlfn.STDEV.P(Table2[Sharpe Ratio])</f>
        <v>1.0331670338208252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349</v>
      </c>
      <c r="AT380">
        <f>_xlfn.RANK.AVG(Table2[[#This Row],[6M Return vs Nifty Z-Score]],Table2[6M Return vs Nifty Z-Score])</f>
        <v>680</v>
      </c>
      <c r="AU380">
        <f>_xlfn.RANK.AVG(Table2[[#This Row],[Sharpe Ratio Z-Score]],Table2[Sharpe Ratio Z-Score])</f>
        <v>110</v>
      </c>
      <c r="AV380">
        <f>(Table2[[#This Row],[Rank 1Y]]+Table2[[#This Row],[Rank 6M]]+Table2[[#This Row],[Rank Sharpe]])/3</f>
        <v>379.66666666666669</v>
      </c>
    </row>
    <row r="381" spans="1:48" x14ac:dyDescent="0.3">
      <c r="A381" t="s">
        <v>258</v>
      </c>
      <c r="B381" t="s">
        <v>259</v>
      </c>
      <c r="C381" t="s">
        <v>3171</v>
      </c>
      <c r="D381" t="s">
        <v>40</v>
      </c>
      <c r="E381">
        <v>105859.63375546</v>
      </c>
      <c r="F381">
        <v>2140.4499999999998</v>
      </c>
      <c r="G381">
        <v>29.260005193379101</v>
      </c>
      <c r="H381">
        <f>(Table2[[#This Row],[1Y Return vs Nifty]]-AVERAGE(Table2[1Y Return vs Nifty]))/_xlfn.STDEV.P(Table2[1Y Return vs Nifty])</f>
        <v>4.2645396681878583E-2</v>
      </c>
      <c r="I381">
        <v>-0.493964005864997</v>
      </c>
      <c r="J381">
        <f>(Table2[[#This Row],[1M Return vs Nifty]]-AVERAGE(Table2[1M Return vs Nifty]))/_xlfn.STDEV.P(Table2[1M Return vs Nifty])</f>
        <v>-0.16426222417698624</v>
      </c>
      <c r="K381">
        <v>14.165728604111999</v>
      </c>
      <c r="L381">
        <f>(Table2[[#This Row],[6M Return vs Nifty]]-AVERAGE(Table2[6M Return vs Nifty]))/_xlfn.STDEV.P(Table2[6M Return vs Nifty])</f>
        <v>-6.3297631326271003E-2</v>
      </c>
      <c r="M381">
        <v>-4.9991413082242104</v>
      </c>
      <c r="N381">
        <f>(Table2[[#This Row],[1W Return vs Nifty]]-AVERAGE(Table2[1W Return vs Nifty]))/_xlfn.STDEV.P(Table2[1W Return vs Nifty])</f>
        <v>-0.86387031185124152</v>
      </c>
      <c r="O381">
        <v>2127.8000000000002</v>
      </c>
      <c r="P381">
        <v>2035.69309646481</v>
      </c>
      <c r="Q381">
        <v>1757.58512548097</v>
      </c>
      <c r="R381">
        <v>50.537452269960099</v>
      </c>
      <c r="S381" s="1">
        <f>(Table2[[#This Row],[Close Price]]-Table2[[#This Row],[20D EMA]])/Table2[[#This Row],[20D EMA]]</f>
        <v>5.9451076228967175E-3</v>
      </c>
      <c r="T381" s="1">
        <f>(Table2[[#This Row],[Close Price]]-Table2[[#This Row],[50D EMA]])/Table2[[#This Row],[50D EMA]]</f>
        <v>5.1460067196332768E-2</v>
      </c>
      <c r="U381" s="1">
        <f>(Table2[[#This Row],[Close Price]]-Table2[[#This Row],[200D EMA]])/Table2[[#This Row],[200D EMA]]</f>
        <v>0.21783575029645144</v>
      </c>
      <c r="V381">
        <v>0.80493240781838704</v>
      </c>
      <c r="W381">
        <v>2090.75</v>
      </c>
      <c r="X381">
        <v>2146.9499999999998</v>
      </c>
      <c r="Y381">
        <v>2076.5</v>
      </c>
      <c r="Z381">
        <v>2146.9499999999998</v>
      </c>
      <c r="AA381">
        <v>2076.5</v>
      </c>
      <c r="AB381">
        <v>2285</v>
      </c>
      <c r="AC381" s="1">
        <f>(Table2[[#This Row],[Close Price]]/Table2[[#This Row],[Day Low]])-1</f>
        <v>2.3771373908884286E-2</v>
      </c>
      <c r="AD381" s="1">
        <f>(Table2[[#This Row],[Day High]]/Table2[[#This Row],[Close Price]])-1</f>
        <v>3.0367446097783191E-3</v>
      </c>
      <c r="AE381" s="1">
        <f>(Table2[[#This Row],[Close Price]]/Table2[[#This Row],[Current Week Low]])-1</f>
        <v>3.0797014206597639E-2</v>
      </c>
      <c r="AF381" s="1">
        <f>(Table2[[#This Row],[Current Week High]]/Table2[[#This Row],[Close Price]])-1</f>
        <v>3.0367446097783191E-3</v>
      </c>
      <c r="AG381" s="1">
        <f>(Table2[[#This Row],[Close Price]]/Table2[[#This Row],[Current Month Low]])-1</f>
        <v>3.0797014206597639E-2</v>
      </c>
      <c r="AH381" s="1">
        <f>(Table2[[#This Row],[Current Month High]]/Table2[[#This Row],[Close Price]])-1</f>
        <v>6.7532528206685649E-2</v>
      </c>
      <c r="AI381">
        <v>6.7532528206685596</v>
      </c>
      <c r="AJ381">
        <v>69.071879936808799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0.15</v>
      </c>
      <c r="AM381" t="s">
        <v>3217</v>
      </c>
      <c r="AN381">
        <v>-2.0699999999999998</v>
      </c>
      <c r="AO381" t="s">
        <v>3216</v>
      </c>
      <c r="AP381">
        <v>4.1751974028870001E-3</v>
      </c>
      <c r="AQ381">
        <f>(Table2[[#This Row],[Sharpe Ratio]]-AVERAGE(Table2[Sharpe Ratio]))/_xlfn.STDEV.P(Table2[Sharpe Ratio])</f>
        <v>-0.69951467511526022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-1.7482994457878802</v>
      </c>
      <c r="AS381">
        <f>_xlfn.RANK.AVG(Table2[[#This Row],[1Y Return vs Nifty Z-Score]],Table2[1Y Return vs Nifty Z-Score])</f>
        <v>284</v>
      </c>
      <c r="AT381">
        <f>_xlfn.RANK.AVG(Table2[[#This Row],[6M Return vs Nifty Z-Score]],Table2[6M Return vs Nifty Z-Score])</f>
        <v>338</v>
      </c>
      <c r="AU381">
        <f>_xlfn.RANK.AVG(Table2[[#This Row],[Sharpe Ratio Z-Score]],Table2[Sharpe Ratio Z-Score])</f>
        <v>518</v>
      </c>
      <c r="AV381">
        <f>(Table2[[#This Row],[Rank 1Y]]+Table2[[#This Row],[Rank 6M]]+Table2[[#This Row],[Rank Sharpe]])/3</f>
        <v>380</v>
      </c>
    </row>
    <row r="382" spans="1:48" x14ac:dyDescent="0.3">
      <c r="A382" t="s">
        <v>213</v>
      </c>
      <c r="B382" t="s">
        <v>214</v>
      </c>
      <c r="C382" t="s">
        <v>3181</v>
      </c>
      <c r="D382" t="s">
        <v>215</v>
      </c>
      <c r="E382">
        <v>124618.9727346</v>
      </c>
      <c r="F382">
        <v>1987.8</v>
      </c>
      <c r="G382">
        <v>13.3590480482718</v>
      </c>
      <c r="H382">
        <f>(Table2[[#This Row],[1Y Return vs Nifty]]-AVERAGE(Table2[1Y Return vs Nifty]))/_xlfn.STDEV.P(Table2[1Y Return vs Nifty])</f>
        <v>-0.22164666623957724</v>
      </c>
      <c r="I382">
        <v>2.7922278287042701</v>
      </c>
      <c r="J382">
        <f>(Table2[[#This Row],[1M Return vs Nifty]]-AVERAGE(Table2[1M Return vs Nifty]))/_xlfn.STDEV.P(Table2[1M Return vs Nifty])</f>
        <v>0.14149142447326563</v>
      </c>
      <c r="K382">
        <v>17.3132021757391</v>
      </c>
      <c r="L382">
        <f>(Table2[[#This Row],[6M Return vs Nifty]]-AVERAGE(Table2[6M Return vs Nifty]))/_xlfn.STDEV.P(Table2[6M Return vs Nifty])</f>
        <v>2.9495220818788252E-2</v>
      </c>
      <c r="M382">
        <v>2.1778077881651798</v>
      </c>
      <c r="N382">
        <f>(Table2[[#This Row],[1W Return vs Nifty]]-AVERAGE(Table2[1W Return vs Nifty]))/_xlfn.STDEV.P(Table2[1W Return vs Nifty])</f>
        <v>0.75527276736054461</v>
      </c>
      <c r="O382">
        <v>1930.99</v>
      </c>
      <c r="P382">
        <v>1883.4482480649999</v>
      </c>
      <c r="Q382">
        <v>1682.2128128572599</v>
      </c>
      <c r="R382">
        <v>67.925197297424404</v>
      </c>
      <c r="S382" s="1">
        <f>(Table2[[#This Row],[Close Price]]-Table2[[#This Row],[20D EMA]])/Table2[[#This Row],[20D EMA]]</f>
        <v>2.9420141999699608E-2</v>
      </c>
      <c r="T382" s="1">
        <f>(Table2[[#This Row],[Close Price]]-Table2[[#This Row],[50D EMA]])/Table2[[#This Row],[50D EMA]]</f>
        <v>5.540462927091732E-2</v>
      </c>
      <c r="U382" s="1">
        <f>(Table2[[#This Row],[Close Price]]-Table2[[#This Row],[200D EMA]])/Table2[[#This Row],[200D EMA]]</f>
        <v>0.18165786445514959</v>
      </c>
      <c r="V382">
        <v>0.76331019829025704</v>
      </c>
      <c r="W382">
        <v>1977.1</v>
      </c>
      <c r="X382">
        <v>2008.75</v>
      </c>
      <c r="Y382">
        <v>1973</v>
      </c>
      <c r="Z382">
        <v>2009.95</v>
      </c>
      <c r="AA382">
        <v>1859.05</v>
      </c>
      <c r="AB382">
        <v>2023</v>
      </c>
      <c r="AC382" s="1">
        <f>(Table2[[#This Row],[Close Price]]/Table2[[#This Row],[Day Low]])-1</f>
        <v>5.4119670224066496E-3</v>
      </c>
      <c r="AD382" s="1">
        <f>(Table2[[#This Row],[Day High]]/Table2[[#This Row],[Close Price]])-1</f>
        <v>1.0539289666968488E-2</v>
      </c>
      <c r="AE382" s="1">
        <f>(Table2[[#This Row],[Close Price]]/Table2[[#This Row],[Current Week Low]])-1</f>
        <v>7.5012671059300207E-3</v>
      </c>
      <c r="AF382" s="1">
        <f>(Table2[[#This Row],[Current Week High]]/Table2[[#This Row],[Close Price]])-1</f>
        <v>1.1142972129992934E-2</v>
      </c>
      <c r="AG382" s="1">
        <f>(Table2[[#This Row],[Close Price]]/Table2[[#This Row],[Current Month Low]])-1</f>
        <v>6.9255802694924817E-2</v>
      </c>
      <c r="AH382" s="1">
        <f>(Table2[[#This Row],[Current Month High]]/Table2[[#This Row],[Close Price]])-1</f>
        <v>1.7708018915383761E-2</v>
      </c>
      <c r="AI382">
        <v>1.7708018915383701</v>
      </c>
      <c r="AJ382">
        <v>61.236160116802502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7.0000000000000007E-2</v>
      </c>
      <c r="AM382" t="s">
        <v>3217</v>
      </c>
      <c r="AN382">
        <v>5.43</v>
      </c>
      <c r="AO382" t="s">
        <v>3217</v>
      </c>
      <c r="AP382">
        <v>1.8321976703713001E-2</v>
      </c>
      <c r="AQ382">
        <f>(Table2[[#This Row],[Sharpe Ratio]]-AVERAGE(Table2[Sharpe Ratio]))/_xlfn.STDEV.P(Table2[Sharpe Ratio])</f>
        <v>-0.53521288322593796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0.16939986318708333</v>
      </c>
      <c r="AS382">
        <f>_xlfn.RANK.AVG(Table2[[#This Row],[1Y Return vs Nifty Z-Score]],Table2[1Y Return vs Nifty Z-Score])</f>
        <v>365</v>
      </c>
      <c r="AT382">
        <f>_xlfn.RANK.AVG(Table2[[#This Row],[6M Return vs Nifty Z-Score]],Table2[6M Return vs Nifty Z-Score])</f>
        <v>296</v>
      </c>
      <c r="AU382">
        <f>_xlfn.RANK.AVG(Table2[[#This Row],[Sharpe Ratio Z-Score]],Table2[Sharpe Ratio Z-Score])</f>
        <v>480</v>
      </c>
      <c r="AV382">
        <f>(Table2[[#This Row],[Rank 1Y]]+Table2[[#This Row],[Rank 6M]]+Table2[[#This Row],[Rank Sharpe]])/3</f>
        <v>380.33333333333331</v>
      </c>
    </row>
    <row r="383" spans="1:48" x14ac:dyDescent="0.3">
      <c r="A383" t="s">
        <v>1827</v>
      </c>
      <c r="B383" t="s">
        <v>1828</v>
      </c>
      <c r="C383" t="s">
        <v>3183</v>
      </c>
      <c r="D383" t="s">
        <v>262</v>
      </c>
      <c r="E383">
        <v>4236.0469785059904</v>
      </c>
      <c r="F383">
        <v>182.21</v>
      </c>
      <c r="G383">
        <v>-0.94637229477274598</v>
      </c>
      <c r="H383">
        <f>(Table2[[#This Row],[1Y Return vs Nifty]]-AVERAGE(Table2[1Y Return vs Nifty]))/_xlfn.STDEV.P(Table2[1Y Return vs Nifty])</f>
        <v>-0.4594190857813249</v>
      </c>
      <c r="I383">
        <v>8.4968948322707298</v>
      </c>
      <c r="J383">
        <f>(Table2[[#This Row],[1M Return vs Nifty]]-AVERAGE(Table2[1M Return vs Nifty]))/_xlfn.STDEV.P(Table2[1M Return vs Nifty])</f>
        <v>0.67226468375980564</v>
      </c>
      <c r="K383">
        <v>26.7364793723792</v>
      </c>
      <c r="L383">
        <f>(Table2[[#This Row],[6M Return vs Nifty]]-AVERAGE(Table2[6M Return vs Nifty]))/_xlfn.STDEV.P(Table2[6M Return vs Nifty])</f>
        <v>0.30730939391054246</v>
      </c>
      <c r="M383">
        <v>4.1454095134931004</v>
      </c>
      <c r="N383">
        <f>(Table2[[#This Row],[1W Return vs Nifty]]-AVERAGE(Table2[1W Return vs Nifty]))/_xlfn.STDEV.P(Table2[1W Return vs Nifty])</f>
        <v>1.1991701217130526</v>
      </c>
      <c r="O383">
        <v>148.97</v>
      </c>
      <c r="P383">
        <v>166.74438027527901</v>
      </c>
      <c r="Q383">
        <v>151.03969487400701</v>
      </c>
      <c r="R383">
        <v>60.999759967153999</v>
      </c>
      <c r="S383" s="1">
        <f>(Table2[[#This Row],[Close Price]]-Table2[[#This Row],[20D EMA]])/Table2[[#This Row],[20D EMA]]</f>
        <v>0.22313217426327456</v>
      </c>
      <c r="T383" s="1">
        <f>(Table2[[#This Row],[Close Price]]-Table2[[#This Row],[50D EMA]])/Table2[[#This Row],[50D EMA]]</f>
        <v>9.2750470505745003E-2</v>
      </c>
      <c r="U383" s="1">
        <f>(Table2[[#This Row],[Close Price]]-Table2[[#This Row],[200D EMA]])/Table2[[#This Row],[200D EMA]]</f>
        <v>0.20637161080068636</v>
      </c>
      <c r="V383">
        <v>1.2665015359509499</v>
      </c>
      <c r="W383">
        <v>174</v>
      </c>
      <c r="X383">
        <v>184.85</v>
      </c>
      <c r="Y383">
        <v>181.01</v>
      </c>
      <c r="Z383">
        <v>192.7</v>
      </c>
      <c r="AA383">
        <v>181.01</v>
      </c>
      <c r="AB383">
        <v>192.7</v>
      </c>
      <c r="AC383" s="1">
        <f>(Table2[[#This Row],[Close Price]]/Table2[[#This Row],[Day Low]])-1</f>
        <v>4.7183908045977052E-2</v>
      </c>
      <c r="AD383" s="1">
        <f>(Table2[[#This Row],[Day High]]/Table2[[#This Row],[Close Price]])-1</f>
        <v>1.4488776686241156E-2</v>
      </c>
      <c r="AE383" s="1">
        <f>(Table2[[#This Row],[Close Price]]/Table2[[#This Row],[Current Week Low]])-1</f>
        <v>6.6294679851943705E-3</v>
      </c>
      <c r="AF383" s="1">
        <f>(Table2[[#This Row],[Current Week High]]/Table2[[#This Row],[Close Price]])-1</f>
        <v>5.7570934635859716E-2</v>
      </c>
      <c r="AG383" s="1">
        <f>(Table2[[#This Row],[Close Price]]/Table2[[#This Row],[Current Month Low]])-1</f>
        <v>6.6294679851943705E-3</v>
      </c>
      <c r="AH383" s="1">
        <f>(Table2[[#This Row],[Current Month High]]/Table2[[#This Row],[Close Price]])-1</f>
        <v>5.7570934635859716E-2</v>
      </c>
      <c r="AI383">
        <v>5.7570934635859699</v>
      </c>
      <c r="AJ383">
        <v>62.614904060687202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0.3</v>
      </c>
      <c r="AM383" t="s">
        <v>3217</v>
      </c>
      <c r="AN383">
        <v>11.14</v>
      </c>
      <c r="AO383" t="s">
        <v>3217</v>
      </c>
      <c r="AP383">
        <v>2.4846781370773001E-2</v>
      </c>
      <c r="AQ383">
        <f>(Table2[[#This Row],[Sharpe Ratio]]-AVERAGE(Table2[Sharpe Ratio]))/_xlfn.STDEV.P(Table2[Sharpe Ratio])</f>
        <v>-0.45943329582096748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455</v>
      </c>
      <c r="AT383">
        <f>_xlfn.RANK.AVG(Table2[[#This Row],[6M Return vs Nifty Z-Score]],Table2[6M Return vs Nifty Z-Score])</f>
        <v>223</v>
      </c>
      <c r="AU383">
        <f>_xlfn.RANK.AVG(Table2[[#This Row],[Sharpe Ratio Z-Score]],Table2[Sharpe Ratio Z-Score])</f>
        <v>464</v>
      </c>
      <c r="AV383">
        <f>(Table2[[#This Row],[Rank 1Y]]+Table2[[#This Row],[Rank 6M]]+Table2[[#This Row],[Rank Sharpe]])/3</f>
        <v>380.66666666666669</v>
      </c>
    </row>
    <row r="384" spans="1:48" x14ac:dyDescent="0.3">
      <c r="A384" t="s">
        <v>1459</v>
      </c>
      <c r="B384" t="s">
        <v>1460</v>
      </c>
      <c r="C384" t="s">
        <v>3177</v>
      </c>
      <c r="D384" t="s">
        <v>197</v>
      </c>
      <c r="E384">
        <v>7380.2054451000004</v>
      </c>
      <c r="F384">
        <v>532.6</v>
      </c>
      <c r="G384">
        <v>1.53649935040662</v>
      </c>
      <c r="H384">
        <f>(Table2[[#This Row],[1Y Return vs Nifty]]-AVERAGE(Table2[1Y Return vs Nifty]))/_xlfn.STDEV.P(Table2[1Y Return vs Nifty])</f>
        <v>-0.41815092418040167</v>
      </c>
      <c r="I384">
        <v>-17.617204105685499</v>
      </c>
      <c r="J384">
        <f>(Table2[[#This Row],[1M Return vs Nifty]]-AVERAGE(Table2[1M Return vs Nifty]))/_xlfn.STDEV.P(Table2[1M Return vs Nifty])</f>
        <v>-1.7574416247705171</v>
      </c>
      <c r="K384">
        <v>15.3661434994846</v>
      </c>
      <c r="L384">
        <f>(Table2[[#This Row],[6M Return vs Nifty]]-AVERAGE(Table2[6M Return vs Nifty]))/_xlfn.STDEV.P(Table2[6M Return vs Nifty])</f>
        <v>-2.7907366924002159E-2</v>
      </c>
      <c r="M384">
        <v>-4.98040957949922</v>
      </c>
      <c r="N384">
        <f>(Table2[[#This Row],[1W Return vs Nifty]]-AVERAGE(Table2[1W Return vs Nifty]))/_xlfn.STDEV.P(Table2[1W Return vs Nifty])</f>
        <v>-0.85964437287363349</v>
      </c>
      <c r="O384">
        <v>533.32000000000005</v>
      </c>
      <c r="P384">
        <v>525.34598192506803</v>
      </c>
      <c r="Q384">
        <v>466.24433810257398</v>
      </c>
      <c r="R384">
        <v>49.759437767398602</v>
      </c>
      <c r="S384" s="1">
        <f>(Table2[[#This Row],[Close Price]]-Table2[[#This Row],[20D EMA]])/Table2[[#This Row],[20D EMA]]</f>
        <v>-1.3500337508438221E-3</v>
      </c>
      <c r="T384" s="1">
        <f>(Table2[[#This Row],[Close Price]]-Table2[[#This Row],[50D EMA]])/Table2[[#This Row],[50D EMA]]</f>
        <v>1.3808077580322405E-2</v>
      </c>
      <c r="U384" s="1">
        <f>(Table2[[#This Row],[Close Price]]-Table2[[#This Row],[200D EMA]])/Table2[[#This Row],[200D EMA]]</f>
        <v>0.14231950176052918</v>
      </c>
      <c r="V384">
        <v>0.94308010143324394</v>
      </c>
      <c r="W384">
        <v>523.75</v>
      </c>
      <c r="X384">
        <v>537</v>
      </c>
      <c r="Y384">
        <v>518</v>
      </c>
      <c r="Z384">
        <v>537.9</v>
      </c>
      <c r="AA384">
        <v>504.45</v>
      </c>
      <c r="AB384">
        <v>559.70000000000005</v>
      </c>
      <c r="AC384" s="1">
        <f>(Table2[[#This Row],[Close Price]]/Table2[[#This Row],[Day Low]])-1</f>
        <v>1.6897374701670742E-2</v>
      </c>
      <c r="AD384" s="1">
        <f>(Table2[[#This Row],[Day High]]/Table2[[#This Row],[Close Price]])-1</f>
        <v>8.261359369132526E-3</v>
      </c>
      <c r="AE384" s="1">
        <f>(Table2[[#This Row],[Close Price]]/Table2[[#This Row],[Current Week Low]])-1</f>
        <v>2.8185328185328151E-2</v>
      </c>
      <c r="AF384" s="1">
        <f>(Table2[[#This Row],[Current Week High]]/Table2[[#This Row],[Close Price]])-1</f>
        <v>9.9511828764551336E-3</v>
      </c>
      <c r="AG384" s="1">
        <f>(Table2[[#This Row],[Close Price]]/Table2[[#This Row],[Current Month Low]])-1</f>
        <v>5.5803350183368128E-2</v>
      </c>
      <c r="AH384" s="1">
        <f>(Table2[[#This Row],[Current Month High]]/Table2[[#This Row],[Close Price]])-1</f>
        <v>5.0882463387157406E-2</v>
      </c>
      <c r="AI384">
        <v>20.0901239203905</v>
      </c>
      <c r="AJ384">
        <v>50.5583038869257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0.01</v>
      </c>
      <c r="AM384" t="s">
        <v>3217</v>
      </c>
      <c r="AN384">
        <v>1.1100000000000001</v>
      </c>
      <c r="AO384" t="s">
        <v>3217</v>
      </c>
      <c r="AP384">
        <v>5.1020661322261997E-2</v>
      </c>
      <c r="AQ384">
        <f>(Table2[[#This Row],[Sharpe Ratio]]-AVERAGE(Table2[Sharpe Ratio]))/_xlfn.STDEV.P(Table2[Sharpe Ratio])</f>
        <v>-0.1554478242674133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-3.2185921130159678</v>
      </c>
      <c r="AS384">
        <f>_xlfn.RANK.AVG(Table2[[#This Row],[1Y Return vs Nifty Z-Score]],Table2[1Y Return vs Nifty Z-Score])</f>
        <v>434</v>
      </c>
      <c r="AT384">
        <f>_xlfn.RANK.AVG(Table2[[#This Row],[6M Return vs Nifty Z-Score]],Table2[6M Return vs Nifty Z-Score])</f>
        <v>329</v>
      </c>
      <c r="AU384">
        <f>_xlfn.RANK.AVG(Table2[[#This Row],[Sharpe Ratio Z-Score]],Table2[Sharpe Ratio Z-Score])</f>
        <v>383</v>
      </c>
      <c r="AV384">
        <f>(Table2[[#This Row],[Rank 1Y]]+Table2[[#This Row],[Rank 6M]]+Table2[[#This Row],[Rank Sharpe]])/3</f>
        <v>382</v>
      </c>
    </row>
    <row r="385" spans="1:48" x14ac:dyDescent="0.3">
      <c r="A385" t="s">
        <v>1734</v>
      </c>
      <c r="B385" t="s">
        <v>1735</v>
      </c>
      <c r="C385" t="s">
        <v>3178</v>
      </c>
      <c r="D385" t="s">
        <v>1376</v>
      </c>
      <c r="E385">
        <v>4822.3097115599903</v>
      </c>
      <c r="F385">
        <v>852.4</v>
      </c>
      <c r="G385">
        <v>11.049261437297201</v>
      </c>
      <c r="H385">
        <f>(Table2[[#This Row],[1Y Return vs Nifty]]-AVERAGE(Table2[1Y Return vs Nifty]))/_xlfn.STDEV.P(Table2[1Y Return vs Nifty])</f>
        <v>-0.26003795694943693</v>
      </c>
      <c r="I385">
        <v>4.0896507458107001</v>
      </c>
      <c r="J385">
        <f>(Table2[[#This Row],[1M Return vs Nifty]]-AVERAGE(Table2[1M Return vs Nifty]))/_xlfn.STDEV.P(Table2[1M Return vs Nifty])</f>
        <v>0.26220616381828016</v>
      </c>
      <c r="K385">
        <v>-16.620257483585299</v>
      </c>
      <c r="L385">
        <f>(Table2[[#This Row],[6M Return vs Nifty]]-AVERAGE(Table2[6M Return vs Nifty]))/_xlfn.STDEV.P(Table2[6M Return vs Nifty])</f>
        <v>-0.97092064710865689</v>
      </c>
      <c r="M385">
        <v>-3.3032715044651799</v>
      </c>
      <c r="N385">
        <f>(Table2[[#This Row],[1W Return vs Nifty]]-AVERAGE(Table2[1W Return vs Nifty]))/_xlfn.STDEV.P(Table2[1W Return vs Nifty])</f>
        <v>-0.48127656357147724</v>
      </c>
      <c r="O385">
        <v>897.39</v>
      </c>
      <c r="P385">
        <v>855.85151478822695</v>
      </c>
      <c r="Q385">
        <v>850.62263907481304</v>
      </c>
      <c r="R385">
        <v>50.449878713725603</v>
      </c>
      <c r="S385" s="1">
        <f>(Table2[[#This Row],[Close Price]]-Table2[[#This Row],[20D EMA]])/Table2[[#This Row],[20D EMA]]</f>
        <v>-5.0134278295947146E-2</v>
      </c>
      <c r="T385" s="1">
        <f>(Table2[[#This Row],[Close Price]]-Table2[[#This Row],[50D EMA]])/Table2[[#This Row],[50D EMA]]</f>
        <v>-4.032842997398936E-3</v>
      </c>
      <c r="U385" s="1">
        <f>(Table2[[#This Row],[Close Price]]-Table2[[#This Row],[200D EMA]])/Table2[[#This Row],[200D EMA]]</f>
        <v>2.0894822727973734E-3</v>
      </c>
      <c r="V385">
        <v>0.90388320196473204</v>
      </c>
      <c r="W385">
        <v>838.05</v>
      </c>
      <c r="X385">
        <v>859.75</v>
      </c>
      <c r="Y385">
        <v>847.1</v>
      </c>
      <c r="Z385">
        <v>863.2</v>
      </c>
      <c r="AA385">
        <v>844.15</v>
      </c>
      <c r="AB385">
        <v>872.7</v>
      </c>
      <c r="AC385" s="1">
        <f>(Table2[[#This Row],[Close Price]]/Table2[[#This Row],[Day Low]])-1</f>
        <v>1.7123083348248969E-2</v>
      </c>
      <c r="AD385" s="1">
        <f>(Table2[[#This Row],[Day High]]/Table2[[#This Row],[Close Price]])-1</f>
        <v>8.6227123416235951E-3</v>
      </c>
      <c r="AE385" s="1">
        <f>(Table2[[#This Row],[Close Price]]/Table2[[#This Row],[Current Week Low]])-1</f>
        <v>6.2566403022075168E-3</v>
      </c>
      <c r="AF385" s="1">
        <f>(Table2[[#This Row],[Current Week High]]/Table2[[#This Row],[Close Price]])-1</f>
        <v>1.2670107930549124E-2</v>
      </c>
      <c r="AG385" s="1">
        <f>(Table2[[#This Row],[Close Price]]/Table2[[#This Row],[Current Month Low]])-1</f>
        <v>9.7731445833086905E-3</v>
      </c>
      <c r="AH385" s="1">
        <f>(Table2[[#This Row],[Current Month High]]/Table2[[#This Row],[Close Price]])-1</f>
        <v>2.3815110276865337E-2</v>
      </c>
      <c r="AI385">
        <v>29.7395588925387</v>
      </c>
      <c r="AJ385">
        <v>39.726251946561703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-0.12</v>
      </c>
      <c r="AM385" t="s">
        <v>3216</v>
      </c>
      <c r="AN385">
        <v>1.29</v>
      </c>
      <c r="AO385" t="s">
        <v>3217</v>
      </c>
      <c r="AP385">
        <v>0.150970554169473</v>
      </c>
      <c r="AQ385">
        <f>(Table2[[#This Row],[Sharpe Ratio]]-AVERAGE(Table2[Sharpe Ratio]))/_xlfn.STDEV.P(Table2[Sharpe Ratio])</f>
        <v>1.0053779824222893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-0.44465102138900153</v>
      </c>
      <c r="AS385">
        <f>_xlfn.RANK.AVG(Table2[[#This Row],[1Y Return vs Nifty Z-Score]],Table2[1Y Return vs Nifty Z-Score])</f>
        <v>377</v>
      </c>
      <c r="AT385">
        <f>_xlfn.RANK.AVG(Table2[[#This Row],[6M Return vs Nifty Z-Score]],Table2[6M Return vs Nifty Z-Score])</f>
        <v>655</v>
      </c>
      <c r="AU385">
        <f>_xlfn.RANK.AVG(Table2[[#This Row],[Sharpe Ratio Z-Score]],Table2[Sharpe Ratio Z-Score])</f>
        <v>114</v>
      </c>
      <c r="AV385">
        <f>(Table2[[#This Row],[Rank 1Y]]+Table2[[#This Row],[Rank 6M]]+Table2[[#This Row],[Rank Sharpe]])/3</f>
        <v>382</v>
      </c>
    </row>
    <row r="386" spans="1:48" x14ac:dyDescent="0.3">
      <c r="A386" t="s">
        <v>169</v>
      </c>
      <c r="B386" t="s">
        <v>170</v>
      </c>
      <c r="C386" t="s">
        <v>3179</v>
      </c>
      <c r="D386" t="s">
        <v>171</v>
      </c>
      <c r="E386">
        <v>153315.46424057501</v>
      </c>
      <c r="F386">
        <v>685.25</v>
      </c>
      <c r="G386">
        <v>15.386826061267501</v>
      </c>
      <c r="H386">
        <f>(Table2[[#This Row],[1Y Return vs Nifty]]-AVERAGE(Table2[1Y Return vs Nifty]))/_xlfn.STDEV.P(Table2[1Y Return vs Nifty])</f>
        <v>-0.18794268041591203</v>
      </c>
      <c r="I386">
        <v>3.3606446293510901</v>
      </c>
      <c r="J386">
        <f>(Table2[[#This Row],[1M Return vs Nifty]]-AVERAGE(Table2[1M Return vs Nifty]))/_xlfn.STDEV.P(Table2[1M Return vs Nifty])</f>
        <v>0.19437802376537544</v>
      </c>
      <c r="K386">
        <v>13.9513340064948</v>
      </c>
      <c r="L386">
        <f>(Table2[[#This Row],[6M Return vs Nifty]]-AVERAGE(Table2[6M Return vs Nifty]))/_xlfn.STDEV.P(Table2[6M Return vs Nifty])</f>
        <v>-6.9618347209870229E-2</v>
      </c>
      <c r="M386">
        <v>2.0359170549694299</v>
      </c>
      <c r="N386">
        <f>(Table2[[#This Row],[1W Return vs Nifty]]-AVERAGE(Table2[1W Return vs Nifty]))/_xlfn.STDEV.P(Table2[1W Return vs Nifty])</f>
        <v>0.72326175605578791</v>
      </c>
      <c r="O386">
        <v>673.89</v>
      </c>
      <c r="P386">
        <v>669.07911610386304</v>
      </c>
      <c r="Q386">
        <v>615.73890269344997</v>
      </c>
      <c r="R386">
        <v>59.795104413687604</v>
      </c>
      <c r="S386" s="1">
        <f>(Table2[[#This Row],[Close Price]]-Table2[[#This Row],[20D EMA]])/Table2[[#This Row],[20D EMA]]</f>
        <v>1.6857350606182039E-2</v>
      </c>
      <c r="T386" s="1">
        <f>(Table2[[#This Row],[Close Price]]-Table2[[#This Row],[50D EMA]])/Table2[[#This Row],[50D EMA]]</f>
        <v>2.4168866591296662E-2</v>
      </c>
      <c r="U386" s="1">
        <f>(Table2[[#This Row],[Close Price]]-Table2[[#This Row],[200D EMA]])/Table2[[#This Row],[200D EMA]]</f>
        <v>0.11289054013395126</v>
      </c>
      <c r="V386">
        <v>0.79969365121384095</v>
      </c>
      <c r="W386">
        <v>673.35</v>
      </c>
      <c r="X386">
        <v>687.95</v>
      </c>
      <c r="Y386">
        <v>673.35</v>
      </c>
      <c r="Z386">
        <v>692</v>
      </c>
      <c r="AA386">
        <v>645.4</v>
      </c>
      <c r="AB386">
        <v>706.7</v>
      </c>
      <c r="AC386" s="1">
        <f>(Table2[[#This Row],[Close Price]]/Table2[[#This Row],[Day Low]])-1</f>
        <v>1.7672829880448493E-2</v>
      </c>
      <c r="AD386" s="1">
        <f>(Table2[[#This Row],[Day High]]/Table2[[#This Row],[Close Price]])-1</f>
        <v>3.9401678219628256E-3</v>
      </c>
      <c r="AE386" s="1">
        <f>(Table2[[#This Row],[Close Price]]/Table2[[#This Row],[Current Week Low]])-1</f>
        <v>1.7672829880448493E-2</v>
      </c>
      <c r="AF386" s="1">
        <f>(Table2[[#This Row],[Current Week High]]/Table2[[#This Row],[Close Price]])-1</f>
        <v>9.8504195549069529E-3</v>
      </c>
      <c r="AG386" s="1">
        <f>(Table2[[#This Row],[Close Price]]/Table2[[#This Row],[Current Month Low]])-1</f>
        <v>6.1744654477843275E-2</v>
      </c>
      <c r="AH386" s="1">
        <f>(Table2[[#This Row],[Current Month High]]/Table2[[#This Row],[Close Price]])-1</f>
        <v>3.1302444363371151E-2</v>
      </c>
      <c r="AI386">
        <v>4.3779642466253099</v>
      </c>
      <c r="AJ386">
        <v>52.701949860724199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0.05</v>
      </c>
      <c r="AM386" t="s">
        <v>3217</v>
      </c>
      <c r="AN386">
        <v>0.2</v>
      </c>
      <c r="AO386" t="s">
        <v>3217</v>
      </c>
      <c r="AP386">
        <v>2.6532523738178999E-2</v>
      </c>
      <c r="AQ386">
        <f>(Table2[[#This Row],[Sharpe Ratio]]-AVERAGE(Table2[Sharpe Ratio]))/_xlfn.STDEV.P(Table2[Sharpe Ratio])</f>
        <v>-0.439854953235784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0.22022379895959709</v>
      </c>
      <c r="AS386">
        <f>_xlfn.RANK.AVG(Table2[[#This Row],[1Y Return vs Nifty Z-Score]],Table2[1Y Return vs Nifty Z-Score])</f>
        <v>350</v>
      </c>
      <c r="AT386">
        <f>_xlfn.RANK.AVG(Table2[[#This Row],[6M Return vs Nifty Z-Score]],Table2[6M Return vs Nifty Z-Score])</f>
        <v>340</v>
      </c>
      <c r="AU386">
        <f>_xlfn.RANK.AVG(Table2[[#This Row],[Sharpe Ratio Z-Score]],Table2[Sharpe Ratio Z-Score])</f>
        <v>459</v>
      </c>
      <c r="AV386">
        <f>(Table2[[#This Row],[Rank 1Y]]+Table2[[#This Row],[Rank 6M]]+Table2[[#This Row],[Rank Sharpe]])/3</f>
        <v>383</v>
      </c>
    </row>
    <row r="387" spans="1:48" x14ac:dyDescent="0.3">
      <c r="A387" t="s">
        <v>1990</v>
      </c>
      <c r="B387" t="s">
        <v>1991</v>
      </c>
      <c r="C387" t="s">
        <v>3181</v>
      </c>
      <c r="D387" t="s">
        <v>46</v>
      </c>
      <c r="E387">
        <v>3490.9613988000001</v>
      </c>
      <c r="F387">
        <v>2059.8000000000002</v>
      </c>
      <c r="G387">
        <v>-4.8330246791908698</v>
      </c>
      <c r="H387">
        <f>(Table2[[#This Row],[1Y Return vs Nifty]]-AVERAGE(Table2[1Y Return vs Nifty]))/_xlfn.STDEV.P(Table2[1Y Return vs Nifty])</f>
        <v>-0.52401968605729843</v>
      </c>
      <c r="I387">
        <v>5.5970281024979203</v>
      </c>
      <c r="J387">
        <f>(Table2[[#This Row],[1M Return vs Nifty]]-AVERAGE(Table2[1M Return vs Nifty]))/_xlfn.STDEV.P(Table2[1M Return vs Nifty])</f>
        <v>0.40245547058472453</v>
      </c>
      <c r="K387">
        <v>17.1298036061179</v>
      </c>
      <c r="L387">
        <f>(Table2[[#This Row],[6M Return vs Nifty]]-AVERAGE(Table2[6M Return vs Nifty]))/_xlfn.STDEV.P(Table2[6M Return vs Nifty])</f>
        <v>2.4088320342201302E-2</v>
      </c>
      <c r="M387">
        <v>-3.1674257710634102</v>
      </c>
      <c r="N387">
        <f>(Table2[[#This Row],[1W Return vs Nifty]]-AVERAGE(Table2[1W Return vs Nifty]))/_xlfn.STDEV.P(Table2[1W Return vs Nifty])</f>
        <v>-0.45062932389848304</v>
      </c>
      <c r="O387">
        <v>1737.02</v>
      </c>
      <c r="P387">
        <v>1964.3880755789601</v>
      </c>
      <c r="Q387">
        <v>1771.57325452553</v>
      </c>
      <c r="R387">
        <v>49.340876946228398</v>
      </c>
      <c r="S387" s="1">
        <f>(Table2[[#This Row],[Close Price]]-Table2[[#This Row],[20D EMA]])/Table2[[#This Row],[20D EMA]]</f>
        <v>0.18582399742087033</v>
      </c>
      <c r="T387" s="1">
        <f>(Table2[[#This Row],[Close Price]]-Table2[[#This Row],[50D EMA]])/Table2[[#This Row],[50D EMA]]</f>
        <v>4.8570812258122445E-2</v>
      </c>
      <c r="U387" s="1">
        <f>(Table2[[#This Row],[Close Price]]-Table2[[#This Row],[200D EMA]])/Table2[[#This Row],[200D EMA]]</f>
        <v>0.16269535834218957</v>
      </c>
      <c r="V387">
        <v>0.57591101963607105</v>
      </c>
      <c r="W387">
        <v>2011.35</v>
      </c>
      <c r="X387">
        <v>2132.35</v>
      </c>
      <c r="Y387">
        <v>2033</v>
      </c>
      <c r="Z387">
        <v>2102.5</v>
      </c>
      <c r="AA387">
        <v>2033</v>
      </c>
      <c r="AB387">
        <v>2155</v>
      </c>
      <c r="AC387" s="1">
        <f>(Table2[[#This Row],[Close Price]]/Table2[[#This Row],[Day Low]])-1</f>
        <v>2.4088298903721439E-2</v>
      </c>
      <c r="AD387" s="1">
        <f>(Table2[[#This Row],[Day High]]/Table2[[#This Row],[Close Price]])-1</f>
        <v>3.5221866200601859E-2</v>
      </c>
      <c r="AE387" s="1">
        <f>(Table2[[#This Row],[Close Price]]/Table2[[#This Row],[Current Week Low]])-1</f>
        <v>1.318248893261198E-2</v>
      </c>
      <c r="AF387" s="1">
        <f>(Table2[[#This Row],[Current Week High]]/Table2[[#This Row],[Close Price]])-1</f>
        <v>2.0730167977473402E-2</v>
      </c>
      <c r="AG387" s="1">
        <f>(Table2[[#This Row],[Close Price]]/Table2[[#This Row],[Current Month Low]])-1</f>
        <v>1.318248893261198E-2</v>
      </c>
      <c r="AH387" s="1">
        <f>(Table2[[#This Row],[Current Month High]]/Table2[[#This Row],[Close Price]])-1</f>
        <v>4.6218079425186742E-2</v>
      </c>
      <c r="AI387">
        <v>9.9378580444703299</v>
      </c>
      <c r="AJ387">
        <v>45.671852899575697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0.03</v>
      </c>
      <c r="AM387" t="s">
        <v>3217</v>
      </c>
      <c r="AN387">
        <v>5.19</v>
      </c>
      <c r="AO387" t="s">
        <v>3217</v>
      </c>
      <c r="AP387">
        <v>5.7992095764801001E-2</v>
      </c>
      <c r="AQ387">
        <f>(Table2[[#This Row],[Sharpe Ratio]]-AVERAGE(Table2[Sharpe Ratio]))/_xlfn.STDEV.P(Table2[Sharpe Ratio])</f>
        <v>-7.4481044013676057E-2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490</v>
      </c>
      <c r="AT387">
        <f>_xlfn.RANK.AVG(Table2[[#This Row],[6M Return vs Nifty Z-Score]],Table2[6M Return vs Nifty Z-Score])</f>
        <v>298</v>
      </c>
      <c r="AU387">
        <f>_xlfn.RANK.AVG(Table2[[#This Row],[Sharpe Ratio Z-Score]],Table2[Sharpe Ratio Z-Score])</f>
        <v>366</v>
      </c>
      <c r="AV387">
        <f>(Table2[[#This Row],[Rank 1Y]]+Table2[[#This Row],[Rank 6M]]+Table2[[#This Row],[Rank Sharpe]])/3</f>
        <v>384.66666666666669</v>
      </c>
    </row>
    <row r="388" spans="1:48" x14ac:dyDescent="0.3">
      <c r="A388" t="s">
        <v>300</v>
      </c>
      <c r="B388" t="s">
        <v>301</v>
      </c>
      <c r="C388" t="s">
        <v>3171</v>
      </c>
      <c r="D388" t="s">
        <v>220</v>
      </c>
      <c r="E388">
        <v>94680.088999750005</v>
      </c>
      <c r="F388">
        <v>4432.25</v>
      </c>
      <c r="G388">
        <v>41.298641352688399</v>
      </c>
      <c r="H388">
        <f>(Table2[[#This Row],[1Y Return vs Nifty]]-AVERAGE(Table2[1Y Return vs Nifty]))/_xlfn.STDEV.P(Table2[1Y Return vs Nifty])</f>
        <v>0.24274127495318726</v>
      </c>
      <c r="I388">
        <v>0.869644184896053</v>
      </c>
      <c r="J388">
        <f>(Table2[[#This Row],[1M Return vs Nifty]]-AVERAGE(Table2[1M Return vs Nifty]))/_xlfn.STDEV.P(Table2[1M Return vs Nifty])</f>
        <v>-3.7389478870804814E-2</v>
      </c>
      <c r="K388">
        <v>3.40541028482015</v>
      </c>
      <c r="L388">
        <f>(Table2[[#This Row],[6M Return vs Nifty]]-AVERAGE(Table2[6M Return vs Nifty]))/_xlfn.STDEV.P(Table2[6M Return vs Nifty])</f>
        <v>-0.38053004142071128</v>
      </c>
      <c r="M388">
        <v>-1.1409911623346201</v>
      </c>
      <c r="N388">
        <f>(Table2[[#This Row],[1W Return vs Nifty]]-AVERAGE(Table2[1W Return vs Nifty]))/_xlfn.STDEV.P(Table2[1W Return vs Nifty])</f>
        <v>6.5409204674868448E-3</v>
      </c>
      <c r="O388">
        <v>4392.05</v>
      </c>
      <c r="P388">
        <v>4271.8298995509904</v>
      </c>
      <c r="Q388">
        <v>3772.43474273639</v>
      </c>
      <c r="R388">
        <v>55.7053248384425</v>
      </c>
      <c r="S388" s="1">
        <f>(Table2[[#This Row],[Close Price]]-Table2[[#This Row],[20D EMA]])/Table2[[#This Row],[20D EMA]]</f>
        <v>9.1529012647851953E-3</v>
      </c>
      <c r="T388" s="1">
        <f>(Table2[[#This Row],[Close Price]]-Table2[[#This Row],[50D EMA]])/Table2[[#This Row],[50D EMA]]</f>
        <v>3.7553016908718977E-2</v>
      </c>
      <c r="U388" s="1">
        <f>(Table2[[#This Row],[Close Price]]-Table2[[#This Row],[200D EMA]])/Table2[[#This Row],[200D EMA]]</f>
        <v>0.1749043528278513</v>
      </c>
      <c r="V388">
        <v>0.60485555232825094</v>
      </c>
      <c r="W388">
        <v>4392.1000000000004</v>
      </c>
      <c r="X388">
        <v>4486</v>
      </c>
      <c r="Y388">
        <v>4392.1000000000004</v>
      </c>
      <c r="Z388">
        <v>4486</v>
      </c>
      <c r="AA388">
        <v>4323.5</v>
      </c>
      <c r="AB388">
        <v>4546.2</v>
      </c>
      <c r="AC388" s="1">
        <f>(Table2[[#This Row],[Close Price]]/Table2[[#This Row],[Day Low]])-1</f>
        <v>9.1414129915075026E-3</v>
      </c>
      <c r="AD388" s="1">
        <f>(Table2[[#This Row],[Day High]]/Table2[[#This Row],[Close Price]])-1</f>
        <v>1.2127023520785096E-2</v>
      </c>
      <c r="AE388" s="1">
        <f>(Table2[[#This Row],[Close Price]]/Table2[[#This Row],[Current Week Low]])-1</f>
        <v>9.1414129915075026E-3</v>
      </c>
      <c r="AF388" s="1">
        <f>(Table2[[#This Row],[Current Week High]]/Table2[[#This Row],[Close Price]])-1</f>
        <v>1.2127023520785096E-2</v>
      </c>
      <c r="AG388" s="1">
        <f>(Table2[[#This Row],[Close Price]]/Table2[[#This Row],[Current Month Low]])-1</f>
        <v>2.5153232334913733E-2</v>
      </c>
      <c r="AH388" s="1">
        <f>(Table2[[#This Row],[Current Month High]]/Table2[[#This Row],[Close Price]])-1</f>
        <v>2.5709289864064511E-2</v>
      </c>
      <c r="AI388">
        <v>2.5709289864064502</v>
      </c>
      <c r="AJ388">
        <v>72.955729420716807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0.05</v>
      </c>
      <c r="AM388" t="s">
        <v>3217</v>
      </c>
      <c r="AN388">
        <v>0.66</v>
      </c>
      <c r="AO388" t="s">
        <v>3217</v>
      </c>
      <c r="AP388">
        <v>1.7066840853732002E-2</v>
      </c>
      <c r="AQ388">
        <f>(Table2[[#This Row],[Sharpe Ratio]]-AVERAGE(Table2[Sharpe Ratio]))/_xlfn.STDEV.P(Table2[Sharpe Ratio])</f>
        <v>-0.5497901283240052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-0.71842745319484713</v>
      </c>
      <c r="AS388">
        <f>_xlfn.RANK.AVG(Table2[[#This Row],[1Y Return vs Nifty Z-Score]],Table2[1Y Return vs Nifty Z-Score])</f>
        <v>235</v>
      </c>
      <c r="AT388">
        <f>_xlfn.RANK.AVG(Table2[[#This Row],[6M Return vs Nifty Z-Score]],Table2[6M Return vs Nifty Z-Score])</f>
        <v>441</v>
      </c>
      <c r="AU388">
        <f>_xlfn.RANK.AVG(Table2[[#This Row],[Sharpe Ratio Z-Score]],Table2[Sharpe Ratio Z-Score])</f>
        <v>482</v>
      </c>
      <c r="AV388">
        <f>(Table2[[#This Row],[Rank 1Y]]+Table2[[#This Row],[Rank 6M]]+Table2[[#This Row],[Rank Sharpe]])/3</f>
        <v>386</v>
      </c>
    </row>
    <row r="389" spans="1:48" x14ac:dyDescent="0.3">
      <c r="A389" t="s">
        <v>1569</v>
      </c>
      <c r="B389" t="s">
        <v>1570</v>
      </c>
      <c r="C389" t="s">
        <v>3185</v>
      </c>
      <c r="D389" t="s">
        <v>285</v>
      </c>
      <c r="E389">
        <v>6418.92207951</v>
      </c>
      <c r="F389">
        <v>670.35</v>
      </c>
      <c r="G389">
        <v>-22.1174099048446</v>
      </c>
      <c r="H389">
        <f>(Table2[[#This Row],[1Y Return vs Nifty]]-AVERAGE(Table2[1Y Return vs Nifty]))/_xlfn.STDEV.P(Table2[1Y Return vs Nifty])</f>
        <v>-0.81130590322836726</v>
      </c>
      <c r="I389">
        <v>3.3445620079842202</v>
      </c>
      <c r="J389">
        <f>(Table2[[#This Row],[1M Return vs Nifty]]-AVERAGE(Table2[1M Return vs Nifty]))/_xlfn.STDEV.P(Table2[1M Return vs Nifty])</f>
        <v>0.19288166554579345</v>
      </c>
      <c r="K389">
        <v>35.073192502169498</v>
      </c>
      <c r="L389">
        <f>(Table2[[#This Row],[6M Return vs Nifty]]-AVERAGE(Table2[6M Return vs Nifty]))/_xlfn.STDEV.P(Table2[6M Return vs Nifty])</f>
        <v>0.5530898178676833</v>
      </c>
      <c r="M389">
        <v>-3.1161562109713401</v>
      </c>
      <c r="N389">
        <f>(Table2[[#This Row],[1W Return vs Nifty]]-AVERAGE(Table2[1W Return vs Nifty]))/_xlfn.STDEV.P(Table2[1W Return vs Nifty])</f>
        <v>-0.43906274424431352</v>
      </c>
      <c r="O389">
        <v>552.88</v>
      </c>
      <c r="P389">
        <v>633.29337590022703</v>
      </c>
      <c r="Q389">
        <v>568.44020204975595</v>
      </c>
      <c r="R389">
        <v>46.411037129789001</v>
      </c>
      <c r="S389" s="1">
        <f>(Table2[[#This Row],[Close Price]]-Table2[[#This Row],[20D EMA]])/Table2[[#This Row],[20D EMA]]</f>
        <v>0.21246925191723345</v>
      </c>
      <c r="T389" s="1">
        <f>(Table2[[#This Row],[Close Price]]-Table2[[#This Row],[50D EMA]])/Table2[[#This Row],[50D EMA]]</f>
        <v>5.8514150802693884E-2</v>
      </c>
      <c r="U389" s="1">
        <f>(Table2[[#This Row],[Close Price]]-Table2[[#This Row],[200D EMA]])/Table2[[#This Row],[200D EMA]]</f>
        <v>0.17927971593628389</v>
      </c>
      <c r="V389">
        <v>0.40921429820982003</v>
      </c>
      <c r="W389">
        <v>637.1</v>
      </c>
      <c r="X389">
        <v>675</v>
      </c>
      <c r="Y389">
        <v>665</v>
      </c>
      <c r="Z389">
        <v>683.5</v>
      </c>
      <c r="AA389">
        <v>665</v>
      </c>
      <c r="AB389">
        <v>704.9</v>
      </c>
      <c r="AC389" s="1">
        <f>(Table2[[#This Row],[Close Price]]/Table2[[#This Row],[Day Low]])-1</f>
        <v>5.2189609166535922E-2</v>
      </c>
      <c r="AD389" s="1">
        <f>(Table2[[#This Row],[Day High]]/Table2[[#This Row],[Close Price]])-1</f>
        <v>6.9366748713357573E-3</v>
      </c>
      <c r="AE389" s="1">
        <f>(Table2[[#This Row],[Close Price]]/Table2[[#This Row],[Current Week Low]])-1</f>
        <v>8.0451127819549662E-3</v>
      </c>
      <c r="AF389" s="1">
        <f>(Table2[[#This Row],[Current Week High]]/Table2[[#This Row],[Close Price]])-1</f>
        <v>1.9616618184530532E-2</v>
      </c>
      <c r="AG389" s="1">
        <f>(Table2[[#This Row],[Close Price]]/Table2[[#This Row],[Current Month Low]])-1</f>
        <v>8.0451127819549662E-3</v>
      </c>
      <c r="AH389" s="1">
        <f>(Table2[[#This Row],[Current Month High]]/Table2[[#This Row],[Close Price]])-1</f>
        <v>5.1540240173043816E-2</v>
      </c>
      <c r="AI389">
        <v>8.4209741179980409</v>
      </c>
      <c r="AJ389">
        <v>54.121163352109399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0.18</v>
      </c>
      <c r="AM389" t="s">
        <v>3217</v>
      </c>
      <c r="AN389">
        <v>-0.03</v>
      </c>
      <c r="AO389" t="s">
        <v>3216</v>
      </c>
      <c r="AP389">
        <v>5.2433773389882997E-2</v>
      </c>
      <c r="AQ389">
        <f>(Table2[[#This Row],[Sharpe Ratio]]-AVERAGE(Table2[Sharpe Ratio]))/_xlfn.STDEV.P(Table2[Sharpe Ratio])</f>
        <v>-0.13903583112654347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611</v>
      </c>
      <c r="AT389">
        <f>_xlfn.RANK.AVG(Table2[[#This Row],[6M Return vs Nifty Z-Score]],Table2[6M Return vs Nifty Z-Score])</f>
        <v>174</v>
      </c>
      <c r="AU389">
        <f>_xlfn.RANK.AVG(Table2[[#This Row],[Sharpe Ratio Z-Score]],Table2[Sharpe Ratio Z-Score])</f>
        <v>378</v>
      </c>
      <c r="AV389">
        <f>(Table2[[#This Row],[Rank 1Y]]+Table2[[#This Row],[Rank 6M]]+Table2[[#This Row],[Rank Sharpe]])/3</f>
        <v>387.66666666666669</v>
      </c>
    </row>
    <row r="390" spans="1:48" x14ac:dyDescent="0.3">
      <c r="A390" t="s">
        <v>1632</v>
      </c>
      <c r="B390" t="s">
        <v>1633</v>
      </c>
      <c r="C390" t="s">
        <v>3183</v>
      </c>
      <c r="D390" t="s">
        <v>1420</v>
      </c>
      <c r="E390">
        <v>5652.286691065</v>
      </c>
      <c r="F390">
        <v>873.65</v>
      </c>
      <c r="G390">
        <v>-8.7555702336763002</v>
      </c>
      <c r="H390">
        <f>(Table2[[#This Row],[1Y Return vs Nifty]]-AVERAGE(Table2[1Y Return vs Nifty]))/_xlfn.STDEV.P(Table2[1Y Return vs Nifty])</f>
        <v>-0.58921687180138616</v>
      </c>
      <c r="I390">
        <v>-2.2569991982590998</v>
      </c>
      <c r="J390">
        <f>(Table2[[#This Row],[1M Return vs Nifty]]-AVERAGE(Table2[1M Return vs Nifty]))/_xlfn.STDEV.P(Table2[1M Return vs Nifty])</f>
        <v>-0.32829843079848781</v>
      </c>
      <c r="K390">
        <v>2.4043602212168498</v>
      </c>
      <c r="L390">
        <f>(Table2[[#This Row],[6M Return vs Nifty]]-AVERAGE(Table2[6M Return vs Nifty]))/_xlfn.STDEV.P(Table2[6M Return vs Nifty])</f>
        <v>-0.41004269289429396</v>
      </c>
      <c r="M390">
        <v>-9.5241585289480408</v>
      </c>
      <c r="N390">
        <f>(Table2[[#This Row],[1W Return vs Nifty]]-AVERAGE(Table2[1W Return vs Nifty]))/_xlfn.STDEV.P(Table2[1W Return vs Nifty])</f>
        <v>-1.8847289270997547</v>
      </c>
      <c r="O390">
        <v>806.64</v>
      </c>
      <c r="P390">
        <v>860.34902218265097</v>
      </c>
      <c r="Q390">
        <v>794.14083447714302</v>
      </c>
      <c r="R390">
        <v>33.878525715686301</v>
      </c>
      <c r="S390" s="1">
        <f>(Table2[[#This Row],[Close Price]]-Table2[[#This Row],[20D EMA]])/Table2[[#This Row],[20D EMA]]</f>
        <v>8.3072994148566878E-2</v>
      </c>
      <c r="T390" s="1">
        <f>(Table2[[#This Row],[Close Price]]-Table2[[#This Row],[50D EMA]])/Table2[[#This Row],[50D EMA]]</f>
        <v>1.5459979002016263E-2</v>
      </c>
      <c r="U390" s="1">
        <f>(Table2[[#This Row],[Close Price]]-Table2[[#This Row],[200D EMA]])/Table2[[#This Row],[200D EMA]]</f>
        <v>0.10011972948753511</v>
      </c>
      <c r="V390">
        <v>0.69569629260417898</v>
      </c>
      <c r="W390">
        <v>863.35</v>
      </c>
      <c r="X390">
        <v>902.25</v>
      </c>
      <c r="Y390">
        <v>866.05</v>
      </c>
      <c r="Z390">
        <v>882.9</v>
      </c>
      <c r="AA390">
        <v>862.8</v>
      </c>
      <c r="AB390">
        <v>934</v>
      </c>
      <c r="AC390" s="1">
        <f>(Table2[[#This Row],[Close Price]]/Table2[[#This Row],[Day Low]])-1</f>
        <v>1.1930271616378052E-2</v>
      </c>
      <c r="AD390" s="1">
        <f>(Table2[[#This Row],[Day High]]/Table2[[#This Row],[Close Price]])-1</f>
        <v>3.2736221599038551E-2</v>
      </c>
      <c r="AE390" s="1">
        <f>(Table2[[#This Row],[Close Price]]/Table2[[#This Row],[Current Week Low]])-1</f>
        <v>8.7754748571098329E-3</v>
      </c>
      <c r="AF390" s="1">
        <f>(Table2[[#This Row],[Current Week High]]/Table2[[#This Row],[Close Price]])-1</f>
        <v>1.0587763978709974E-2</v>
      </c>
      <c r="AG390" s="1">
        <f>(Table2[[#This Row],[Close Price]]/Table2[[#This Row],[Current Month Low]])-1</f>
        <v>1.2575336114974522E-2</v>
      </c>
      <c r="AH390" s="1">
        <f>(Table2[[#This Row],[Current Month High]]/Table2[[#This Row],[Close Price]])-1</f>
        <v>6.9078006066502606E-2</v>
      </c>
      <c r="AI390">
        <v>24.649459165569699</v>
      </c>
      <c r="AJ390">
        <v>43.127457404980298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0.02</v>
      </c>
      <c r="AM390" t="s">
        <v>3217</v>
      </c>
      <c r="AN390">
        <v>-4.6500000000000004</v>
      </c>
      <c r="AO390" t="s">
        <v>3216</v>
      </c>
      <c r="AP390">
        <v>0.12028642845375501</v>
      </c>
      <c r="AQ390">
        <f>(Table2[[#This Row],[Sharpe Ratio]]-AVERAGE(Table2[Sharpe Ratio]))/_xlfn.STDEV.P(Table2[Sharpe Ratio])</f>
        <v>0.64901016679125434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524</v>
      </c>
      <c r="AT390">
        <f>_xlfn.RANK.AVG(Table2[[#This Row],[6M Return vs Nifty Z-Score]],Table2[6M Return vs Nifty Z-Score])</f>
        <v>454</v>
      </c>
      <c r="AU390">
        <f>_xlfn.RANK.AVG(Table2[[#This Row],[Sharpe Ratio Z-Score]],Table2[Sharpe Ratio Z-Score])</f>
        <v>187</v>
      </c>
      <c r="AV390">
        <f>(Table2[[#This Row],[Rank 1Y]]+Table2[[#This Row],[Rank 6M]]+Table2[[#This Row],[Rank Sharpe]])/3</f>
        <v>388.33333333333331</v>
      </c>
    </row>
    <row r="391" spans="1:48" x14ac:dyDescent="0.3">
      <c r="A391" t="s">
        <v>41</v>
      </c>
      <c r="B391" t="s">
        <v>42</v>
      </c>
      <c r="C391" t="s">
        <v>3173</v>
      </c>
      <c r="D391" t="s">
        <v>43</v>
      </c>
      <c r="E391">
        <v>634573.02009523497</v>
      </c>
      <c r="F391">
        <v>507.35</v>
      </c>
      <c r="G391">
        <v>-13.814482414317</v>
      </c>
      <c r="H391">
        <f>(Table2[[#This Row],[1Y Return vs Nifty]]-AVERAGE(Table2[1Y Return vs Nifty]))/_xlfn.STDEV.P(Table2[1Y Return vs Nifty])</f>
        <v>-0.6733017683367758</v>
      </c>
      <c r="I391">
        <v>-3.0623034422807902</v>
      </c>
      <c r="J391">
        <f>(Table2[[#This Row],[1M Return vs Nifty]]-AVERAGE(Table2[1M Return vs Nifty]))/_xlfn.STDEV.P(Table2[1M Return vs Nifty])</f>
        <v>-0.40322549631334642</v>
      </c>
      <c r="K391">
        <v>6.4743272378474401</v>
      </c>
      <c r="L391">
        <f>(Table2[[#This Row],[6M Return vs Nifty]]-AVERAGE(Table2[6M Return vs Nifty]))/_xlfn.STDEV.P(Table2[6M Return vs Nifty])</f>
        <v>-0.29005317145274134</v>
      </c>
      <c r="M391">
        <v>-2.8175440221643999</v>
      </c>
      <c r="N391">
        <f>(Table2[[#This Row],[1W Return vs Nifty]]-AVERAGE(Table2[1W Return vs Nifty]))/_xlfn.STDEV.P(Table2[1W Return vs Nifty])</f>
        <v>-0.3716948623795418</v>
      </c>
      <c r="O391">
        <v>506.95</v>
      </c>
      <c r="P391">
        <v>491.79630017678301</v>
      </c>
      <c r="Q391">
        <v>455.813943299811</v>
      </c>
      <c r="R391">
        <v>46.409402990962001</v>
      </c>
      <c r="S391" s="1">
        <f>(Table2[[#This Row],[Close Price]]-Table2[[#This Row],[20D EMA]])/Table2[[#This Row],[20D EMA]]</f>
        <v>7.8903244895953074E-4</v>
      </c>
      <c r="T391" s="1">
        <f>(Table2[[#This Row],[Close Price]]-Table2[[#This Row],[50D EMA]])/Table2[[#This Row],[50D EMA]]</f>
        <v>3.1626305073108568E-2</v>
      </c>
      <c r="U391" s="1">
        <f>(Table2[[#This Row],[Close Price]]-Table2[[#This Row],[200D EMA]])/Table2[[#This Row],[200D EMA]]</f>
        <v>0.11306380038991315</v>
      </c>
      <c r="V391">
        <v>0.75430994387447603</v>
      </c>
      <c r="W391">
        <v>505.1</v>
      </c>
      <c r="X391">
        <v>512.4</v>
      </c>
      <c r="Y391">
        <v>505.1</v>
      </c>
      <c r="Z391">
        <v>517</v>
      </c>
      <c r="AA391">
        <v>497.15</v>
      </c>
      <c r="AB391">
        <v>520.5</v>
      </c>
      <c r="AC391" s="1">
        <f>(Table2[[#This Row],[Close Price]]/Table2[[#This Row],[Day Low]])-1</f>
        <v>4.4545634527817235E-3</v>
      </c>
      <c r="AD391" s="1">
        <f>(Table2[[#This Row],[Day High]]/Table2[[#This Row],[Close Price]])-1</f>
        <v>9.9536808909035379E-3</v>
      </c>
      <c r="AE391" s="1">
        <f>(Table2[[#This Row],[Close Price]]/Table2[[#This Row],[Current Week Low]])-1</f>
        <v>4.4545634527817235E-3</v>
      </c>
      <c r="AF391" s="1">
        <f>(Table2[[#This Row],[Current Week High]]/Table2[[#This Row],[Close Price]])-1</f>
        <v>1.9020400118261449E-2</v>
      </c>
      <c r="AG391" s="1">
        <f>(Table2[[#This Row],[Close Price]]/Table2[[#This Row],[Current Month Low]])-1</f>
        <v>2.0516946595594998E-2</v>
      </c>
      <c r="AH391" s="1">
        <f>(Table2[[#This Row],[Current Month High]]/Table2[[#This Row],[Close Price]])-1</f>
        <v>2.5918990834729483E-2</v>
      </c>
      <c r="AI391">
        <v>2.5918990834729398</v>
      </c>
      <c r="AJ391">
        <v>27.043946412920999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0.05</v>
      </c>
      <c r="AM391" t="s">
        <v>3217</v>
      </c>
      <c r="AN391">
        <v>-0.53</v>
      </c>
      <c r="AO391" t="s">
        <v>3216</v>
      </c>
      <c r="AP391">
        <v>0.113311187379039</v>
      </c>
      <c r="AQ391">
        <f>(Table2[[#This Row],[Sharpe Ratio]]-AVERAGE(Table2[Sharpe Ratio]))/_xlfn.STDEV.P(Table2[Sharpe Ratio])</f>
        <v>0.56799917601620731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-1.1702761224661982</v>
      </c>
      <c r="AS391">
        <f>_xlfn.RANK.AVG(Table2[[#This Row],[1Y Return vs Nifty Z-Score]],Table2[1Y Return vs Nifty Z-Score])</f>
        <v>561</v>
      </c>
      <c r="AT391">
        <f>_xlfn.RANK.AVG(Table2[[#This Row],[6M Return vs Nifty Z-Score]],Table2[6M Return vs Nifty Z-Score])</f>
        <v>407</v>
      </c>
      <c r="AU391">
        <f>_xlfn.RANK.AVG(Table2[[#This Row],[Sharpe Ratio Z-Score]],Table2[Sharpe Ratio Z-Score])</f>
        <v>201</v>
      </c>
      <c r="AV391">
        <f>(Table2[[#This Row],[Rank 1Y]]+Table2[[#This Row],[Rank 6M]]+Table2[[#This Row],[Rank Sharpe]])/3</f>
        <v>389.66666666666669</v>
      </c>
    </row>
    <row r="392" spans="1:48" x14ac:dyDescent="0.3">
      <c r="A392" t="s">
        <v>690</v>
      </c>
      <c r="B392" t="s">
        <v>691</v>
      </c>
      <c r="C392" t="s">
        <v>3175</v>
      </c>
      <c r="D392" t="s">
        <v>271</v>
      </c>
      <c r="E392">
        <v>26934.904218750002</v>
      </c>
      <c r="F392">
        <v>3236.25</v>
      </c>
      <c r="G392">
        <v>10.9886888378288</v>
      </c>
      <c r="H392">
        <f>(Table2[[#This Row],[1Y Return vs Nifty]]-AVERAGE(Table2[1Y Return vs Nifty]))/_xlfn.STDEV.P(Table2[1Y Return vs Nifty])</f>
        <v>-0.26104474271232697</v>
      </c>
      <c r="I392">
        <v>-4.2327273657106996</v>
      </c>
      <c r="J392">
        <f>(Table2[[#This Row],[1M Return vs Nifty]]-AVERAGE(Table2[1M Return vs Nifty]))/_xlfn.STDEV.P(Table2[1M Return vs Nifty])</f>
        <v>-0.51212400348255549</v>
      </c>
      <c r="K392">
        <v>45.830210756315097</v>
      </c>
      <c r="L392">
        <f>(Table2[[#This Row],[6M Return vs Nifty]]-AVERAGE(Table2[6M Return vs Nifty]))/_xlfn.STDEV.P(Table2[6M Return vs Nifty])</f>
        <v>0.87022493645189603</v>
      </c>
      <c r="M392">
        <v>-5.0839010271277898</v>
      </c>
      <c r="N392">
        <f>(Table2[[#This Row],[1W Return vs Nifty]]-AVERAGE(Table2[1W Return vs Nifty]))/_xlfn.STDEV.P(Table2[1W Return vs Nifty])</f>
        <v>-0.88299238035354</v>
      </c>
      <c r="O392">
        <v>3329.76</v>
      </c>
      <c r="P392">
        <v>3197.79384989954</v>
      </c>
      <c r="Q392">
        <v>2769.9892020758102</v>
      </c>
      <c r="R392">
        <v>23.914788882909001</v>
      </c>
      <c r="S392" s="1">
        <f>(Table2[[#This Row],[Close Price]]-Table2[[#This Row],[20D EMA]])/Table2[[#This Row],[20D EMA]]</f>
        <v>-2.8083105088655101E-2</v>
      </c>
      <c r="T392" s="1">
        <f>(Table2[[#This Row],[Close Price]]-Table2[[#This Row],[50D EMA]])/Table2[[#This Row],[50D EMA]]</f>
        <v>1.2025837782403688E-2</v>
      </c>
      <c r="U392" s="1">
        <f>(Table2[[#This Row],[Close Price]]-Table2[[#This Row],[200D EMA]])/Table2[[#This Row],[200D EMA]]</f>
        <v>0.16832585396895311</v>
      </c>
      <c r="V392">
        <v>0.61443093255245096</v>
      </c>
      <c r="W392">
        <v>3210</v>
      </c>
      <c r="X392">
        <v>3285.9</v>
      </c>
      <c r="Y392">
        <v>3210</v>
      </c>
      <c r="Z392">
        <v>3406.2</v>
      </c>
      <c r="AA392">
        <v>3210</v>
      </c>
      <c r="AB392">
        <v>3452.9</v>
      </c>
      <c r="AC392" s="1">
        <f>(Table2[[#This Row],[Close Price]]/Table2[[#This Row],[Day Low]])-1</f>
        <v>8.1775700934578754E-3</v>
      </c>
      <c r="AD392" s="1">
        <f>(Table2[[#This Row],[Day High]]/Table2[[#This Row],[Close Price]])-1</f>
        <v>1.5341830822711566E-2</v>
      </c>
      <c r="AE392" s="1">
        <f>(Table2[[#This Row],[Close Price]]/Table2[[#This Row],[Current Week Low]])-1</f>
        <v>8.1775700934578754E-3</v>
      </c>
      <c r="AF392" s="1">
        <f>(Table2[[#This Row],[Current Week High]]/Table2[[#This Row],[Close Price]])-1</f>
        <v>5.2514484356894542E-2</v>
      </c>
      <c r="AG392" s="1">
        <f>(Table2[[#This Row],[Close Price]]/Table2[[#This Row],[Current Month Low]])-1</f>
        <v>8.1775700934578754E-3</v>
      </c>
      <c r="AH392" s="1">
        <f>(Table2[[#This Row],[Current Month High]]/Table2[[#This Row],[Close Price]])-1</f>
        <v>6.6944766319042115E-2</v>
      </c>
      <c r="AI392">
        <v>6.89532638084202</v>
      </c>
      <c r="AJ392">
        <v>66.499459793177905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-0.02</v>
      </c>
      <c r="AM392" t="s">
        <v>3216</v>
      </c>
      <c r="AN392">
        <v>-4.51</v>
      </c>
      <c r="AO392" t="s">
        <v>3216</v>
      </c>
      <c r="AP392">
        <v>-4.7767071678763998E-2</v>
      </c>
      <c r="AQ392">
        <f>(Table2[[#This Row],[Sharpe Ratio]]-AVERAGE(Table2[Sharpe Ratio]))/_xlfn.STDEV.P(Table2[Sharpe Ratio])</f>
        <v>-1.302776216377469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-2.0887124064739955</v>
      </c>
      <c r="AS392">
        <f>_xlfn.RANK.AVG(Table2[[#This Row],[1Y Return vs Nifty Z-Score]],Table2[1Y Return vs Nifty Z-Score])</f>
        <v>378</v>
      </c>
      <c r="AT392">
        <f>_xlfn.RANK.AVG(Table2[[#This Row],[6M Return vs Nifty Z-Score]],Table2[6M Return vs Nifty Z-Score])</f>
        <v>121</v>
      </c>
      <c r="AU392">
        <f>_xlfn.RANK.AVG(Table2[[#This Row],[Sharpe Ratio Z-Score]],Table2[Sharpe Ratio Z-Score])</f>
        <v>670</v>
      </c>
      <c r="AV392">
        <f>(Table2[[#This Row],[Rank 1Y]]+Table2[[#This Row],[Rank 6M]]+Table2[[#This Row],[Rank Sharpe]])/3</f>
        <v>389.66666666666669</v>
      </c>
    </row>
    <row r="393" spans="1:48" x14ac:dyDescent="0.3">
      <c r="A393" t="s">
        <v>563</v>
      </c>
      <c r="B393" t="s">
        <v>564</v>
      </c>
      <c r="C393" t="s">
        <v>3171</v>
      </c>
      <c r="D393" t="s">
        <v>565</v>
      </c>
      <c r="E393">
        <v>37107.249980000001</v>
      </c>
      <c r="F393">
        <v>674.6</v>
      </c>
      <c r="G393">
        <v>21.923403819095199</v>
      </c>
      <c r="H393">
        <f>(Table2[[#This Row],[1Y Return vs Nifty]]-AVERAGE(Table2[1Y Return vs Nifty]))/_xlfn.STDEV.P(Table2[1Y Return vs Nifty])</f>
        <v>-7.9297294839588042E-2</v>
      </c>
      <c r="I393">
        <v>-1.4672122281127999</v>
      </c>
      <c r="J393">
        <f>(Table2[[#This Row],[1M Return vs Nifty]]-AVERAGE(Table2[1M Return vs Nifty]))/_xlfn.STDEV.P(Table2[1M Return vs Nifty])</f>
        <v>-0.25481512247838473</v>
      </c>
      <c r="K393">
        <v>2.2401529003124798</v>
      </c>
      <c r="L393">
        <f>(Table2[[#This Row],[6M Return vs Nifty]]-AVERAGE(Table2[6M Return vs Nifty]))/_xlfn.STDEV.P(Table2[6M Return vs Nifty])</f>
        <v>-0.41488380285218901</v>
      </c>
      <c r="M393">
        <v>-3.35280760631401</v>
      </c>
      <c r="N393">
        <f>(Table2[[#This Row],[1W Return vs Nifty]]-AVERAGE(Table2[1W Return vs Nifty]))/_xlfn.STDEV.P(Table2[1W Return vs Nifty])</f>
        <v>-0.4924520694030588</v>
      </c>
      <c r="O393">
        <v>688.21</v>
      </c>
      <c r="P393">
        <v>697.37891336414702</v>
      </c>
      <c r="Q393">
        <v>642.89933807705097</v>
      </c>
      <c r="R393">
        <v>42.764288217024102</v>
      </c>
      <c r="S393" s="1">
        <f>(Table2[[#This Row],[Close Price]]-Table2[[#This Row],[20D EMA]])/Table2[[#This Row],[20D EMA]]</f>
        <v>-1.9775940483282739E-2</v>
      </c>
      <c r="T393" s="1">
        <f>(Table2[[#This Row],[Close Price]]-Table2[[#This Row],[50D EMA]])/Table2[[#This Row],[50D EMA]]</f>
        <v>-3.2663610739621894E-2</v>
      </c>
      <c r="U393" s="1">
        <f>(Table2[[#This Row],[Close Price]]-Table2[[#This Row],[200D EMA]])/Table2[[#This Row],[200D EMA]]</f>
        <v>4.9308904280050379E-2</v>
      </c>
      <c r="V393">
        <v>1.3584839527918</v>
      </c>
      <c r="W393">
        <v>672.3</v>
      </c>
      <c r="X393">
        <v>686.45</v>
      </c>
      <c r="Y393">
        <v>670</v>
      </c>
      <c r="Z393">
        <v>735.55</v>
      </c>
      <c r="AA393">
        <v>670</v>
      </c>
      <c r="AB393">
        <v>735.55</v>
      </c>
      <c r="AC393" s="1">
        <f>(Table2[[#This Row],[Close Price]]/Table2[[#This Row],[Day Low]])-1</f>
        <v>3.421091774505447E-3</v>
      </c>
      <c r="AD393" s="1">
        <f>(Table2[[#This Row],[Day High]]/Table2[[#This Row],[Close Price]])-1</f>
        <v>1.7565965016306029E-2</v>
      </c>
      <c r="AE393" s="1">
        <f>(Table2[[#This Row],[Close Price]]/Table2[[#This Row],[Current Week Low]])-1</f>
        <v>6.8656716417909713E-3</v>
      </c>
      <c r="AF393" s="1">
        <f>(Table2[[#This Row],[Current Week High]]/Table2[[#This Row],[Close Price]])-1</f>
        <v>9.034983694040899E-2</v>
      </c>
      <c r="AG393" s="1">
        <f>(Table2[[#This Row],[Close Price]]/Table2[[#This Row],[Current Month Low]])-1</f>
        <v>6.8656716417909713E-3</v>
      </c>
      <c r="AH393" s="1">
        <f>(Table2[[#This Row],[Current Month High]]/Table2[[#This Row],[Close Price]])-1</f>
        <v>9.034983694040899E-2</v>
      </c>
      <c r="AI393">
        <v>22.554106136969999</v>
      </c>
      <c r="AJ393">
        <v>56.157407407407398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-0.2</v>
      </c>
      <c r="AM393" t="s">
        <v>3216</v>
      </c>
      <c r="AN393">
        <v>-0.15</v>
      </c>
      <c r="AO393" t="s">
        <v>3216</v>
      </c>
      <c r="AP393">
        <v>4.4081429630454E-2</v>
      </c>
      <c r="AQ393">
        <f>(Table2[[#This Row],[Sharpe Ratio]]-AVERAGE(Table2[Sharpe Ratio]))/_xlfn.STDEV.P(Table2[Sharpe Ratio])</f>
        <v>-0.23604059927682183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314</v>
      </c>
      <c r="AT393">
        <f>_xlfn.RANK.AVG(Table2[[#This Row],[6M Return vs Nifty Z-Score]],Table2[6M Return vs Nifty Z-Score])</f>
        <v>458</v>
      </c>
      <c r="AU393">
        <f>_xlfn.RANK.AVG(Table2[[#This Row],[Sharpe Ratio Z-Score]],Table2[Sharpe Ratio Z-Score])</f>
        <v>402</v>
      </c>
      <c r="AV393">
        <f>(Table2[[#This Row],[Rank 1Y]]+Table2[[#This Row],[Rank 6M]]+Table2[[#This Row],[Rank Sharpe]])/3</f>
        <v>391.33333333333331</v>
      </c>
    </row>
    <row r="394" spans="1:48" x14ac:dyDescent="0.3">
      <c r="A394" t="s">
        <v>1147</v>
      </c>
      <c r="B394" t="s">
        <v>1148</v>
      </c>
      <c r="C394" t="s">
        <v>3178</v>
      </c>
      <c r="D394" t="s">
        <v>819</v>
      </c>
      <c r="E394">
        <v>11276.328174263999</v>
      </c>
      <c r="F394">
        <v>81.66</v>
      </c>
      <c r="G394">
        <v>13.422895538723701</v>
      </c>
      <c r="H394">
        <f>(Table2[[#This Row],[1Y Return vs Nifty]]-AVERAGE(Table2[1Y Return vs Nifty]))/_xlfn.STDEV.P(Table2[1Y Return vs Nifty])</f>
        <v>-0.22058544804938277</v>
      </c>
      <c r="I394">
        <v>-0.36051050301780402</v>
      </c>
      <c r="J394">
        <f>(Table2[[#This Row],[1M Return vs Nifty]]-AVERAGE(Table2[1M Return vs Nifty]))/_xlfn.STDEV.P(Table2[1M Return vs Nifty])</f>
        <v>-0.15184545197536145</v>
      </c>
      <c r="K394">
        <v>2.35074786326145</v>
      </c>
      <c r="L394">
        <f>(Table2[[#This Row],[6M Return vs Nifty]]-AVERAGE(Table2[6M Return vs Nifty]))/_xlfn.STDEV.P(Table2[6M Return vs Nifty])</f>
        <v>-0.41162327601650001</v>
      </c>
      <c r="M394">
        <v>3.6996973335838002</v>
      </c>
      <c r="N394">
        <f>(Table2[[#This Row],[1W Return vs Nifty]]-AVERAGE(Table2[1W Return vs Nifty]))/_xlfn.STDEV.P(Table2[1W Return vs Nifty])</f>
        <v>1.0986160030021364</v>
      </c>
      <c r="O394">
        <v>80.09</v>
      </c>
      <c r="P394">
        <v>79.312515822501595</v>
      </c>
      <c r="Q394">
        <v>74.577486328321399</v>
      </c>
      <c r="R394">
        <v>58.151323852929899</v>
      </c>
      <c r="S394" s="1">
        <f>(Table2[[#This Row],[Close Price]]-Table2[[#This Row],[20D EMA]])/Table2[[#This Row],[20D EMA]]</f>
        <v>1.9602946684979312E-2</v>
      </c>
      <c r="T394" s="1">
        <f>(Table2[[#This Row],[Close Price]]-Table2[[#This Row],[50D EMA]])/Table2[[#This Row],[50D EMA]]</f>
        <v>2.9597903346704851E-2</v>
      </c>
      <c r="U394" s="1">
        <f>(Table2[[#This Row],[Close Price]]-Table2[[#This Row],[200D EMA]])/Table2[[#This Row],[200D EMA]]</f>
        <v>9.4968522276259085E-2</v>
      </c>
      <c r="V394">
        <v>1.2565023841012899</v>
      </c>
      <c r="W394">
        <v>81.400000000000006</v>
      </c>
      <c r="X394">
        <v>84.7</v>
      </c>
      <c r="Y394">
        <v>80.510000000000005</v>
      </c>
      <c r="Z394">
        <v>84.7</v>
      </c>
      <c r="AA394">
        <v>76.83</v>
      </c>
      <c r="AB394">
        <v>84.7</v>
      </c>
      <c r="AC394" s="1">
        <f>(Table2[[#This Row],[Close Price]]/Table2[[#This Row],[Day Low]])-1</f>
        <v>3.1941031941031817E-3</v>
      </c>
      <c r="AD394" s="1">
        <f>(Table2[[#This Row],[Day High]]/Table2[[#This Row],[Close Price]])-1</f>
        <v>3.7227528777859398E-2</v>
      </c>
      <c r="AE394" s="1">
        <f>(Table2[[#This Row],[Close Price]]/Table2[[#This Row],[Current Week Low]])-1</f>
        <v>1.4283939883244168E-2</v>
      </c>
      <c r="AF394" s="1">
        <f>(Table2[[#This Row],[Current Week High]]/Table2[[#This Row],[Close Price]])-1</f>
        <v>3.7227528777859398E-2</v>
      </c>
      <c r="AG394" s="1">
        <f>(Table2[[#This Row],[Close Price]]/Table2[[#This Row],[Current Month Low]])-1</f>
        <v>6.2866067942209947E-2</v>
      </c>
      <c r="AH394" s="1">
        <f>(Table2[[#This Row],[Current Month High]]/Table2[[#This Row],[Close Price]])-1</f>
        <v>3.7227528777859398E-2</v>
      </c>
      <c r="AI394">
        <v>16.152338966446202</v>
      </c>
      <c r="AJ394">
        <v>69.068322981366407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</v>
      </c>
      <c r="AM394">
        <v>0</v>
      </c>
      <c r="AN394">
        <v>4.5999999999999996</v>
      </c>
      <c r="AO394" t="s">
        <v>3217</v>
      </c>
      <c r="AP394">
        <v>6.4243125506941001E-2</v>
      </c>
      <c r="AQ394">
        <f>(Table2[[#This Row],[Sharpe Ratio]]-AVERAGE(Table2[Sharpe Ratio]))/_xlfn.STDEV.P(Table2[Sharpe Ratio])</f>
        <v>-1.8810998181033637E-3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0.31268072714278872</v>
      </c>
      <c r="AS394">
        <f>_xlfn.RANK.AVG(Table2[[#This Row],[1Y Return vs Nifty Z-Score]],Table2[1Y Return vs Nifty Z-Score])</f>
        <v>363</v>
      </c>
      <c r="AT394">
        <f>_xlfn.RANK.AVG(Table2[[#This Row],[6M Return vs Nifty Z-Score]],Table2[6M Return vs Nifty Z-Score])</f>
        <v>455</v>
      </c>
      <c r="AU394">
        <f>_xlfn.RANK.AVG(Table2[[#This Row],[Sharpe Ratio Z-Score]],Table2[Sharpe Ratio Z-Score])</f>
        <v>356</v>
      </c>
      <c r="AV394">
        <f>(Table2[[#This Row],[Rank 1Y]]+Table2[[#This Row],[Rank 6M]]+Table2[[#This Row],[Rank Sharpe]])/3</f>
        <v>391.33333333333331</v>
      </c>
    </row>
    <row r="395" spans="1:48" x14ac:dyDescent="0.3">
      <c r="A395" t="s">
        <v>456</v>
      </c>
      <c r="B395" t="s">
        <v>457</v>
      </c>
      <c r="C395" t="s">
        <v>3169</v>
      </c>
      <c r="D395" t="s">
        <v>458</v>
      </c>
      <c r="E395">
        <v>49875.002926000001</v>
      </c>
      <c r="F395">
        <v>332.5</v>
      </c>
      <c r="G395">
        <v>13.482361733406799</v>
      </c>
      <c r="H395">
        <f>(Table2[[#This Row],[1Y Return vs Nifty]]-AVERAGE(Table2[1Y Return vs Nifty]))/_xlfn.STDEV.P(Table2[1Y Return vs Nifty])</f>
        <v>-0.21959705199727964</v>
      </c>
      <c r="I395">
        <v>-13.931650366087601</v>
      </c>
      <c r="J395">
        <f>(Table2[[#This Row],[1M Return vs Nifty]]-AVERAGE(Table2[1M Return vs Nifty]))/_xlfn.STDEV.P(Table2[1M Return vs Nifty])</f>
        <v>-1.414530571519014</v>
      </c>
      <c r="K395">
        <v>10.6001896641051</v>
      </c>
      <c r="L395">
        <f>(Table2[[#This Row],[6M Return vs Nifty]]-AVERAGE(Table2[6M Return vs Nifty]))/_xlfn.STDEV.P(Table2[6M Return vs Nifty])</f>
        <v>-0.16841575865862338</v>
      </c>
      <c r="M395">
        <v>-4.1091546034102002</v>
      </c>
      <c r="N395">
        <f>(Table2[[#This Row],[1W Return vs Nifty]]-AVERAGE(Table2[1W Return vs Nifty]))/_xlfn.STDEV.P(Table2[1W Return vs Nifty])</f>
        <v>-0.66308641407843172</v>
      </c>
      <c r="O395">
        <v>349.46</v>
      </c>
      <c r="P395">
        <v>349.62759898089399</v>
      </c>
      <c r="Q395">
        <v>306.348218362041</v>
      </c>
      <c r="R395">
        <v>26.616382824012501</v>
      </c>
      <c r="S395" s="1">
        <f>(Table2[[#This Row],[Close Price]]-Table2[[#This Row],[20D EMA]])/Table2[[#This Row],[20D EMA]]</f>
        <v>-4.8532020832140962E-2</v>
      </c>
      <c r="T395" s="1">
        <f>(Table2[[#This Row],[Close Price]]-Table2[[#This Row],[50D EMA]])/Table2[[#This Row],[50D EMA]]</f>
        <v>-4.8988120591217856E-2</v>
      </c>
      <c r="U395" s="1">
        <f>(Table2[[#This Row],[Close Price]]-Table2[[#This Row],[200D EMA]])/Table2[[#This Row],[200D EMA]]</f>
        <v>8.5366194645378812E-2</v>
      </c>
      <c r="V395">
        <v>0.65757998510851001</v>
      </c>
      <c r="W395">
        <v>330.15</v>
      </c>
      <c r="X395">
        <v>335.8</v>
      </c>
      <c r="Y395">
        <v>330.15</v>
      </c>
      <c r="Z395">
        <v>338.3</v>
      </c>
      <c r="AA395">
        <v>330.15</v>
      </c>
      <c r="AB395">
        <v>372.25</v>
      </c>
      <c r="AC395" s="1">
        <f>(Table2[[#This Row],[Close Price]]/Table2[[#This Row],[Day Low]])-1</f>
        <v>7.1179766772679898E-3</v>
      </c>
      <c r="AD395" s="1">
        <f>(Table2[[#This Row],[Day High]]/Table2[[#This Row],[Close Price]])-1</f>
        <v>9.9248120300752252E-3</v>
      </c>
      <c r="AE395" s="1">
        <f>(Table2[[#This Row],[Close Price]]/Table2[[#This Row],[Current Week Low]])-1</f>
        <v>7.1179766772679898E-3</v>
      </c>
      <c r="AF395" s="1">
        <f>(Table2[[#This Row],[Current Week High]]/Table2[[#This Row],[Close Price]])-1</f>
        <v>1.7443609022556483E-2</v>
      </c>
      <c r="AG395" s="1">
        <f>(Table2[[#This Row],[Close Price]]/Table2[[#This Row],[Current Month Low]])-1</f>
        <v>7.1179766772679898E-3</v>
      </c>
      <c r="AH395" s="1">
        <f>(Table2[[#This Row],[Current Month High]]/Table2[[#This Row],[Close Price]])-1</f>
        <v>0.11954887218045118</v>
      </c>
      <c r="AI395">
        <v>15.548872180451101</v>
      </c>
      <c r="AJ395">
        <v>73.448095983307198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-0.02</v>
      </c>
      <c r="AM395" t="s">
        <v>3216</v>
      </c>
      <c r="AN395">
        <v>-9.15</v>
      </c>
      <c r="AO395" t="s">
        <v>3216</v>
      </c>
      <c r="AP395">
        <v>2.8080903191714999E-2</v>
      </c>
      <c r="AQ395">
        <f>(Table2[[#This Row],[Sharpe Ratio]]-AVERAGE(Table2[Sharpe Ratio]))/_xlfn.STDEV.P(Table2[Sharpe Ratio])</f>
        <v>-0.42187195418484663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361</v>
      </c>
      <c r="AT395">
        <f>_xlfn.RANK.AVG(Table2[[#This Row],[6M Return vs Nifty Z-Score]],Table2[6M Return vs Nifty Z-Score])</f>
        <v>365</v>
      </c>
      <c r="AU395">
        <f>_xlfn.RANK.AVG(Table2[[#This Row],[Sharpe Ratio Z-Score]],Table2[Sharpe Ratio Z-Score])</f>
        <v>452</v>
      </c>
      <c r="AV395">
        <f>(Table2[[#This Row],[Rank 1Y]]+Table2[[#This Row],[Rank 6M]]+Table2[[#This Row],[Rank Sharpe]])/3</f>
        <v>392.66666666666669</v>
      </c>
    </row>
    <row r="396" spans="1:48" x14ac:dyDescent="0.3">
      <c r="A396" t="s">
        <v>1020</v>
      </c>
      <c r="B396" t="s">
        <v>1021</v>
      </c>
      <c r="C396" t="s">
        <v>3177</v>
      </c>
      <c r="D396" t="s">
        <v>215</v>
      </c>
      <c r="E396">
        <v>13869.592534575</v>
      </c>
      <c r="F396">
        <v>1689.75</v>
      </c>
      <c r="G396">
        <v>9.4738717528396705</v>
      </c>
      <c r="H396">
        <f>(Table2[[#This Row],[1Y Return vs Nifty]]-AVERAGE(Table2[1Y Return vs Nifty]))/_xlfn.STDEV.P(Table2[1Y Return vs Nifty])</f>
        <v>-0.28622273223125549</v>
      </c>
      <c r="I396">
        <v>-1.1543892740867401</v>
      </c>
      <c r="J396">
        <f>(Table2[[#This Row],[1M Return vs Nifty]]-AVERAGE(Table2[1M Return vs Nifty]))/_xlfn.STDEV.P(Table2[1M Return vs Nifty])</f>
        <v>-0.22570946937290964</v>
      </c>
      <c r="K396">
        <v>-16.4990068092164</v>
      </c>
      <c r="L396">
        <f>(Table2[[#This Row],[6M Return vs Nifty]]-AVERAGE(Table2[6M Return vs Nifty]))/_xlfn.STDEV.P(Table2[6M Return vs Nifty])</f>
        <v>-0.96734597185145188</v>
      </c>
      <c r="M396">
        <v>4.2630213686758696</v>
      </c>
      <c r="N396">
        <f>(Table2[[#This Row],[1W Return vs Nifty]]-AVERAGE(Table2[1W Return vs Nifty]))/_xlfn.STDEV.P(Table2[1W Return vs Nifty])</f>
        <v>1.2257037391032388</v>
      </c>
      <c r="O396">
        <v>1608.5</v>
      </c>
      <c r="P396">
        <v>1640.1300223008</v>
      </c>
      <c r="Q396">
        <v>1602.7739152357799</v>
      </c>
      <c r="R396">
        <v>74.373720552478503</v>
      </c>
      <c r="S396" s="1">
        <f>(Table2[[#This Row],[Close Price]]-Table2[[#This Row],[20D EMA]])/Table2[[#This Row],[20D EMA]]</f>
        <v>5.0512900217594033E-2</v>
      </c>
      <c r="T396" s="1">
        <f>(Table2[[#This Row],[Close Price]]-Table2[[#This Row],[50D EMA]])/Table2[[#This Row],[50D EMA]]</f>
        <v>3.0253685393547249E-2</v>
      </c>
      <c r="U396" s="1">
        <f>(Table2[[#This Row],[Close Price]]-Table2[[#This Row],[200D EMA]])/Table2[[#This Row],[200D EMA]]</f>
        <v>5.4265972223178638E-2</v>
      </c>
      <c r="V396">
        <v>1.1183456099882101</v>
      </c>
      <c r="W396">
        <v>1656.25</v>
      </c>
      <c r="X396">
        <v>1722</v>
      </c>
      <c r="Y396">
        <v>1584.8</v>
      </c>
      <c r="Z396">
        <v>1722</v>
      </c>
      <c r="AA396">
        <v>1521</v>
      </c>
      <c r="AB396">
        <v>1722</v>
      </c>
      <c r="AC396" s="1">
        <f>(Table2[[#This Row],[Close Price]]/Table2[[#This Row],[Day Low]])-1</f>
        <v>2.0226415094339645E-2</v>
      </c>
      <c r="AD396" s="1">
        <f>(Table2[[#This Row],[Day High]]/Table2[[#This Row],[Close Price]])-1</f>
        <v>1.9085663559698096E-2</v>
      </c>
      <c r="AE396" s="1">
        <f>(Table2[[#This Row],[Close Price]]/Table2[[#This Row],[Current Week Low]])-1</f>
        <v>6.6222867238768357E-2</v>
      </c>
      <c r="AF396" s="1">
        <f>(Table2[[#This Row],[Current Week High]]/Table2[[#This Row],[Close Price]])-1</f>
        <v>1.9085663559698096E-2</v>
      </c>
      <c r="AG396" s="1">
        <f>(Table2[[#This Row],[Close Price]]/Table2[[#This Row],[Current Month Low]])-1</f>
        <v>0.11094674556213024</v>
      </c>
      <c r="AH396" s="1">
        <f>(Table2[[#This Row],[Current Month High]]/Table2[[#This Row],[Close Price]])-1</f>
        <v>1.9085663559698096E-2</v>
      </c>
      <c r="AI396">
        <v>31.4957833999112</v>
      </c>
      <c r="AJ396">
        <v>65.987229862475402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</v>
      </c>
      <c r="AM396" t="s">
        <v>3216</v>
      </c>
      <c r="AN396">
        <v>8.82</v>
      </c>
      <c r="AO396" t="s">
        <v>3217</v>
      </c>
      <c r="AP396">
        <v>0.13345451900771299</v>
      </c>
      <c r="AQ396">
        <f>(Table2[[#This Row],[Sharpe Ratio]]-AVERAGE(Table2[Sharpe Ratio]))/_xlfn.STDEV.P(Table2[Sharpe Ratio])</f>
        <v>0.80194539167666923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388</v>
      </c>
      <c r="AT396">
        <f>_xlfn.RANK.AVG(Table2[[#This Row],[6M Return vs Nifty Z-Score]],Table2[6M Return vs Nifty Z-Score])</f>
        <v>652</v>
      </c>
      <c r="AU396">
        <f>_xlfn.RANK.AVG(Table2[[#This Row],[Sharpe Ratio Z-Score]],Table2[Sharpe Ratio Z-Score])</f>
        <v>145</v>
      </c>
      <c r="AV396">
        <f>(Table2[[#This Row],[Rank 1Y]]+Table2[[#This Row],[Rank 6M]]+Table2[[#This Row],[Rank Sharpe]])/3</f>
        <v>395</v>
      </c>
    </row>
    <row r="397" spans="1:48" x14ac:dyDescent="0.3">
      <c r="A397" t="s">
        <v>338</v>
      </c>
      <c r="B397" t="s">
        <v>339</v>
      </c>
      <c r="C397" t="s">
        <v>3177</v>
      </c>
      <c r="D397" t="s">
        <v>340</v>
      </c>
      <c r="E397">
        <v>77812.5747348</v>
      </c>
      <c r="F397">
        <v>4023</v>
      </c>
      <c r="G397">
        <v>-5.8145282968156504</v>
      </c>
      <c r="H397">
        <f>(Table2[[#This Row],[1Y Return vs Nifty]]-AVERAGE(Table2[1Y Return vs Nifty]))/_xlfn.STDEV.P(Table2[1Y Return vs Nifty])</f>
        <v>-0.54033339682952963</v>
      </c>
      <c r="I397">
        <v>-0.95562453891863597</v>
      </c>
      <c r="J397">
        <f>(Table2[[#This Row],[1M Return vs Nifty]]-AVERAGE(Table2[1M Return vs Nifty]))/_xlfn.STDEV.P(Table2[1M Return vs Nifty])</f>
        <v>-0.2072160137074967</v>
      </c>
      <c r="K397">
        <v>-0.46539040677318799</v>
      </c>
      <c r="L397">
        <f>(Table2[[#This Row],[6M Return vs Nifty]]-AVERAGE(Table2[6M Return vs Nifty]))/_xlfn.STDEV.P(Table2[6M Return vs Nifty])</f>
        <v>-0.49464780224827321</v>
      </c>
      <c r="M397">
        <v>3.64406517068202</v>
      </c>
      <c r="N397">
        <f>(Table2[[#This Row],[1W Return vs Nifty]]-AVERAGE(Table2[1W Return vs Nifty]))/_xlfn.STDEV.P(Table2[1W Return vs Nifty])</f>
        <v>1.0860652059525493</v>
      </c>
      <c r="O397">
        <v>4034.76</v>
      </c>
      <c r="P397">
        <v>4042.7076037916399</v>
      </c>
      <c r="Q397">
        <v>3796.69518876138</v>
      </c>
      <c r="R397">
        <v>49.097781744213101</v>
      </c>
      <c r="S397" s="1">
        <f>(Table2[[#This Row],[Close Price]]-Table2[[#This Row],[20D EMA]])/Table2[[#This Row],[20D EMA]]</f>
        <v>-2.9146715046248642E-3</v>
      </c>
      <c r="T397" s="1">
        <f>(Table2[[#This Row],[Close Price]]-Table2[[#This Row],[50D EMA]])/Table2[[#This Row],[50D EMA]]</f>
        <v>-4.874852629251805E-3</v>
      </c>
      <c r="U397" s="1">
        <f>(Table2[[#This Row],[Close Price]]-Table2[[#This Row],[200D EMA]])/Table2[[#This Row],[200D EMA]]</f>
        <v>5.9605736038148713E-2</v>
      </c>
      <c r="V397">
        <v>1.16403786703363</v>
      </c>
      <c r="W397">
        <v>4003.25</v>
      </c>
      <c r="X397">
        <v>4139</v>
      </c>
      <c r="Y397">
        <v>4003.25</v>
      </c>
      <c r="Z397">
        <v>4166.8</v>
      </c>
      <c r="AA397">
        <v>3871.6</v>
      </c>
      <c r="AB397">
        <v>4168.8500000000004</v>
      </c>
      <c r="AC397" s="1">
        <f>(Table2[[#This Row],[Close Price]]/Table2[[#This Row],[Day Low]])-1</f>
        <v>4.9334915381251676E-3</v>
      </c>
      <c r="AD397" s="1">
        <f>(Table2[[#This Row],[Day High]]/Table2[[#This Row],[Close Price]])-1</f>
        <v>2.8834203330847519E-2</v>
      </c>
      <c r="AE397" s="1">
        <f>(Table2[[#This Row],[Close Price]]/Table2[[#This Row],[Current Week Low]])-1</f>
        <v>4.9334915381251676E-3</v>
      </c>
      <c r="AF397" s="1">
        <f>(Table2[[#This Row],[Current Week High]]/Table2[[#This Row],[Close Price]])-1</f>
        <v>3.5744469301516313E-2</v>
      </c>
      <c r="AG397" s="1">
        <f>(Table2[[#This Row],[Close Price]]/Table2[[#This Row],[Current Month Low]])-1</f>
        <v>3.9105279471019827E-2</v>
      </c>
      <c r="AH397" s="1">
        <f>(Table2[[#This Row],[Current Month High]]/Table2[[#This Row],[Close Price]])-1</f>
        <v>3.6254039274173699E-2</v>
      </c>
      <c r="AI397">
        <v>16.3733532189908</v>
      </c>
      <c r="AJ397">
        <v>39.723886428757403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-7.0000000000000007E-2</v>
      </c>
      <c r="AM397" t="s">
        <v>3216</v>
      </c>
      <c r="AN397">
        <v>-1.88</v>
      </c>
      <c r="AO397" t="s">
        <v>3216</v>
      </c>
      <c r="AP397">
        <v>0.112827810312484</v>
      </c>
      <c r="AQ397">
        <f>(Table2[[#This Row],[Sharpe Ratio]]-AVERAGE(Table2[Sharpe Ratio]))/_xlfn.STDEV.P(Table2[Sharpe Ratio])</f>
        <v>0.56238519727911385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499</v>
      </c>
      <c r="AT397">
        <f>_xlfn.RANK.AVG(Table2[[#This Row],[6M Return vs Nifty Z-Score]],Table2[6M Return vs Nifty Z-Score])</f>
        <v>488</v>
      </c>
      <c r="AU397">
        <f>_xlfn.RANK.AVG(Table2[[#This Row],[Sharpe Ratio Z-Score]],Table2[Sharpe Ratio Z-Score])</f>
        <v>204</v>
      </c>
      <c r="AV397">
        <f>(Table2[[#This Row],[Rank 1Y]]+Table2[[#This Row],[Rank 6M]]+Table2[[#This Row],[Rank Sharpe]])/3</f>
        <v>397</v>
      </c>
    </row>
    <row r="398" spans="1:48" x14ac:dyDescent="0.3">
      <c r="A398" t="s">
        <v>373</v>
      </c>
      <c r="B398" t="s">
        <v>374</v>
      </c>
      <c r="C398" t="s">
        <v>3171</v>
      </c>
      <c r="D398" t="s">
        <v>34</v>
      </c>
      <c r="E398">
        <v>68028.415860405003</v>
      </c>
      <c r="F398">
        <v>505.05</v>
      </c>
      <c r="G398">
        <v>-3.5073052071307398</v>
      </c>
      <c r="H398">
        <f>(Table2[[#This Row],[1Y Return vs Nifty]]-AVERAGE(Table2[1Y Return vs Nifty]))/_xlfn.STDEV.P(Table2[1Y Return vs Nifty])</f>
        <v>-0.50198471477044559</v>
      </c>
      <c r="I398">
        <v>-9.6750603681870508</v>
      </c>
      <c r="J398">
        <f>(Table2[[#This Row],[1M Return vs Nifty]]-AVERAGE(Table2[1M Return vs Nifty]))/_xlfn.STDEV.P(Table2[1M Return vs Nifty])</f>
        <v>-1.0184891995651915</v>
      </c>
      <c r="K398">
        <v>-13.4210169491723</v>
      </c>
      <c r="L398">
        <f>(Table2[[#This Row],[6M Return vs Nifty]]-AVERAGE(Table2[6M Return vs Nifty]))/_xlfn.STDEV.P(Table2[6M Return vs Nifty])</f>
        <v>-0.87660161721675556</v>
      </c>
      <c r="M398">
        <v>-1.9289151315397</v>
      </c>
      <c r="N398">
        <f>(Table2[[#This Row],[1W Return vs Nifty]]-AVERAGE(Table2[1W Return vs Nifty]))/_xlfn.STDEV.P(Table2[1W Return vs Nifty])</f>
        <v>-0.17121729190792226</v>
      </c>
      <c r="O398">
        <v>532.87</v>
      </c>
      <c r="P398">
        <v>544.79418302191596</v>
      </c>
      <c r="Q398">
        <v>510.19152905398897</v>
      </c>
      <c r="R398">
        <v>26.7296232703732</v>
      </c>
      <c r="S398" s="1">
        <f>(Table2[[#This Row],[Close Price]]-Table2[[#This Row],[20D EMA]])/Table2[[#This Row],[20D EMA]]</f>
        <v>-5.2207855574530358E-2</v>
      </c>
      <c r="T398" s="1">
        <f>(Table2[[#This Row],[Close Price]]-Table2[[#This Row],[50D EMA]])/Table2[[#This Row],[50D EMA]]</f>
        <v>-7.2952656728930448E-2</v>
      </c>
      <c r="U398" s="1">
        <f>(Table2[[#This Row],[Close Price]]-Table2[[#This Row],[200D EMA]])/Table2[[#This Row],[200D EMA]]</f>
        <v>-1.0077644886661533E-2</v>
      </c>
      <c r="V398">
        <v>1.40794734865422</v>
      </c>
      <c r="W398">
        <v>504.15</v>
      </c>
      <c r="X398">
        <v>522.65</v>
      </c>
      <c r="Y398">
        <v>504.15</v>
      </c>
      <c r="Z398">
        <v>525.65</v>
      </c>
      <c r="AA398">
        <v>504.15</v>
      </c>
      <c r="AB398">
        <v>574.29999999999995</v>
      </c>
      <c r="AC398" s="1">
        <f>(Table2[[#This Row],[Close Price]]/Table2[[#This Row],[Day Low]])-1</f>
        <v>1.7851829812556286E-3</v>
      </c>
      <c r="AD398" s="1">
        <f>(Table2[[#This Row],[Day High]]/Table2[[#This Row],[Close Price]])-1</f>
        <v>3.484803484803467E-2</v>
      </c>
      <c r="AE398" s="1">
        <f>(Table2[[#This Row],[Close Price]]/Table2[[#This Row],[Current Week Low]])-1</f>
        <v>1.7851829812556286E-3</v>
      </c>
      <c r="AF398" s="1">
        <f>(Table2[[#This Row],[Current Week High]]/Table2[[#This Row],[Close Price]])-1</f>
        <v>4.0788040788040769E-2</v>
      </c>
      <c r="AG398" s="1">
        <f>(Table2[[#This Row],[Close Price]]/Table2[[#This Row],[Current Month Low]])-1</f>
        <v>1.7851829812556286E-3</v>
      </c>
      <c r="AH398" s="1">
        <f>(Table2[[#This Row],[Current Month High]]/Table2[[#This Row],[Close Price]])-1</f>
        <v>0.1371151371151369</v>
      </c>
      <c r="AI398">
        <v>25.274725274725199</v>
      </c>
      <c r="AJ398">
        <v>29.2018419033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-0.08</v>
      </c>
      <c r="AM398" t="s">
        <v>3216</v>
      </c>
      <c r="AN398">
        <v>-9.14</v>
      </c>
      <c r="AO398" t="s">
        <v>3216</v>
      </c>
      <c r="AP398">
        <v>0.16537991461339099</v>
      </c>
      <c r="AQ398">
        <f>(Table2[[#This Row],[Sharpe Ratio]]-AVERAGE(Table2[Sharpe Ratio]))/_xlfn.STDEV.P(Table2[Sharpe Ratio])</f>
        <v>1.1727294120707759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481</v>
      </c>
      <c r="AT398">
        <f>_xlfn.RANK.AVG(Table2[[#This Row],[6M Return vs Nifty Z-Score]],Table2[6M Return vs Nifty Z-Score])</f>
        <v>620</v>
      </c>
      <c r="AU398">
        <f>_xlfn.RANK.AVG(Table2[[#This Row],[Sharpe Ratio Z-Score]],Table2[Sharpe Ratio Z-Score])</f>
        <v>91</v>
      </c>
      <c r="AV398">
        <f>(Table2[[#This Row],[Rank 1Y]]+Table2[[#This Row],[Rank 6M]]+Table2[[#This Row],[Rank Sharpe]])/3</f>
        <v>397.33333333333331</v>
      </c>
    </row>
    <row r="399" spans="1:48" x14ac:dyDescent="0.3">
      <c r="A399" t="s">
        <v>44</v>
      </c>
      <c r="B399" t="s">
        <v>45</v>
      </c>
      <c r="C399" t="s">
        <v>3174</v>
      </c>
      <c r="D399" t="s">
        <v>46</v>
      </c>
      <c r="E399">
        <v>512934.97247049998</v>
      </c>
      <c r="F399">
        <v>3730.45</v>
      </c>
      <c r="G399">
        <v>1.71405762434903</v>
      </c>
      <c r="H399">
        <f>(Table2[[#This Row],[1Y Return vs Nifty]]-AVERAGE(Table2[1Y Return vs Nifty]))/_xlfn.STDEV.P(Table2[1Y Return vs Nifty])</f>
        <v>-0.41519970293750608</v>
      </c>
      <c r="I399">
        <v>-0.47779112766070098</v>
      </c>
      <c r="J399">
        <f>(Table2[[#This Row],[1M Return vs Nifty]]-AVERAGE(Table2[1M Return vs Nifty]))/_xlfn.STDEV.P(Table2[1M Return vs Nifty])</f>
        <v>-0.16275746828655971</v>
      </c>
      <c r="K399">
        <v>-10.308574517993801</v>
      </c>
      <c r="L399">
        <f>(Table2[[#This Row],[6M Return vs Nifty]]-AVERAGE(Table2[6M Return vs Nifty]))/_xlfn.STDEV.P(Table2[6M Return vs Nifty])</f>
        <v>-0.7848415424285653</v>
      </c>
      <c r="M399">
        <v>0.85338239938647098</v>
      </c>
      <c r="N399">
        <f>(Table2[[#This Row],[1W Return vs Nifty]]-AVERAGE(Table2[1W Return vs Nifty]))/_xlfn.STDEV.P(Table2[1W Return vs Nifty])</f>
        <v>0.45647808826044389</v>
      </c>
      <c r="O399">
        <v>3639.28</v>
      </c>
      <c r="P399">
        <v>3626.3168326734399</v>
      </c>
      <c r="Q399">
        <v>3456.04896561736</v>
      </c>
      <c r="R399">
        <v>68.944331895879898</v>
      </c>
      <c r="S399" s="1">
        <f>(Table2[[#This Row],[Close Price]]-Table2[[#This Row],[20D EMA]])/Table2[[#This Row],[20D EMA]]</f>
        <v>2.5051658569826891E-2</v>
      </c>
      <c r="T399" s="1">
        <f>(Table2[[#This Row],[Close Price]]-Table2[[#This Row],[50D EMA]])/Table2[[#This Row],[50D EMA]]</f>
        <v>2.8715959506988128E-2</v>
      </c>
      <c r="U399" s="1">
        <f>(Table2[[#This Row],[Close Price]]-Table2[[#This Row],[200D EMA]])/Table2[[#This Row],[200D EMA]]</f>
        <v>7.9397322524226197E-2</v>
      </c>
      <c r="V399">
        <v>0.84871515941868403</v>
      </c>
      <c r="W399">
        <v>3684.2</v>
      </c>
      <c r="X399">
        <v>3757.95</v>
      </c>
      <c r="Y399">
        <v>3613</v>
      </c>
      <c r="Z399">
        <v>3757.95</v>
      </c>
      <c r="AA399">
        <v>3516.4</v>
      </c>
      <c r="AB399">
        <v>3757.95</v>
      </c>
      <c r="AC399" s="1">
        <f>(Table2[[#This Row],[Close Price]]/Table2[[#This Row],[Day Low]])-1</f>
        <v>1.2553607296020841E-2</v>
      </c>
      <c r="AD399" s="1">
        <f>(Table2[[#This Row],[Day High]]/Table2[[#This Row],[Close Price]])-1</f>
        <v>7.3717648004931746E-3</v>
      </c>
      <c r="AE399" s="1">
        <f>(Table2[[#This Row],[Close Price]]/Table2[[#This Row],[Current Week Low]])-1</f>
        <v>3.2507611403265857E-2</v>
      </c>
      <c r="AF399" s="1">
        <f>(Table2[[#This Row],[Current Week High]]/Table2[[#This Row],[Close Price]])-1</f>
        <v>7.3717648004931746E-3</v>
      </c>
      <c r="AG399" s="1">
        <f>(Table2[[#This Row],[Close Price]]/Table2[[#This Row],[Current Month Low]])-1</f>
        <v>6.0871914457968357E-2</v>
      </c>
      <c r="AH399" s="1">
        <f>(Table2[[#This Row],[Current Month High]]/Table2[[#This Row],[Close Price]])-1</f>
        <v>7.3717648004931746E-3</v>
      </c>
      <c r="AI399">
        <v>5.0784757871034296</v>
      </c>
      <c r="AJ399">
        <v>31.0746473182129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0.03</v>
      </c>
      <c r="AM399" t="s">
        <v>3217</v>
      </c>
      <c r="AN399">
        <v>1.29</v>
      </c>
      <c r="AO399" t="s">
        <v>3217</v>
      </c>
      <c r="AP399">
        <v>0.123186573353566</v>
      </c>
      <c r="AQ399">
        <f>(Table2[[#This Row],[Sharpe Ratio]]-AVERAGE(Table2[Sharpe Ratio]))/_xlfn.STDEV.P(Table2[Sharpe Ratio])</f>
        <v>0.68269267456528915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-0.22362795082689801</v>
      </c>
      <c r="AS399">
        <f>_xlfn.RANK.AVG(Table2[[#This Row],[1Y Return vs Nifty Z-Score]],Table2[1Y Return vs Nifty Z-Score])</f>
        <v>431</v>
      </c>
      <c r="AT399">
        <f>_xlfn.RANK.AVG(Table2[[#This Row],[6M Return vs Nifty Z-Score]],Table2[6M Return vs Nifty Z-Score])</f>
        <v>583</v>
      </c>
      <c r="AU399">
        <f>_xlfn.RANK.AVG(Table2[[#This Row],[Sharpe Ratio Z-Score]],Table2[Sharpe Ratio Z-Score])</f>
        <v>179</v>
      </c>
      <c r="AV399">
        <f>(Table2[[#This Row],[Rank 1Y]]+Table2[[#This Row],[Rank 6M]]+Table2[[#This Row],[Rank Sharpe]])/3</f>
        <v>397.66666666666669</v>
      </c>
    </row>
    <row r="400" spans="1:48" x14ac:dyDescent="0.3">
      <c r="A400" t="s">
        <v>1764</v>
      </c>
      <c r="B400" t="s">
        <v>1765</v>
      </c>
      <c r="C400" t="s">
        <v>3175</v>
      </c>
      <c r="D400" t="s">
        <v>271</v>
      </c>
      <c r="E400">
        <v>4641.0635959800002</v>
      </c>
      <c r="F400">
        <v>540.6</v>
      </c>
      <c r="G400">
        <v>18.127370715719</v>
      </c>
      <c r="H400">
        <f>(Table2[[#This Row],[1Y Return vs Nifty]]-AVERAGE(Table2[1Y Return vs Nifty]))/_xlfn.STDEV.P(Table2[1Y Return vs Nifty])</f>
        <v>-0.14239169919864472</v>
      </c>
      <c r="I400">
        <v>14.0746646247634</v>
      </c>
      <c r="J400">
        <f>(Table2[[#This Row],[1M Return vs Nifty]]-AVERAGE(Table2[1M Return vs Nifty]))/_xlfn.STDEV.P(Table2[1M Return vs Nifty])</f>
        <v>1.1912311809208969</v>
      </c>
      <c r="K400">
        <v>17.211874927613199</v>
      </c>
      <c r="L400">
        <f>(Table2[[#This Row],[6M Return vs Nifty]]-AVERAGE(Table2[6M Return vs Nifty]))/_xlfn.STDEV.P(Table2[6M Return vs Nifty])</f>
        <v>2.6507921913923461E-2</v>
      </c>
      <c r="M400">
        <v>1.30675091111945</v>
      </c>
      <c r="N400">
        <f>(Table2[[#This Row],[1W Return vs Nifty]]-AVERAGE(Table2[1W Return vs Nifty]))/_xlfn.STDEV.P(Table2[1W Return vs Nifty])</f>
        <v>0.55875950035437938</v>
      </c>
      <c r="O400">
        <v>433.88</v>
      </c>
      <c r="P400">
        <v>493.158723815001</v>
      </c>
      <c r="Q400">
        <v>437.31680617869398</v>
      </c>
      <c r="R400">
        <v>52.934628039454601</v>
      </c>
      <c r="S400" s="1">
        <f>(Table2[[#This Row],[Close Price]]-Table2[[#This Row],[20D EMA]])/Table2[[#This Row],[20D EMA]]</f>
        <v>0.24596662671706468</v>
      </c>
      <c r="T400" s="1">
        <f>(Table2[[#This Row],[Close Price]]-Table2[[#This Row],[50D EMA]])/Table2[[#This Row],[50D EMA]]</f>
        <v>9.6198797454094528E-2</v>
      </c>
      <c r="U400" s="1">
        <f>(Table2[[#This Row],[Close Price]]-Table2[[#This Row],[200D EMA]])/Table2[[#This Row],[200D EMA]]</f>
        <v>0.23617476475190169</v>
      </c>
      <c r="V400">
        <v>1.62367880484243</v>
      </c>
      <c r="W400">
        <v>535.04999999999995</v>
      </c>
      <c r="X400">
        <v>550.65</v>
      </c>
      <c r="Y400">
        <v>535.1</v>
      </c>
      <c r="Z400">
        <v>563</v>
      </c>
      <c r="AA400">
        <v>535.1</v>
      </c>
      <c r="AB400">
        <v>582.1</v>
      </c>
      <c r="AC400" s="1">
        <f>(Table2[[#This Row],[Close Price]]/Table2[[#This Row],[Day Low]])-1</f>
        <v>1.0372862349313339E-2</v>
      </c>
      <c r="AD400" s="1">
        <f>(Table2[[#This Row],[Day High]]/Table2[[#This Row],[Close Price]])-1</f>
        <v>1.8590455049944499E-2</v>
      </c>
      <c r="AE400" s="1">
        <f>(Table2[[#This Row],[Close Price]]/Table2[[#This Row],[Current Week Low]])-1</f>
        <v>1.0278452625677392E-2</v>
      </c>
      <c r="AF400" s="1">
        <f>(Table2[[#This Row],[Current Week High]]/Table2[[#This Row],[Close Price]])-1</f>
        <v>4.1435442101368736E-2</v>
      </c>
      <c r="AG400" s="1">
        <f>(Table2[[#This Row],[Close Price]]/Table2[[#This Row],[Current Month Low]])-1</f>
        <v>1.0278452625677392E-2</v>
      </c>
      <c r="AH400" s="1">
        <f>(Table2[[#This Row],[Current Month High]]/Table2[[#This Row],[Close Price]])-1</f>
        <v>7.6766555678875248E-2</v>
      </c>
      <c r="AI400">
        <v>10.432852386237499</v>
      </c>
      <c r="AJ400">
        <v>57.1054925893635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0.11</v>
      </c>
      <c r="AM400" t="s">
        <v>3217</v>
      </c>
      <c r="AN400">
        <v>3.89</v>
      </c>
      <c r="AO400" t="s">
        <v>3217</v>
      </c>
      <c r="AQ400">
        <f>(Table2[[#This Row],[Sharpe Ratio]]-AVERAGE(Table2[Sharpe Ratio]))/_xlfn.STDEV.P(Table2[Sharpe Ratio])</f>
        <v>-0.74800574154095378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340</v>
      </c>
      <c r="AT400">
        <f>_xlfn.RANK.AVG(Table2[[#This Row],[6M Return vs Nifty Z-Score]],Table2[6M Return vs Nifty Z-Score])</f>
        <v>297</v>
      </c>
      <c r="AU400">
        <f>_xlfn.RANK.AVG(Table2[[#This Row],[Sharpe Ratio Z-Score]],Table2[Sharpe Ratio Z-Score])</f>
        <v>556.5</v>
      </c>
      <c r="AV400">
        <f>(Table2[[#This Row],[Rank 1Y]]+Table2[[#This Row],[Rank 6M]]+Table2[[#This Row],[Rank Sharpe]])/3</f>
        <v>397.83333333333331</v>
      </c>
    </row>
    <row r="401" spans="1:48" x14ac:dyDescent="0.3">
      <c r="A401" t="s">
        <v>1778</v>
      </c>
      <c r="B401" t="s">
        <v>1779</v>
      </c>
      <c r="C401" t="s">
        <v>3183</v>
      </c>
      <c r="D401" t="s">
        <v>1780</v>
      </c>
      <c r="E401">
        <v>4599.3851016199997</v>
      </c>
      <c r="F401">
        <v>68.03</v>
      </c>
      <c r="G401">
        <v>-12.6643091296508</v>
      </c>
      <c r="H401">
        <f>(Table2[[#This Row],[1Y Return vs Nifty]]-AVERAGE(Table2[1Y Return vs Nifty]))/_xlfn.STDEV.P(Table2[1Y Return vs Nifty])</f>
        <v>-0.65418457511705108</v>
      </c>
      <c r="I401">
        <v>-6.5867359841822001E-2</v>
      </c>
      <c r="J401">
        <f>(Table2[[#This Row],[1M Return vs Nifty]]-AVERAGE(Table2[1M Return vs Nifty]))/_xlfn.STDEV.P(Table2[1M Return vs Nifty])</f>
        <v>-0.12443128365805649</v>
      </c>
      <c r="K401">
        <v>18.069929462611999</v>
      </c>
      <c r="L401">
        <f>(Table2[[#This Row],[6M Return vs Nifty]]-AVERAGE(Table2[6M Return vs Nifty]))/_xlfn.STDEV.P(Table2[6M Return vs Nifty])</f>
        <v>5.1804822995568003E-2</v>
      </c>
      <c r="M401">
        <v>-2.6870770851080001</v>
      </c>
      <c r="N401">
        <f>(Table2[[#This Row],[1W Return vs Nifty]]-AVERAGE(Table2[1W Return vs Nifty]))/_xlfn.STDEV.P(Table2[1W Return vs Nifty])</f>
        <v>-0.3422610966716168</v>
      </c>
      <c r="O401">
        <v>64.819999999999993</v>
      </c>
      <c r="P401">
        <v>69.843448039937996</v>
      </c>
      <c r="Q401">
        <v>64.918330832173794</v>
      </c>
      <c r="R401">
        <v>39.657997716382198</v>
      </c>
      <c r="S401" s="1">
        <f>(Table2[[#This Row],[Close Price]]-Table2[[#This Row],[20D EMA]])/Table2[[#This Row],[20D EMA]]</f>
        <v>4.9521752545510771E-2</v>
      </c>
      <c r="T401" s="1">
        <f>(Table2[[#This Row],[Close Price]]-Table2[[#This Row],[50D EMA]])/Table2[[#This Row],[50D EMA]]</f>
        <v>-2.5964468977834922E-2</v>
      </c>
      <c r="U401" s="1">
        <f>(Table2[[#This Row],[Close Price]]-Table2[[#This Row],[200D EMA]])/Table2[[#This Row],[200D EMA]]</f>
        <v>4.7932057524252475E-2</v>
      </c>
      <c r="V401">
        <v>0.48070937243427803</v>
      </c>
      <c r="W401">
        <v>64.47</v>
      </c>
      <c r="X401">
        <v>68.959999999999994</v>
      </c>
      <c r="Y401">
        <v>67.599999999999994</v>
      </c>
      <c r="Z401">
        <v>69.39</v>
      </c>
      <c r="AA401">
        <v>67.599999999999994</v>
      </c>
      <c r="AB401">
        <v>71.790000000000006</v>
      </c>
      <c r="AC401" s="1">
        <f>(Table2[[#This Row],[Close Price]]/Table2[[#This Row],[Day Low]])-1</f>
        <v>5.5219481929579706E-2</v>
      </c>
      <c r="AD401" s="1">
        <f>(Table2[[#This Row],[Day High]]/Table2[[#This Row],[Close Price]])-1</f>
        <v>1.3670439511979993E-2</v>
      </c>
      <c r="AE401" s="1">
        <f>(Table2[[#This Row],[Close Price]]/Table2[[#This Row],[Current Week Low]])-1</f>
        <v>6.3609467455623125E-3</v>
      </c>
      <c r="AF401" s="1">
        <f>(Table2[[#This Row],[Current Week High]]/Table2[[#This Row],[Close Price]])-1</f>
        <v>1.9991180361605076E-2</v>
      </c>
      <c r="AG401" s="1">
        <f>(Table2[[#This Row],[Close Price]]/Table2[[#This Row],[Current Month Low]])-1</f>
        <v>6.3609467455623125E-3</v>
      </c>
      <c r="AH401" s="1">
        <f>(Table2[[#This Row],[Current Month High]]/Table2[[#This Row],[Close Price]])-1</f>
        <v>5.5269733940908505E-2</v>
      </c>
      <c r="AI401">
        <v>23.754226076730799</v>
      </c>
      <c r="AJ401">
        <v>56.0321100917431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-0.2</v>
      </c>
      <c r="AM401" t="s">
        <v>3216</v>
      </c>
      <c r="AN401">
        <v>-2.06</v>
      </c>
      <c r="AO401" t="s">
        <v>3216</v>
      </c>
      <c r="AP401">
        <v>6.4403355749761998E-2</v>
      </c>
      <c r="AQ401">
        <f>(Table2[[#This Row],[Sharpe Ratio]]-AVERAGE(Table2[Sharpe Ratio]))/_xlfn.STDEV.P(Table2[Sharpe Ratio])</f>
        <v>-2.0173352048021816E-5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556</v>
      </c>
      <c r="AT401">
        <f>_xlfn.RANK.AVG(Table2[[#This Row],[6M Return vs Nifty Z-Score]],Table2[6M Return vs Nifty Z-Score])</f>
        <v>287</v>
      </c>
      <c r="AU401">
        <f>_xlfn.RANK.AVG(Table2[[#This Row],[Sharpe Ratio Z-Score]],Table2[Sharpe Ratio Z-Score])</f>
        <v>354</v>
      </c>
      <c r="AV401">
        <f>(Table2[[#This Row],[Rank 1Y]]+Table2[[#This Row],[Rank 6M]]+Table2[[#This Row],[Rank Sharpe]])/3</f>
        <v>399</v>
      </c>
    </row>
    <row r="402" spans="1:48" x14ac:dyDescent="0.3">
      <c r="A402" t="s">
        <v>1211</v>
      </c>
      <c r="B402" t="s">
        <v>1212</v>
      </c>
      <c r="C402" t="s">
        <v>3181</v>
      </c>
      <c r="D402" t="s">
        <v>111</v>
      </c>
      <c r="E402">
        <v>10181.333973000001</v>
      </c>
      <c r="F402">
        <v>736.7</v>
      </c>
      <c r="G402">
        <v>35.757760567984299</v>
      </c>
      <c r="H402">
        <f>(Table2[[#This Row],[1Y Return vs Nifty]]-AVERAGE(Table2[1Y Return vs Nifty]))/_xlfn.STDEV.P(Table2[1Y Return vs Nifty])</f>
        <v>0.15064550992297343</v>
      </c>
      <c r="I402">
        <v>5.4681665140203597</v>
      </c>
      <c r="J402">
        <f>(Table2[[#This Row],[1M Return vs Nifty]]-AVERAGE(Table2[1M Return vs Nifty]))/_xlfn.STDEV.P(Table2[1M Return vs Nifty])</f>
        <v>0.39046593898361343</v>
      </c>
      <c r="K402">
        <v>8.8684969028892695</v>
      </c>
      <c r="L402">
        <f>(Table2[[#This Row],[6M Return vs Nifty]]-AVERAGE(Table2[6M Return vs Nifty]))/_xlfn.STDEV.P(Table2[6M Return vs Nifty])</f>
        <v>-0.21946899443499279</v>
      </c>
      <c r="M402">
        <v>-3.8847494716937301</v>
      </c>
      <c r="N402">
        <f>(Table2[[#This Row],[1W Return vs Nifty]]-AVERAGE(Table2[1W Return vs Nifty]))/_xlfn.STDEV.P(Table2[1W Return vs Nifty])</f>
        <v>-0.61245988585892341</v>
      </c>
      <c r="O402">
        <v>712.33</v>
      </c>
      <c r="P402">
        <v>710.52252651578601</v>
      </c>
      <c r="Q402">
        <v>646.28571724401104</v>
      </c>
      <c r="R402">
        <v>60.880838534012199</v>
      </c>
      <c r="S402" s="1">
        <f>(Table2[[#This Row],[Close Price]]-Table2[[#This Row],[20D EMA]])/Table2[[#This Row],[20D EMA]]</f>
        <v>3.4211671556722313E-2</v>
      </c>
      <c r="T402" s="1">
        <f>(Table2[[#This Row],[Close Price]]-Table2[[#This Row],[50D EMA]])/Table2[[#This Row],[50D EMA]]</f>
        <v>3.6842566572211889E-2</v>
      </c>
      <c r="U402" s="1">
        <f>(Table2[[#This Row],[Close Price]]-Table2[[#This Row],[200D EMA]])/Table2[[#This Row],[200D EMA]]</f>
        <v>0.13989831485298362</v>
      </c>
      <c r="V402">
        <v>0.885932675163428</v>
      </c>
      <c r="W402">
        <v>717.25</v>
      </c>
      <c r="X402">
        <v>739</v>
      </c>
      <c r="Y402">
        <v>714.2</v>
      </c>
      <c r="Z402">
        <v>755.25</v>
      </c>
      <c r="AA402">
        <v>668.95</v>
      </c>
      <c r="AB402">
        <v>755.25</v>
      </c>
      <c r="AC402" s="1">
        <f>(Table2[[#This Row],[Close Price]]/Table2[[#This Row],[Day Low]])-1</f>
        <v>2.7117462530498404E-2</v>
      </c>
      <c r="AD402" s="1">
        <f>(Table2[[#This Row],[Day High]]/Table2[[#This Row],[Close Price]])-1</f>
        <v>3.1220306773449558E-3</v>
      </c>
      <c r="AE402" s="1">
        <f>(Table2[[#This Row],[Close Price]]/Table2[[#This Row],[Current Week Low]])-1</f>
        <v>3.1503780453654429E-2</v>
      </c>
      <c r="AF402" s="1">
        <f>(Table2[[#This Row],[Current Week High]]/Table2[[#This Row],[Close Price]])-1</f>
        <v>2.5179856115107757E-2</v>
      </c>
      <c r="AG402" s="1">
        <f>(Table2[[#This Row],[Close Price]]/Table2[[#This Row],[Current Month Low]])-1</f>
        <v>0.10127812243067491</v>
      </c>
      <c r="AH402" s="1">
        <f>(Table2[[#This Row],[Current Month High]]/Table2[[#This Row],[Close Price]])-1</f>
        <v>2.5179856115107757E-2</v>
      </c>
      <c r="AI402">
        <v>9.9565630514456291</v>
      </c>
      <c r="AJ402">
        <v>71.724941724941701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-0.15</v>
      </c>
      <c r="AM402" t="s">
        <v>3216</v>
      </c>
      <c r="AN402">
        <v>8.69</v>
      </c>
      <c r="AO402" t="s">
        <v>3217</v>
      </c>
      <c r="AQ402">
        <f>(Table2[[#This Row],[Sharpe Ratio]]-AVERAGE(Table2[Sharpe Ratio]))/_xlfn.STDEV.P(Table2[Sharpe Ratio])</f>
        <v>-0.74800574154095378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-1.0388231729282831</v>
      </c>
      <c r="AS402">
        <f>_xlfn.RANK.AVG(Table2[[#This Row],[1Y Return vs Nifty Z-Score]],Table2[1Y Return vs Nifty Z-Score])</f>
        <v>260</v>
      </c>
      <c r="AT402">
        <f>_xlfn.RANK.AVG(Table2[[#This Row],[6M Return vs Nifty Z-Score]],Table2[6M Return vs Nifty Z-Score])</f>
        <v>381</v>
      </c>
      <c r="AU402">
        <f>_xlfn.RANK.AVG(Table2[[#This Row],[Sharpe Ratio Z-Score]],Table2[Sharpe Ratio Z-Score])</f>
        <v>556.5</v>
      </c>
      <c r="AV402">
        <f>(Table2[[#This Row],[Rank 1Y]]+Table2[[#This Row],[Rank 6M]]+Table2[[#This Row],[Rank Sharpe]])/3</f>
        <v>399.16666666666669</v>
      </c>
    </row>
    <row r="403" spans="1:48" x14ac:dyDescent="0.3">
      <c r="A403" t="s">
        <v>1292</v>
      </c>
      <c r="B403" t="s">
        <v>1293</v>
      </c>
      <c r="C403" t="s">
        <v>3175</v>
      </c>
      <c r="D403" t="s">
        <v>54</v>
      </c>
      <c r="E403">
        <v>9115.6080837499994</v>
      </c>
      <c r="F403">
        <v>525.5</v>
      </c>
      <c r="G403">
        <v>1.0689516347419601</v>
      </c>
      <c r="H403">
        <f>(Table2[[#This Row],[1Y Return vs Nifty]]-AVERAGE(Table2[1Y Return vs Nifty]))/_xlfn.STDEV.P(Table2[1Y Return vs Nifty])</f>
        <v>-0.42592210104476097</v>
      </c>
      <c r="I403">
        <v>10.9627795102283</v>
      </c>
      <c r="J403">
        <f>(Table2[[#This Row],[1M Return vs Nifty]]-AVERAGE(Table2[1M Return vs Nifty]))/_xlfn.STDEV.P(Table2[1M Return vs Nifty])</f>
        <v>0.90169536686997209</v>
      </c>
      <c r="K403">
        <v>30.164736346241899</v>
      </c>
      <c r="L403">
        <f>(Table2[[#This Row],[6M Return vs Nifty]]-AVERAGE(Table2[6M Return vs Nifty]))/_xlfn.STDEV.P(Table2[6M Return vs Nifty])</f>
        <v>0.4083802163500323</v>
      </c>
      <c r="M403">
        <v>2.5635306528311199</v>
      </c>
      <c r="N403">
        <f>(Table2[[#This Row],[1W Return vs Nifty]]-AVERAGE(Table2[1W Return vs Nifty]))/_xlfn.STDEV.P(Table2[1W Return vs Nifty])</f>
        <v>0.8422931012698095</v>
      </c>
      <c r="O403">
        <v>498.27</v>
      </c>
      <c r="P403">
        <v>472.89947038379398</v>
      </c>
      <c r="Q403">
        <v>406.31294883590999</v>
      </c>
      <c r="R403">
        <v>66.167381338991206</v>
      </c>
      <c r="S403" s="1">
        <f>(Table2[[#This Row],[Close Price]]-Table2[[#This Row],[20D EMA]])/Table2[[#This Row],[20D EMA]]</f>
        <v>5.4649085836996042E-2</v>
      </c>
      <c r="T403" s="1">
        <f>(Table2[[#This Row],[Close Price]]-Table2[[#This Row],[50D EMA]])/Table2[[#This Row],[50D EMA]]</f>
        <v>0.11122983405652088</v>
      </c>
      <c r="U403" s="1">
        <f>(Table2[[#This Row],[Close Price]]-Table2[[#This Row],[200D EMA]])/Table2[[#This Row],[200D EMA]]</f>
        <v>0.29333805753806741</v>
      </c>
      <c r="V403">
        <v>0.86080860203994403</v>
      </c>
      <c r="W403">
        <v>517.54999999999995</v>
      </c>
      <c r="X403">
        <v>534.75</v>
      </c>
      <c r="Y403">
        <v>501.3</v>
      </c>
      <c r="Z403">
        <v>547</v>
      </c>
      <c r="AA403">
        <v>460.5</v>
      </c>
      <c r="AB403">
        <v>547</v>
      </c>
      <c r="AC403" s="1">
        <f>(Table2[[#This Row],[Close Price]]/Table2[[#This Row],[Day Low]])-1</f>
        <v>1.5360834701961146E-2</v>
      </c>
      <c r="AD403" s="1">
        <f>(Table2[[#This Row],[Day High]]/Table2[[#This Row],[Close Price]])-1</f>
        <v>1.760228353948623E-2</v>
      </c>
      <c r="AE403" s="1">
        <f>(Table2[[#This Row],[Close Price]]/Table2[[#This Row],[Current Week Low]])-1</f>
        <v>4.8274486335527556E-2</v>
      </c>
      <c r="AF403" s="1">
        <f>(Table2[[#This Row],[Current Week High]]/Table2[[#This Row],[Close Price]])-1</f>
        <v>4.0913415794481489E-2</v>
      </c>
      <c r="AG403" s="1">
        <f>(Table2[[#This Row],[Close Price]]/Table2[[#This Row],[Current Month Low]])-1</f>
        <v>0.14115092290988063</v>
      </c>
      <c r="AH403" s="1">
        <f>(Table2[[#This Row],[Current Month High]]/Table2[[#This Row],[Close Price]])-1</f>
        <v>4.0913415794481489E-2</v>
      </c>
      <c r="AI403">
        <v>4.09134157944814</v>
      </c>
      <c r="AJ403">
        <v>64.475743348982704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0.08</v>
      </c>
      <c r="AM403" t="s">
        <v>3217</v>
      </c>
      <c r="AN403">
        <v>13.05</v>
      </c>
      <c r="AO403" t="s">
        <v>3217</v>
      </c>
      <c r="AQ403">
        <f>(Table2[[#This Row],[Sharpe Ratio]]-AVERAGE(Table2[Sharpe Ratio]))/_xlfn.STDEV.P(Table2[Sharpe Ratio])</f>
        <v>-0.74800574154095378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0.97844084190409919</v>
      </c>
      <c r="AS403">
        <f>_xlfn.RANK.AVG(Table2[[#This Row],[1Y Return vs Nifty Z-Score]],Table2[1Y Return vs Nifty Z-Score])</f>
        <v>438</v>
      </c>
      <c r="AT403">
        <f>_xlfn.RANK.AVG(Table2[[#This Row],[6M Return vs Nifty Z-Score]],Table2[6M Return vs Nifty Z-Score])</f>
        <v>204</v>
      </c>
      <c r="AU403">
        <f>_xlfn.RANK.AVG(Table2[[#This Row],[Sharpe Ratio Z-Score]],Table2[Sharpe Ratio Z-Score])</f>
        <v>556.5</v>
      </c>
      <c r="AV403">
        <f>(Table2[[#This Row],[Rank 1Y]]+Table2[[#This Row],[Rank 6M]]+Table2[[#This Row],[Rank Sharpe]])/3</f>
        <v>399.5</v>
      </c>
    </row>
    <row r="404" spans="1:48" x14ac:dyDescent="0.3">
      <c r="A404" t="s">
        <v>773</v>
      </c>
      <c r="B404" t="s">
        <v>774</v>
      </c>
      <c r="C404" t="s">
        <v>3171</v>
      </c>
      <c r="D404" t="s">
        <v>544</v>
      </c>
      <c r="E404">
        <v>22436.049646045001</v>
      </c>
      <c r="F404">
        <v>528.85</v>
      </c>
      <c r="G404">
        <v>-33.473876232023599</v>
      </c>
      <c r="H404">
        <f>(Table2[[#This Row],[1Y Return vs Nifty]]-AVERAGE(Table2[1Y Return vs Nifty]))/_xlfn.STDEV.P(Table2[1Y Return vs Nifty])</f>
        <v>-1.0000633400114556</v>
      </c>
      <c r="I404">
        <v>22.911503828219601</v>
      </c>
      <c r="J404">
        <f>(Table2[[#This Row],[1M Return vs Nifty]]-AVERAGE(Table2[1M Return vs Nifty]))/_xlfn.STDEV.P(Table2[1M Return vs Nifty])</f>
        <v>2.0134278039450257</v>
      </c>
      <c r="K404">
        <v>32.947545916193903</v>
      </c>
      <c r="L404">
        <f>(Table2[[#This Row],[6M Return vs Nifty]]-AVERAGE(Table2[6M Return vs Nifty]))/_xlfn.STDEV.P(Table2[6M Return vs Nifty])</f>
        <v>0.49042215605055273</v>
      </c>
      <c r="M404">
        <v>8.6213364441203293</v>
      </c>
      <c r="N404">
        <f>(Table2[[#This Row],[1W Return vs Nifty]]-AVERAGE(Table2[1W Return vs Nifty]))/_xlfn.STDEV.P(Table2[1W Return vs Nifty])</f>
        <v>2.2089538077125348</v>
      </c>
      <c r="O404">
        <v>480.58</v>
      </c>
      <c r="P404">
        <v>466.00444902309403</v>
      </c>
      <c r="Q404">
        <v>475.43632248148998</v>
      </c>
      <c r="R404">
        <v>77.5106549965315</v>
      </c>
      <c r="S404" s="1">
        <f>(Table2[[#This Row],[Close Price]]-Table2[[#This Row],[20D EMA]])/Table2[[#This Row],[20D EMA]]</f>
        <v>0.10044113363019692</v>
      </c>
      <c r="T404" s="1">
        <f>(Table2[[#This Row],[Close Price]]-Table2[[#This Row],[50D EMA]])/Table2[[#This Row],[50D EMA]]</f>
        <v>0.13486040982795752</v>
      </c>
      <c r="U404" s="1">
        <f>(Table2[[#This Row],[Close Price]]-Table2[[#This Row],[200D EMA]])/Table2[[#This Row],[200D EMA]]</f>
        <v>0.11234664873672874</v>
      </c>
      <c r="V404">
        <v>1.5665475759440799</v>
      </c>
      <c r="W404">
        <v>512.54999999999995</v>
      </c>
      <c r="X404">
        <v>531.9</v>
      </c>
      <c r="Y404">
        <v>495.85</v>
      </c>
      <c r="Z404">
        <v>531.9</v>
      </c>
      <c r="AA404">
        <v>444.45</v>
      </c>
      <c r="AB404">
        <v>531.9</v>
      </c>
      <c r="AC404" s="1">
        <f>(Table2[[#This Row],[Close Price]]/Table2[[#This Row],[Day Low]])-1</f>
        <v>3.1801775436542945E-2</v>
      </c>
      <c r="AD404" s="1">
        <f>(Table2[[#This Row],[Day High]]/Table2[[#This Row],[Close Price]])-1</f>
        <v>5.7672307837759451E-3</v>
      </c>
      <c r="AE404" s="1">
        <f>(Table2[[#This Row],[Close Price]]/Table2[[#This Row],[Current Week Low]])-1</f>
        <v>6.6552384793788333E-2</v>
      </c>
      <c r="AF404" s="1">
        <f>(Table2[[#This Row],[Current Week High]]/Table2[[#This Row],[Close Price]])-1</f>
        <v>5.7672307837759451E-3</v>
      </c>
      <c r="AG404" s="1">
        <f>(Table2[[#This Row],[Close Price]]/Table2[[#This Row],[Current Month Low]])-1</f>
        <v>0.18989762627967166</v>
      </c>
      <c r="AH404" s="1">
        <f>(Table2[[#This Row],[Current Month High]]/Table2[[#This Row],[Close Price]])-1</f>
        <v>5.7672307837759451E-3</v>
      </c>
      <c r="AI404">
        <v>29.530598618770998</v>
      </c>
      <c r="AJ404">
        <v>73.803733403444198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0.01</v>
      </c>
      <c r="AM404" t="s">
        <v>3217</v>
      </c>
      <c r="AN404">
        <v>15.55</v>
      </c>
      <c r="AO404" t="s">
        <v>3217</v>
      </c>
      <c r="AP404">
        <v>6.9631839028408998E-2</v>
      </c>
      <c r="AQ404">
        <f>(Table2[[#This Row],[Sharpe Ratio]]-AVERAGE(Table2[Sharpe Ratio]))/_xlfn.STDEV.P(Table2[Sharpe Ratio])</f>
        <v>6.0703836917547625E-2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675</v>
      </c>
      <c r="AT404">
        <f>_xlfn.RANK.AVG(Table2[[#This Row],[6M Return vs Nifty Z-Score]],Table2[6M Return vs Nifty Z-Score])</f>
        <v>188</v>
      </c>
      <c r="AU404">
        <f>_xlfn.RANK.AVG(Table2[[#This Row],[Sharpe Ratio Z-Score]],Table2[Sharpe Ratio Z-Score])</f>
        <v>338</v>
      </c>
      <c r="AV404">
        <f>(Table2[[#This Row],[Rank 1Y]]+Table2[[#This Row],[Rank 6M]]+Table2[[#This Row],[Rank Sharpe]])/3</f>
        <v>400.33333333333331</v>
      </c>
    </row>
    <row r="405" spans="1:48" x14ac:dyDescent="0.3">
      <c r="A405" t="s">
        <v>888</v>
      </c>
      <c r="B405" t="s">
        <v>889</v>
      </c>
      <c r="C405" t="s">
        <v>3171</v>
      </c>
      <c r="D405" t="s">
        <v>51</v>
      </c>
      <c r="E405">
        <v>17791.211568850998</v>
      </c>
      <c r="F405">
        <v>210.19</v>
      </c>
      <c r="G405">
        <v>20.273276437120199</v>
      </c>
      <c r="H405">
        <f>(Table2[[#This Row],[1Y Return vs Nifty]]-AVERAGE(Table2[1Y Return vs Nifty]))/_xlfn.STDEV.P(Table2[1Y Return vs Nifty])</f>
        <v>-0.10672429598709733</v>
      </c>
      <c r="I405">
        <v>0.64870195226800198</v>
      </c>
      <c r="J405">
        <f>(Table2[[#This Row],[1M Return vs Nifty]]-AVERAGE(Table2[1M Return vs Nifty]))/_xlfn.STDEV.P(Table2[1M Return vs Nifty])</f>
        <v>-5.7946371824016671E-2</v>
      </c>
      <c r="K405">
        <v>10.5378579226577</v>
      </c>
      <c r="L405">
        <f>(Table2[[#This Row],[6M Return vs Nifty]]-AVERAGE(Table2[6M Return vs Nifty]))/_xlfn.STDEV.P(Table2[6M Return vs Nifty])</f>
        <v>-0.17025340397523919</v>
      </c>
      <c r="M405">
        <v>0.59163757371122705</v>
      </c>
      <c r="N405">
        <f>(Table2[[#This Row],[1W Return vs Nifty]]-AVERAGE(Table2[1W Return vs Nifty]))/_xlfn.STDEV.P(Table2[1W Return vs Nifty])</f>
        <v>0.39742760353222212</v>
      </c>
      <c r="O405">
        <v>209.48</v>
      </c>
      <c r="P405">
        <v>207.16245044651799</v>
      </c>
      <c r="Q405">
        <v>187.16280176240301</v>
      </c>
      <c r="R405">
        <v>52.150490743263603</v>
      </c>
      <c r="S405" s="1">
        <f>(Table2[[#This Row],[Close Price]]-Table2[[#This Row],[20D EMA]])/Table2[[#This Row],[20D EMA]]</f>
        <v>3.3893450448730569E-3</v>
      </c>
      <c r="T405" s="1">
        <f>(Table2[[#This Row],[Close Price]]-Table2[[#This Row],[50D EMA]])/Table2[[#This Row],[50D EMA]]</f>
        <v>1.4614374115368992E-2</v>
      </c>
      <c r="U405" s="1">
        <f>(Table2[[#This Row],[Close Price]]-Table2[[#This Row],[200D EMA]])/Table2[[#This Row],[200D EMA]]</f>
        <v>0.12303298529816442</v>
      </c>
      <c r="V405">
        <v>0.56319743423558999</v>
      </c>
      <c r="W405">
        <v>208.46</v>
      </c>
      <c r="X405">
        <v>212.14</v>
      </c>
      <c r="Y405">
        <v>208.46</v>
      </c>
      <c r="Z405">
        <v>215</v>
      </c>
      <c r="AA405">
        <v>200.53</v>
      </c>
      <c r="AB405">
        <v>218.35</v>
      </c>
      <c r="AC405" s="1">
        <f>(Table2[[#This Row],[Close Price]]/Table2[[#This Row],[Day Low]])-1</f>
        <v>8.2989542358244961E-3</v>
      </c>
      <c r="AD405" s="1">
        <f>(Table2[[#This Row],[Day High]]/Table2[[#This Row],[Close Price]])-1</f>
        <v>9.2773205195297859E-3</v>
      </c>
      <c r="AE405" s="1">
        <f>(Table2[[#This Row],[Close Price]]/Table2[[#This Row],[Current Week Low]])-1</f>
        <v>8.2989542358244961E-3</v>
      </c>
      <c r="AF405" s="1">
        <f>(Table2[[#This Row],[Current Week High]]/Table2[[#This Row],[Close Price]])-1</f>
        <v>2.288405728150722E-2</v>
      </c>
      <c r="AG405" s="1">
        <f>(Table2[[#This Row],[Close Price]]/Table2[[#This Row],[Current Month Low]])-1</f>
        <v>4.817234329028075E-2</v>
      </c>
      <c r="AH405" s="1">
        <f>(Table2[[#This Row],[Current Month High]]/Table2[[#This Row],[Close Price]])-1</f>
        <v>3.8822018174033079E-2</v>
      </c>
      <c r="AI405">
        <v>9.6151101384461803</v>
      </c>
      <c r="AJ405">
        <v>67.682489030713995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-0.04</v>
      </c>
      <c r="AM405" t="s">
        <v>3216</v>
      </c>
      <c r="AN405">
        <v>-1.1000000000000001</v>
      </c>
      <c r="AO405" t="s">
        <v>3216</v>
      </c>
      <c r="AP405">
        <v>7.3342469866529997E-3</v>
      </c>
      <c r="AQ405">
        <f>(Table2[[#This Row],[Sharpe Ratio]]-AVERAGE(Table2[Sharpe Ratio]))/_xlfn.STDEV.P(Table2[Sharpe Ratio])</f>
        <v>-0.66282522826358958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-0.60032169651772049</v>
      </c>
      <c r="AS405">
        <f>_xlfn.RANK.AVG(Table2[[#This Row],[1Y Return vs Nifty Z-Score]],Table2[1Y Return vs Nifty Z-Score])</f>
        <v>322</v>
      </c>
      <c r="AT405">
        <f>_xlfn.RANK.AVG(Table2[[#This Row],[6M Return vs Nifty Z-Score]],Table2[6M Return vs Nifty Z-Score])</f>
        <v>368</v>
      </c>
      <c r="AU405">
        <f>_xlfn.RANK.AVG(Table2[[#This Row],[Sharpe Ratio Z-Score]],Table2[Sharpe Ratio Z-Score])</f>
        <v>512</v>
      </c>
      <c r="AV405">
        <f>(Table2[[#This Row],[Rank 1Y]]+Table2[[#This Row],[Rank 6M]]+Table2[[#This Row],[Rank Sharpe]])/3</f>
        <v>400.66666666666669</v>
      </c>
    </row>
    <row r="406" spans="1:48" x14ac:dyDescent="0.3">
      <c r="A406" t="s">
        <v>385</v>
      </c>
      <c r="B406" t="s">
        <v>386</v>
      </c>
      <c r="C406" t="s">
        <v>3179</v>
      </c>
      <c r="D406" t="s">
        <v>387</v>
      </c>
      <c r="E406">
        <v>62164.011290199996</v>
      </c>
      <c r="F406">
        <v>212.12</v>
      </c>
      <c r="G406">
        <v>16.458235938090699</v>
      </c>
      <c r="H406">
        <f>(Table2[[#This Row],[1Y Return vs Nifty]]-AVERAGE(Table2[1Y Return vs Nifty]))/_xlfn.STDEV.P(Table2[1Y Return vs Nifty])</f>
        <v>-0.17013462496390705</v>
      </c>
      <c r="I406">
        <v>-5.8398608943046204</v>
      </c>
      <c r="J406">
        <f>(Table2[[#This Row],[1M Return vs Nifty]]-AVERAGE(Table2[1M Return vs Nifty]))/_xlfn.STDEV.P(Table2[1M Return vs Nifty])</f>
        <v>-0.66165481755937672</v>
      </c>
      <c r="K406">
        <v>-10.413924033777599</v>
      </c>
      <c r="L406">
        <f>(Table2[[#This Row],[6M Return vs Nifty]]-AVERAGE(Table2[6M Return vs Nifty]))/_xlfn.STDEV.P(Table2[6M Return vs Nifty])</f>
        <v>-0.78794742459698208</v>
      </c>
      <c r="M406">
        <v>-0.32912137601500702</v>
      </c>
      <c r="N406">
        <f>(Table2[[#This Row],[1W Return vs Nifty]]-AVERAGE(Table2[1W Return vs Nifty]))/_xlfn.STDEV.P(Table2[1W Return vs Nifty])</f>
        <v>0.18970138713456605</v>
      </c>
      <c r="O406">
        <v>217.26</v>
      </c>
      <c r="P406">
        <v>225.90912638233399</v>
      </c>
      <c r="Q406">
        <v>220.22181779870101</v>
      </c>
      <c r="R406">
        <v>42.759785241098399</v>
      </c>
      <c r="S406" s="1">
        <f>(Table2[[#This Row],[Close Price]]-Table2[[#This Row],[20D EMA]])/Table2[[#This Row],[20D EMA]]</f>
        <v>-2.3658289606922518E-2</v>
      </c>
      <c r="T406" s="1">
        <f>(Table2[[#This Row],[Close Price]]-Table2[[#This Row],[50D EMA]])/Table2[[#This Row],[50D EMA]]</f>
        <v>-6.1038376816158119E-2</v>
      </c>
      <c r="U406" s="1">
        <f>(Table2[[#This Row],[Close Price]]-Table2[[#This Row],[200D EMA]])/Table2[[#This Row],[200D EMA]]</f>
        <v>-3.6789351208183496E-2</v>
      </c>
      <c r="V406">
        <v>0.85606498813771603</v>
      </c>
      <c r="W406">
        <v>209.45</v>
      </c>
      <c r="X406">
        <v>214.28</v>
      </c>
      <c r="Y406">
        <v>209.45</v>
      </c>
      <c r="Z406">
        <v>223.5</v>
      </c>
      <c r="AA406">
        <v>204.9</v>
      </c>
      <c r="AB406">
        <v>223.5</v>
      </c>
      <c r="AC406" s="1">
        <f>(Table2[[#This Row],[Close Price]]/Table2[[#This Row],[Day Low]])-1</f>
        <v>1.2747672475531324E-2</v>
      </c>
      <c r="AD406" s="1">
        <f>(Table2[[#This Row],[Day High]]/Table2[[#This Row],[Close Price]])-1</f>
        <v>1.0182915330944731E-2</v>
      </c>
      <c r="AE406" s="1">
        <f>(Table2[[#This Row],[Close Price]]/Table2[[#This Row],[Current Week Low]])-1</f>
        <v>1.2747672475531324E-2</v>
      </c>
      <c r="AF406" s="1">
        <f>(Table2[[#This Row],[Current Week High]]/Table2[[#This Row],[Close Price]])-1</f>
        <v>5.3648877993588417E-2</v>
      </c>
      <c r="AG406" s="1">
        <f>(Table2[[#This Row],[Close Price]]/Table2[[#This Row],[Current Month Low]])-1</f>
        <v>3.5236700829673007E-2</v>
      </c>
      <c r="AH406" s="1">
        <f>(Table2[[#This Row],[Current Month High]]/Table2[[#This Row],[Close Price]])-1</f>
        <v>5.3648877993588417E-2</v>
      </c>
      <c r="AI406">
        <v>34.994342824816101</v>
      </c>
      <c r="AJ406">
        <v>50.814077497333798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-0.11</v>
      </c>
      <c r="AM406" t="s">
        <v>3216</v>
      </c>
      <c r="AN406">
        <v>-1.98</v>
      </c>
      <c r="AO406" t="s">
        <v>3216</v>
      </c>
      <c r="AP406">
        <v>8.7460463119543003E-2</v>
      </c>
      <c r="AQ406">
        <f>(Table2[[#This Row],[Sharpe Ratio]]-AVERAGE(Table2[Sharpe Ratio]))/_xlfn.STDEV.P(Table2[Sharpe Ratio])</f>
        <v>0.26776685973033892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344</v>
      </c>
      <c r="AT406">
        <f>_xlfn.RANK.AVG(Table2[[#This Row],[6M Return vs Nifty Z-Score]],Table2[6M Return vs Nifty Z-Score])</f>
        <v>585</v>
      </c>
      <c r="AU406">
        <f>_xlfn.RANK.AVG(Table2[[#This Row],[Sharpe Ratio Z-Score]],Table2[Sharpe Ratio Z-Score])</f>
        <v>274</v>
      </c>
      <c r="AV406">
        <f>(Table2[[#This Row],[Rank 1Y]]+Table2[[#This Row],[Rank 6M]]+Table2[[#This Row],[Rank Sharpe]])/3</f>
        <v>401</v>
      </c>
    </row>
    <row r="407" spans="1:48" x14ac:dyDescent="0.3">
      <c r="A407" t="s">
        <v>951</v>
      </c>
      <c r="B407" t="s">
        <v>952</v>
      </c>
      <c r="C407" t="s">
        <v>3174</v>
      </c>
      <c r="D407" t="s">
        <v>513</v>
      </c>
      <c r="E407">
        <v>16346.535863175</v>
      </c>
      <c r="F407">
        <v>680.25</v>
      </c>
      <c r="G407">
        <v>7.0085922558421903</v>
      </c>
      <c r="H407">
        <f>(Table2[[#This Row],[1Y Return vs Nifty]]-AVERAGE(Table2[1Y Return vs Nifty]))/_xlfn.STDEV.P(Table2[1Y Return vs Nifty])</f>
        <v>-0.32719849224328185</v>
      </c>
      <c r="I407">
        <v>4.2556104812090698</v>
      </c>
      <c r="J407">
        <f>(Table2[[#This Row],[1M Return vs Nifty]]-AVERAGE(Table2[1M Return vs Nifty]))/_xlfn.STDEV.P(Table2[1M Return vs Nifty])</f>
        <v>0.27764737881166263</v>
      </c>
      <c r="K407">
        <v>-7.4352070399095602</v>
      </c>
      <c r="L407">
        <f>(Table2[[#This Row],[6M Return vs Nifty]]-AVERAGE(Table2[6M Return vs Nifty]))/_xlfn.STDEV.P(Table2[6M Return vs Nifty])</f>
        <v>-0.70012980220751608</v>
      </c>
      <c r="M407">
        <v>2.6636176977014401</v>
      </c>
      <c r="N407">
        <f>(Table2[[#This Row],[1W Return vs Nifty]]-AVERAGE(Table2[1W Return vs Nifty]))/_xlfn.STDEV.P(Table2[1W Return vs Nifty])</f>
        <v>0.86487306440512912</v>
      </c>
      <c r="O407">
        <v>678.92</v>
      </c>
      <c r="P407">
        <v>682.89682405840097</v>
      </c>
      <c r="Q407">
        <v>645.41952301173501</v>
      </c>
      <c r="R407">
        <v>49.129247430666197</v>
      </c>
      <c r="S407" s="1">
        <f>(Table2[[#This Row],[Close Price]]-Table2[[#This Row],[20D EMA]])/Table2[[#This Row],[20D EMA]]</f>
        <v>1.9589936958699715E-3</v>
      </c>
      <c r="T407" s="1">
        <f>(Table2[[#This Row],[Close Price]]-Table2[[#This Row],[50D EMA]])/Table2[[#This Row],[50D EMA]]</f>
        <v>-3.8758769482498154E-3</v>
      </c>
      <c r="U407" s="1">
        <f>(Table2[[#This Row],[Close Price]]-Table2[[#This Row],[200D EMA]])/Table2[[#This Row],[200D EMA]]</f>
        <v>5.3965639009081703E-2</v>
      </c>
      <c r="V407">
        <v>0.61720339922770195</v>
      </c>
      <c r="W407">
        <v>591</v>
      </c>
      <c r="X407">
        <v>713.9</v>
      </c>
      <c r="Y407">
        <v>591</v>
      </c>
      <c r="Z407">
        <v>723.65</v>
      </c>
      <c r="AA407">
        <v>591</v>
      </c>
      <c r="AB407">
        <v>723.65</v>
      </c>
      <c r="AC407" s="1">
        <f>(Table2[[#This Row],[Close Price]]/Table2[[#This Row],[Day Low]])-1</f>
        <v>0.15101522842639592</v>
      </c>
      <c r="AD407" s="1">
        <f>(Table2[[#This Row],[Day High]]/Table2[[#This Row],[Close Price]])-1</f>
        <v>4.94671076809996E-2</v>
      </c>
      <c r="AE407" s="1">
        <f>(Table2[[#This Row],[Close Price]]/Table2[[#This Row],[Current Week Low]])-1</f>
        <v>0.15101522842639592</v>
      </c>
      <c r="AF407" s="1">
        <f>(Table2[[#This Row],[Current Week High]]/Table2[[#This Row],[Close Price]])-1</f>
        <v>6.3800073502388699E-2</v>
      </c>
      <c r="AG407" s="1">
        <f>(Table2[[#This Row],[Close Price]]/Table2[[#This Row],[Current Month Low]])-1</f>
        <v>0.15101522842639592</v>
      </c>
      <c r="AH407" s="1">
        <f>(Table2[[#This Row],[Current Month High]]/Table2[[#This Row],[Close Price]])-1</f>
        <v>6.3800073502388699E-2</v>
      </c>
      <c r="AI407">
        <v>21.4185961043734</v>
      </c>
      <c r="AJ407">
        <v>57.356002775850001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-0.04</v>
      </c>
      <c r="AM407" t="s">
        <v>3216</v>
      </c>
      <c r="AN407">
        <v>4.6100000000000003</v>
      </c>
      <c r="AO407" t="s">
        <v>3217</v>
      </c>
      <c r="AP407">
        <v>9.6536169466493002E-2</v>
      </c>
      <c r="AQ407">
        <f>(Table2[[#This Row],[Sharpe Ratio]]-AVERAGE(Table2[Sharpe Ratio]))/_xlfn.STDEV.P(Table2[Sharpe Ratio])</f>
        <v>0.37317281706920225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406</v>
      </c>
      <c r="AT407">
        <f>_xlfn.RANK.AVG(Table2[[#This Row],[6M Return vs Nifty Z-Score]],Table2[6M Return vs Nifty Z-Score])</f>
        <v>556</v>
      </c>
      <c r="AU407">
        <f>_xlfn.RANK.AVG(Table2[[#This Row],[Sharpe Ratio Z-Score]],Table2[Sharpe Ratio Z-Score])</f>
        <v>243</v>
      </c>
      <c r="AV407">
        <f>(Table2[[#This Row],[Rank 1Y]]+Table2[[#This Row],[Rank 6M]]+Table2[[#This Row],[Rank Sharpe]])/3</f>
        <v>401.66666666666669</v>
      </c>
    </row>
    <row r="408" spans="1:48" x14ac:dyDescent="0.3">
      <c r="A408" t="s">
        <v>1562</v>
      </c>
      <c r="B408" t="s">
        <v>1563</v>
      </c>
      <c r="C408" t="s">
        <v>3175</v>
      </c>
      <c r="D408" t="s">
        <v>54</v>
      </c>
      <c r="E408">
        <v>6485.9873057249997</v>
      </c>
      <c r="F408">
        <v>1584.75</v>
      </c>
      <c r="G408">
        <v>-4.3217034507712899</v>
      </c>
      <c r="H408">
        <f>(Table2[[#This Row],[1Y Return vs Nifty]]-AVERAGE(Table2[1Y Return vs Nifty]))/_xlfn.STDEV.P(Table2[1Y Return vs Nifty])</f>
        <v>-0.51552094343185051</v>
      </c>
      <c r="I408">
        <v>17.6488571749031</v>
      </c>
      <c r="J408">
        <f>(Table2[[#This Row],[1M Return vs Nifty]]-AVERAGE(Table2[1M Return vs Nifty]))/_xlfn.STDEV.P(Table2[1M Return vs Nifty])</f>
        <v>1.5237809735677408</v>
      </c>
      <c r="K408">
        <v>28.1606847663986</v>
      </c>
      <c r="L408">
        <f>(Table2[[#This Row],[6M Return vs Nifty]]-AVERAGE(Table2[6M Return vs Nifty]))/_xlfn.STDEV.P(Table2[6M Return vs Nifty])</f>
        <v>0.34929738127372761</v>
      </c>
      <c r="M408">
        <v>3.89135247269606</v>
      </c>
      <c r="N408">
        <f>(Table2[[#This Row],[1W Return vs Nifty]]-AVERAGE(Table2[1W Return vs Nifty]))/_xlfn.STDEV.P(Table2[1W Return vs Nifty])</f>
        <v>1.1418540262793397</v>
      </c>
      <c r="O408">
        <v>1219.2</v>
      </c>
      <c r="P408">
        <v>1369.1071162139101</v>
      </c>
      <c r="Q408">
        <v>1256.3387911696</v>
      </c>
      <c r="R408">
        <v>83.835035792610199</v>
      </c>
      <c r="S408" s="1">
        <f>(Table2[[#This Row],[Close Price]]-Table2[[#This Row],[20D EMA]])/Table2[[#This Row],[20D EMA]]</f>
        <v>0.29982775590551175</v>
      </c>
      <c r="T408" s="1">
        <f>(Table2[[#This Row],[Close Price]]-Table2[[#This Row],[50D EMA]])/Table2[[#This Row],[50D EMA]]</f>
        <v>0.15750621790822517</v>
      </c>
      <c r="U408" s="1">
        <f>(Table2[[#This Row],[Close Price]]-Table2[[#This Row],[200D EMA]])/Table2[[#This Row],[200D EMA]]</f>
        <v>0.2614033819051807</v>
      </c>
      <c r="V408">
        <v>1.5666901198616801</v>
      </c>
      <c r="W408">
        <v>1512.1</v>
      </c>
      <c r="X408">
        <v>1595.4</v>
      </c>
      <c r="Y408">
        <v>1506.2</v>
      </c>
      <c r="Z408">
        <v>1595</v>
      </c>
      <c r="AA408">
        <v>1505.05</v>
      </c>
      <c r="AB408">
        <v>1595</v>
      </c>
      <c r="AC408" s="1">
        <f>(Table2[[#This Row],[Close Price]]/Table2[[#This Row],[Day Low]])-1</f>
        <v>4.8045764169036609E-2</v>
      </c>
      <c r="AD408" s="1">
        <f>(Table2[[#This Row],[Day High]]/Table2[[#This Row],[Close Price]])-1</f>
        <v>6.7203028868907388E-3</v>
      </c>
      <c r="AE408" s="1">
        <f>(Table2[[#This Row],[Close Price]]/Table2[[#This Row],[Current Week Low]])-1</f>
        <v>5.2151108750497999E-2</v>
      </c>
      <c r="AF408" s="1">
        <f>(Table2[[#This Row],[Current Week High]]/Table2[[#This Row],[Close Price]])-1</f>
        <v>6.4678971446601174E-3</v>
      </c>
      <c r="AG408" s="1">
        <f>(Table2[[#This Row],[Close Price]]/Table2[[#This Row],[Current Month Low]])-1</f>
        <v>5.2955051327198355E-2</v>
      </c>
      <c r="AH408" s="1">
        <f>(Table2[[#This Row],[Current Month High]]/Table2[[#This Row],[Close Price]])-1</f>
        <v>6.4678971446601174E-3</v>
      </c>
      <c r="AI408">
        <v>0.64678971446601097</v>
      </c>
      <c r="AJ408">
        <v>57.772910548061098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0.03</v>
      </c>
      <c r="AM408" t="s">
        <v>3217</v>
      </c>
      <c r="AN408">
        <v>16.41</v>
      </c>
      <c r="AO408" t="s">
        <v>3217</v>
      </c>
      <c r="AP408">
        <v>8.1382283542399993E-3</v>
      </c>
      <c r="AQ408">
        <f>(Table2[[#This Row],[Sharpe Ratio]]-AVERAGE(Table2[Sharpe Ratio]))/_xlfn.STDEV.P(Table2[Sharpe Ratio])</f>
        <v>-0.65348772631129293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485</v>
      </c>
      <c r="AT408">
        <f>_xlfn.RANK.AVG(Table2[[#This Row],[6M Return vs Nifty Z-Score]],Table2[6M Return vs Nifty Z-Score])</f>
        <v>215</v>
      </c>
      <c r="AU408">
        <f>_xlfn.RANK.AVG(Table2[[#This Row],[Sharpe Ratio Z-Score]],Table2[Sharpe Ratio Z-Score])</f>
        <v>507</v>
      </c>
      <c r="AV408">
        <f>(Table2[[#This Row],[Rank 1Y]]+Table2[[#This Row],[Rank 6M]]+Table2[[#This Row],[Rank Sharpe]])/3</f>
        <v>402.33333333333331</v>
      </c>
    </row>
    <row r="409" spans="1:48" x14ac:dyDescent="0.3">
      <c r="A409" t="s">
        <v>523</v>
      </c>
      <c r="B409" t="s">
        <v>524</v>
      </c>
      <c r="C409" t="s">
        <v>3183</v>
      </c>
      <c r="D409" t="s">
        <v>262</v>
      </c>
      <c r="E409">
        <v>40621.425349750003</v>
      </c>
      <c r="F409">
        <v>4306.75</v>
      </c>
      <c r="G409">
        <v>-7.3733337596045398</v>
      </c>
      <c r="H409">
        <f>(Table2[[#This Row],[1Y Return vs Nifty]]-AVERAGE(Table2[1Y Return vs Nifty]))/_xlfn.STDEV.P(Table2[1Y Return vs Nifty])</f>
        <v>-0.5662425234119175</v>
      </c>
      <c r="I409">
        <v>-9.1608765561991792</v>
      </c>
      <c r="J409">
        <f>(Table2[[#This Row],[1M Return vs Nifty]]-AVERAGE(Table2[1M Return vs Nifty]))/_xlfn.STDEV.P(Table2[1M Return vs Nifty])</f>
        <v>-0.97064854250483068</v>
      </c>
      <c r="K409">
        <v>3.3586003563046698</v>
      </c>
      <c r="L409">
        <f>(Table2[[#This Row],[6M Return vs Nifty]]-AVERAGE(Table2[6M Return vs Nifty]))/_xlfn.STDEV.P(Table2[6M Return vs Nifty])</f>
        <v>-0.38191007740093785</v>
      </c>
      <c r="M409">
        <v>-3.2092901710556698</v>
      </c>
      <c r="N409">
        <f>(Table2[[#This Row],[1W Return vs Nifty]]-AVERAGE(Table2[1W Return vs Nifty]))/_xlfn.STDEV.P(Table2[1W Return vs Nifty])</f>
        <v>-0.46007406881759116</v>
      </c>
      <c r="O409">
        <v>4357.01</v>
      </c>
      <c r="P409">
        <v>4336.7724578259204</v>
      </c>
      <c r="Q409">
        <v>3994.8626981545999</v>
      </c>
      <c r="R409">
        <v>43.486154148120399</v>
      </c>
      <c r="S409" s="1">
        <f>(Table2[[#This Row],[Close Price]]-Table2[[#This Row],[20D EMA]])/Table2[[#This Row],[20D EMA]]</f>
        <v>-1.1535433703388382E-2</v>
      </c>
      <c r="T409" s="1">
        <f>(Table2[[#This Row],[Close Price]]-Table2[[#This Row],[50D EMA]])/Table2[[#This Row],[50D EMA]]</f>
        <v>-6.9227652863694394E-3</v>
      </c>
      <c r="U409" s="1">
        <f>(Table2[[#This Row],[Close Price]]-Table2[[#This Row],[200D EMA]])/Table2[[#This Row],[200D EMA]]</f>
        <v>7.8072095441346287E-2</v>
      </c>
      <c r="V409">
        <v>0.68993229734521</v>
      </c>
      <c r="W409">
        <v>4260</v>
      </c>
      <c r="X409">
        <v>4337.95</v>
      </c>
      <c r="Y409">
        <v>4260</v>
      </c>
      <c r="Z409">
        <v>4358</v>
      </c>
      <c r="AA409">
        <v>4209.2</v>
      </c>
      <c r="AB409">
        <v>4449.8999999999996</v>
      </c>
      <c r="AC409" s="1">
        <f>(Table2[[#This Row],[Close Price]]/Table2[[#This Row],[Day Low]])-1</f>
        <v>1.0974178403755808E-2</v>
      </c>
      <c r="AD409" s="1">
        <f>(Table2[[#This Row],[Day High]]/Table2[[#This Row],[Close Price]])-1</f>
        <v>7.2444418645150055E-3</v>
      </c>
      <c r="AE409" s="1">
        <f>(Table2[[#This Row],[Close Price]]/Table2[[#This Row],[Current Week Low]])-1</f>
        <v>1.0974178403755808E-2</v>
      </c>
      <c r="AF409" s="1">
        <f>(Table2[[#This Row],[Current Week High]]/Table2[[#This Row],[Close Price]])-1</f>
        <v>1.18999245370639E-2</v>
      </c>
      <c r="AG409" s="1">
        <f>(Table2[[#This Row],[Close Price]]/Table2[[#This Row],[Current Month Low]])-1</f>
        <v>2.3175425258956661E-2</v>
      </c>
      <c r="AH409" s="1">
        <f>(Table2[[#This Row],[Current Month High]]/Table2[[#This Row],[Close Price]])-1</f>
        <v>3.3238520926452519E-2</v>
      </c>
      <c r="AI409">
        <v>14.934695536076999</v>
      </c>
      <c r="AJ409">
        <v>28.9426804987949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</v>
      </c>
      <c r="AM409" t="s">
        <v>3218</v>
      </c>
      <c r="AN409">
        <v>-0.32</v>
      </c>
      <c r="AO409" t="s">
        <v>3216</v>
      </c>
      <c r="AP409">
        <v>9.351750287973E-2</v>
      </c>
      <c r="AQ409">
        <f>(Table2[[#This Row],[Sharpe Ratio]]-AVERAGE(Table2[Sharpe Ratio]))/_xlfn.STDEV.P(Table2[Sharpe Ratio])</f>
        <v>0.33811378923149316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-2.0407614229037838</v>
      </c>
      <c r="AS409">
        <f>_xlfn.RANK.AVG(Table2[[#This Row],[1Y Return vs Nifty Z-Score]],Table2[1Y Return vs Nifty Z-Score])</f>
        <v>516</v>
      </c>
      <c r="AT409">
        <f>_xlfn.RANK.AVG(Table2[[#This Row],[6M Return vs Nifty Z-Score]],Table2[6M Return vs Nifty Z-Score])</f>
        <v>442</v>
      </c>
      <c r="AU409">
        <f>_xlfn.RANK.AVG(Table2[[#This Row],[Sharpe Ratio Z-Score]],Table2[Sharpe Ratio Z-Score])</f>
        <v>253</v>
      </c>
      <c r="AV409">
        <f>(Table2[[#This Row],[Rank 1Y]]+Table2[[#This Row],[Rank 6M]]+Table2[[#This Row],[Rank Sharpe]])/3</f>
        <v>403.66666666666669</v>
      </c>
    </row>
    <row r="410" spans="1:48" x14ac:dyDescent="0.3">
      <c r="A410" t="s">
        <v>78</v>
      </c>
      <c r="B410" t="s">
        <v>79</v>
      </c>
      <c r="C410" t="s">
        <v>3180</v>
      </c>
      <c r="D410" t="s">
        <v>80</v>
      </c>
      <c r="E410">
        <v>335202.07043781999</v>
      </c>
      <c r="F410">
        <v>11630.9</v>
      </c>
      <c r="G410">
        <v>8.7564836380820701</v>
      </c>
      <c r="H410">
        <f>(Table2[[#This Row],[1Y Return vs Nifty]]-AVERAGE(Table2[1Y Return vs Nifty]))/_xlfn.STDEV.P(Table2[1Y Return vs Nifty])</f>
        <v>-0.29814654178777394</v>
      </c>
      <c r="I410">
        <v>-1.56555664388015</v>
      </c>
      <c r="J410">
        <f>(Table2[[#This Row],[1M Return vs Nifty]]-AVERAGE(Table2[1M Return vs Nifty]))/_xlfn.STDEV.P(Table2[1M Return vs Nifty])</f>
        <v>-0.26396527726512919</v>
      </c>
      <c r="K410">
        <v>5.9509506952856404</v>
      </c>
      <c r="L410">
        <f>(Table2[[#This Row],[6M Return vs Nifty]]-AVERAGE(Table2[6M Return vs Nifty]))/_xlfn.STDEV.P(Table2[6M Return vs Nifty])</f>
        <v>-0.30548319843308641</v>
      </c>
      <c r="M410">
        <v>-1.1859538533435501</v>
      </c>
      <c r="N410">
        <f>(Table2[[#This Row],[1W Return vs Nifty]]-AVERAGE(Table2[1W Return vs Nifty]))/_xlfn.STDEV.P(Table2[1W Return vs Nifty])</f>
        <v>-3.6028089908246401E-3</v>
      </c>
      <c r="O410">
        <v>11519.83</v>
      </c>
      <c r="P410">
        <v>11373.9835663223</v>
      </c>
      <c r="Q410">
        <v>10390.874938311699</v>
      </c>
      <c r="R410">
        <v>59.528109012686798</v>
      </c>
      <c r="S410" s="1">
        <f>(Table2[[#This Row],[Close Price]]-Table2[[#This Row],[20D EMA]])/Table2[[#This Row],[20D EMA]]</f>
        <v>9.6416353366325473E-3</v>
      </c>
      <c r="T410" s="1">
        <f>(Table2[[#This Row],[Close Price]]-Table2[[#This Row],[50D EMA]])/Table2[[#This Row],[50D EMA]]</f>
        <v>2.2588078502101403E-2</v>
      </c>
      <c r="U410" s="1">
        <f>(Table2[[#This Row],[Close Price]]-Table2[[#This Row],[200D EMA]])/Table2[[#This Row],[200D EMA]]</f>
        <v>0.11933788723760529</v>
      </c>
      <c r="V410">
        <v>0.656285570886323</v>
      </c>
      <c r="W410">
        <v>11535.85</v>
      </c>
      <c r="X410">
        <v>11763.3</v>
      </c>
      <c r="Y410">
        <v>11535.85</v>
      </c>
      <c r="Z410">
        <v>11797.95</v>
      </c>
      <c r="AA410">
        <v>11308</v>
      </c>
      <c r="AB410">
        <v>11822.75</v>
      </c>
      <c r="AC410" s="1">
        <f>(Table2[[#This Row],[Close Price]]/Table2[[#This Row],[Day Low]])-1</f>
        <v>8.2395315473067221E-3</v>
      </c>
      <c r="AD410" s="1">
        <f>(Table2[[#This Row],[Day High]]/Table2[[#This Row],[Close Price]])-1</f>
        <v>1.1383469894848952E-2</v>
      </c>
      <c r="AE410" s="1">
        <f>(Table2[[#This Row],[Close Price]]/Table2[[#This Row],[Current Week Low]])-1</f>
        <v>8.2395315473067221E-3</v>
      </c>
      <c r="AF410" s="1">
        <f>(Table2[[#This Row],[Current Week High]]/Table2[[#This Row],[Close Price]])-1</f>
        <v>1.4362603065970925E-2</v>
      </c>
      <c r="AG410" s="1">
        <f>(Table2[[#This Row],[Close Price]]/Table2[[#This Row],[Current Month Low]])-1</f>
        <v>2.8555005305977987E-2</v>
      </c>
      <c r="AH410" s="1">
        <f>(Table2[[#This Row],[Current Month High]]/Table2[[#This Row],[Close Price]])-1</f>
        <v>1.6494854224522681E-2</v>
      </c>
      <c r="AI410">
        <v>3.8440705362439802</v>
      </c>
      <c r="AJ410">
        <v>44.572128203056501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-0.04</v>
      </c>
      <c r="AM410" t="s">
        <v>3216</v>
      </c>
      <c r="AN410">
        <v>1.8</v>
      </c>
      <c r="AO410" t="s">
        <v>3217</v>
      </c>
      <c r="AP410">
        <v>4.2363235430313E-2</v>
      </c>
      <c r="AQ410">
        <f>(Table2[[#This Row],[Sharpe Ratio]]-AVERAGE(Table2[Sharpe Ratio]))/_xlfn.STDEV.P(Table2[Sharpe Ratio])</f>
        <v>-0.25599583996404485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-1.1271936664408591</v>
      </c>
      <c r="AS410">
        <f>_xlfn.RANK.AVG(Table2[[#This Row],[1Y Return vs Nifty Z-Score]],Table2[1Y Return vs Nifty Z-Score])</f>
        <v>393</v>
      </c>
      <c r="AT410">
        <f>_xlfn.RANK.AVG(Table2[[#This Row],[6M Return vs Nifty Z-Score]],Table2[6M Return vs Nifty Z-Score])</f>
        <v>414</v>
      </c>
      <c r="AU410">
        <f>_xlfn.RANK.AVG(Table2[[#This Row],[Sharpe Ratio Z-Score]],Table2[Sharpe Ratio Z-Score])</f>
        <v>405</v>
      </c>
      <c r="AV410">
        <f>(Table2[[#This Row],[Rank 1Y]]+Table2[[#This Row],[Rank 6M]]+Table2[[#This Row],[Rank Sharpe]])/3</f>
        <v>404</v>
      </c>
    </row>
    <row r="411" spans="1:48" x14ac:dyDescent="0.3">
      <c r="A411" t="s">
        <v>152</v>
      </c>
      <c r="B411" t="s">
        <v>153</v>
      </c>
      <c r="C411" t="s">
        <v>3171</v>
      </c>
      <c r="D411" t="s">
        <v>40</v>
      </c>
      <c r="E411">
        <v>184599.47890473</v>
      </c>
      <c r="F411">
        <v>1842.45</v>
      </c>
      <c r="G411">
        <v>8.0755285350502906</v>
      </c>
      <c r="H411">
        <f>(Table2[[#This Row],[1Y Return vs Nifty]]-AVERAGE(Table2[1Y Return vs Nifty]))/_xlfn.STDEV.P(Table2[1Y Return vs Nifty])</f>
        <v>-0.30946479309144076</v>
      </c>
      <c r="I411">
        <v>4.0431166903742399</v>
      </c>
      <c r="J411">
        <f>(Table2[[#This Row],[1M Return vs Nifty]]-AVERAGE(Table2[1M Return vs Nifty]))/_xlfn.STDEV.P(Table2[1M Return vs Nifty])</f>
        <v>0.25787654523469078</v>
      </c>
      <c r="K411">
        <v>8.6180782841283907</v>
      </c>
      <c r="L411">
        <f>(Table2[[#This Row],[6M Return vs Nifty]]-AVERAGE(Table2[6M Return vs Nifty]))/_xlfn.STDEV.P(Table2[6M Return vs Nifty])</f>
        <v>-0.22685175948011299</v>
      </c>
      <c r="M411">
        <v>-3.4488139220812299</v>
      </c>
      <c r="N411">
        <f>(Table2[[#This Row],[1W Return vs Nifty]]-AVERAGE(Table2[1W Return vs Nifty]))/_xlfn.STDEV.P(Table2[1W Return vs Nifty])</f>
        <v>-0.51411140676875344</v>
      </c>
      <c r="O411">
        <v>1835.19</v>
      </c>
      <c r="P411">
        <v>1751.59593581017</v>
      </c>
      <c r="Q411">
        <v>1553.4003264294699</v>
      </c>
      <c r="R411">
        <v>48.229899363601902</v>
      </c>
      <c r="S411" s="1">
        <f>(Table2[[#This Row],[Close Price]]-Table2[[#This Row],[20D EMA]])/Table2[[#This Row],[20D EMA]]</f>
        <v>3.955993657332478E-3</v>
      </c>
      <c r="T411" s="1">
        <f>(Table2[[#This Row],[Close Price]]-Table2[[#This Row],[50D EMA]])/Table2[[#This Row],[50D EMA]]</f>
        <v>5.1869305204688729E-2</v>
      </c>
      <c r="U411" s="1">
        <f>(Table2[[#This Row],[Close Price]]-Table2[[#This Row],[200D EMA]])/Table2[[#This Row],[200D EMA]]</f>
        <v>0.18607545566500433</v>
      </c>
      <c r="V411">
        <v>0.81358341495368303</v>
      </c>
      <c r="W411">
        <v>1815.05</v>
      </c>
      <c r="X411">
        <v>1848.95</v>
      </c>
      <c r="Y411">
        <v>1808.45</v>
      </c>
      <c r="Z411">
        <v>1864.8</v>
      </c>
      <c r="AA411">
        <v>1808.45</v>
      </c>
      <c r="AB411">
        <v>1936</v>
      </c>
      <c r="AC411" s="1">
        <f>(Table2[[#This Row],[Close Price]]/Table2[[#This Row],[Day Low]])-1</f>
        <v>1.5096002864934954E-2</v>
      </c>
      <c r="AD411" s="1">
        <f>(Table2[[#This Row],[Day High]]/Table2[[#This Row],[Close Price]])-1</f>
        <v>3.5279112051886941E-3</v>
      </c>
      <c r="AE411" s="1">
        <f>(Table2[[#This Row],[Close Price]]/Table2[[#This Row],[Current Week Low]])-1</f>
        <v>1.880063037407731E-2</v>
      </c>
      <c r="AF411" s="1">
        <f>(Table2[[#This Row],[Current Week High]]/Table2[[#This Row],[Close Price]])-1</f>
        <v>1.2130586990148906E-2</v>
      </c>
      <c r="AG411" s="1">
        <f>(Table2[[#This Row],[Close Price]]/Table2[[#This Row],[Current Month Low]])-1</f>
        <v>1.880063037407731E-2</v>
      </c>
      <c r="AH411" s="1">
        <f>(Table2[[#This Row],[Current Month High]]/Table2[[#This Row],[Close Price]])-1</f>
        <v>5.0774783576216453E-2</v>
      </c>
      <c r="AI411">
        <v>5.07747835762164</v>
      </c>
      <c r="AJ411">
        <v>45.723098825483397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0.19</v>
      </c>
      <c r="AM411" t="s">
        <v>3217</v>
      </c>
      <c r="AN411">
        <v>-2.4500000000000002</v>
      </c>
      <c r="AO411" t="s">
        <v>3216</v>
      </c>
      <c r="AP411">
        <v>3.1981631869078E-2</v>
      </c>
      <c r="AQ411">
        <f>(Table2[[#This Row],[Sharpe Ratio]]-AVERAGE(Table2[Sharpe Ratio]))/_xlfn.STDEV.P(Table2[Sharpe Ratio])</f>
        <v>-0.37656858882257033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-1.1691200029281867</v>
      </c>
      <c r="AS411">
        <f>_xlfn.RANK.AVG(Table2[[#This Row],[1Y Return vs Nifty Z-Score]],Table2[1Y Return vs Nifty Z-Score])</f>
        <v>396</v>
      </c>
      <c r="AT411">
        <f>_xlfn.RANK.AVG(Table2[[#This Row],[6M Return vs Nifty Z-Score]],Table2[6M Return vs Nifty Z-Score])</f>
        <v>385</v>
      </c>
      <c r="AU411">
        <f>_xlfn.RANK.AVG(Table2[[#This Row],[Sharpe Ratio Z-Score]],Table2[Sharpe Ratio Z-Score])</f>
        <v>435</v>
      </c>
      <c r="AV411">
        <f>(Table2[[#This Row],[Rank 1Y]]+Table2[[#This Row],[Rank 6M]]+Table2[[#This Row],[Rank Sharpe]])/3</f>
        <v>405.33333333333331</v>
      </c>
    </row>
    <row r="412" spans="1:48" x14ac:dyDescent="0.3">
      <c r="A412" t="s">
        <v>221</v>
      </c>
      <c r="B412" t="s">
        <v>222</v>
      </c>
      <c r="C412" t="s">
        <v>3171</v>
      </c>
      <c r="D412" t="s">
        <v>34</v>
      </c>
      <c r="E412">
        <v>119744.79419325</v>
      </c>
      <c r="F412">
        <v>108.75</v>
      </c>
      <c r="G412">
        <v>15.369782764584</v>
      </c>
      <c r="H412">
        <f>(Table2[[#This Row],[1Y Return vs Nifty]]-AVERAGE(Table2[1Y Return vs Nifty]))/_xlfn.STDEV.P(Table2[1Y Return vs Nifty])</f>
        <v>-0.18822595946624585</v>
      </c>
      <c r="I412">
        <v>-8.8937175491142693</v>
      </c>
      <c r="J412">
        <f>(Table2[[#This Row],[1M Return vs Nifty]]-AVERAGE(Table2[1M Return vs Nifty]))/_xlfn.STDEV.P(Table2[1M Return vs Nifty])</f>
        <v>-0.9457915514044628</v>
      </c>
      <c r="K412">
        <v>-24.436185997270499</v>
      </c>
      <c r="L412">
        <f>(Table2[[#This Row],[6M Return vs Nifty]]-AVERAGE(Table2[6M Return vs Nifty]))/_xlfn.STDEV.P(Table2[6M Return vs Nifty])</f>
        <v>-1.2013474584676527</v>
      </c>
      <c r="M412">
        <v>-3.1488232428909799</v>
      </c>
      <c r="N412">
        <f>(Table2[[#This Row],[1W Return vs Nifty]]-AVERAGE(Table2[1W Return vs Nifty]))/_xlfn.STDEV.P(Table2[1W Return vs Nifty])</f>
        <v>-0.44643253298611812</v>
      </c>
      <c r="O412">
        <v>111.94</v>
      </c>
      <c r="P412">
        <v>115.520160633166</v>
      </c>
      <c r="Q412">
        <v>111.190841956848</v>
      </c>
      <c r="R412">
        <v>37.392506998319099</v>
      </c>
      <c r="S412" s="1">
        <f>(Table2[[#This Row],[Close Price]]-Table2[[#This Row],[20D EMA]])/Table2[[#This Row],[20D EMA]]</f>
        <v>-2.849740932642485E-2</v>
      </c>
      <c r="T412" s="1">
        <f>(Table2[[#This Row],[Close Price]]-Table2[[#This Row],[50D EMA]])/Table2[[#This Row],[50D EMA]]</f>
        <v>-5.8605879666880224E-2</v>
      </c>
      <c r="U412" s="1">
        <f>(Table2[[#This Row],[Close Price]]-Table2[[#This Row],[200D EMA]])/Table2[[#This Row],[200D EMA]]</f>
        <v>-2.1951825473138061E-2</v>
      </c>
      <c r="V412">
        <v>0.70834172522712902</v>
      </c>
      <c r="W412">
        <v>107.78</v>
      </c>
      <c r="X412">
        <v>109.98</v>
      </c>
      <c r="Y412">
        <v>107.78</v>
      </c>
      <c r="Z412">
        <v>112.2</v>
      </c>
      <c r="AA412">
        <v>106.85</v>
      </c>
      <c r="AB412">
        <v>117.49</v>
      </c>
      <c r="AC412" s="1">
        <f>(Table2[[#This Row],[Close Price]]/Table2[[#This Row],[Day Low]])-1</f>
        <v>8.9998144368157451E-3</v>
      </c>
      <c r="AD412" s="1">
        <f>(Table2[[#This Row],[Day High]]/Table2[[#This Row],[Close Price]])-1</f>
        <v>1.1310344827586194E-2</v>
      </c>
      <c r="AE412" s="1">
        <f>(Table2[[#This Row],[Close Price]]/Table2[[#This Row],[Current Week Low]])-1</f>
        <v>8.9998144368157451E-3</v>
      </c>
      <c r="AF412" s="1">
        <f>(Table2[[#This Row],[Current Week High]]/Table2[[#This Row],[Close Price]])-1</f>
        <v>3.1724137931034457E-2</v>
      </c>
      <c r="AG412" s="1">
        <f>(Table2[[#This Row],[Close Price]]/Table2[[#This Row],[Current Month Low]])-1</f>
        <v>1.7781937295273886E-2</v>
      </c>
      <c r="AH412" s="1">
        <f>(Table2[[#This Row],[Current Month High]]/Table2[[#This Row],[Close Price]])-1</f>
        <v>8.036781609195387E-2</v>
      </c>
      <c r="AI412">
        <v>31.402298850574699</v>
      </c>
      <c r="AJ412">
        <v>61.469933184855201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-0.11</v>
      </c>
      <c r="AM412" t="s">
        <v>3216</v>
      </c>
      <c r="AN412">
        <v>-6.67</v>
      </c>
      <c r="AO412" t="s">
        <v>3216</v>
      </c>
      <c r="AP412">
        <v>0.128194728440824</v>
      </c>
      <c r="AQ412">
        <f>(Table2[[#This Row],[Sharpe Ratio]]-AVERAGE(Table2[Sharpe Ratio]))/_xlfn.STDEV.P(Table2[Sharpe Ratio])</f>
        <v>0.74085777613353576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351</v>
      </c>
      <c r="AT412">
        <f>_xlfn.RANK.AVG(Table2[[#This Row],[6M Return vs Nifty Z-Score]],Table2[6M Return vs Nifty Z-Score])</f>
        <v>704</v>
      </c>
      <c r="AU412">
        <f>_xlfn.RANK.AVG(Table2[[#This Row],[Sharpe Ratio Z-Score]],Table2[Sharpe Ratio Z-Score])</f>
        <v>163</v>
      </c>
      <c r="AV412">
        <f>(Table2[[#This Row],[Rank 1Y]]+Table2[[#This Row],[Rank 6M]]+Table2[[#This Row],[Rank Sharpe]])/3</f>
        <v>406</v>
      </c>
    </row>
    <row r="413" spans="1:48" x14ac:dyDescent="0.3">
      <c r="A413" t="s">
        <v>1230</v>
      </c>
      <c r="B413" t="s">
        <v>1231</v>
      </c>
      <c r="C413" t="s">
        <v>3173</v>
      </c>
      <c r="D413" t="s">
        <v>227</v>
      </c>
      <c r="E413">
        <v>9987.8884159999998</v>
      </c>
      <c r="F413">
        <v>748</v>
      </c>
      <c r="G413">
        <v>-11.9188661431795</v>
      </c>
      <c r="H413">
        <f>(Table2[[#This Row],[1Y Return vs Nifty]]-AVERAGE(Table2[1Y Return vs Nifty]))/_xlfn.STDEV.P(Table2[1Y Return vs Nifty])</f>
        <v>-0.64179446156055675</v>
      </c>
      <c r="I413">
        <v>2.0620062415279201</v>
      </c>
      <c r="J413">
        <f>(Table2[[#This Row],[1M Return vs Nifty]]-AVERAGE(Table2[1M Return vs Nifty]))/_xlfn.STDEV.P(Table2[1M Return vs Nifty])</f>
        <v>7.3550194672354907E-2</v>
      </c>
      <c r="K413">
        <v>14.0044683897538</v>
      </c>
      <c r="L413">
        <f>(Table2[[#This Row],[6M Return vs Nifty]]-AVERAGE(Table2[6M Return vs Nifty]))/_xlfn.STDEV.P(Table2[6M Return vs Nifty])</f>
        <v>-6.8051855591317115E-2</v>
      </c>
      <c r="M413">
        <v>-6.6802794554879403</v>
      </c>
      <c r="N413">
        <f>(Table2[[#This Row],[1W Return vs Nifty]]-AVERAGE(Table2[1W Return vs Nifty]))/_xlfn.STDEV.P(Table2[1W Return vs Nifty])</f>
        <v>-1.2431405504698196</v>
      </c>
      <c r="O413">
        <v>730</v>
      </c>
      <c r="P413">
        <v>690.490537812669</v>
      </c>
      <c r="Q413">
        <v>634.86978426831297</v>
      </c>
      <c r="R413">
        <v>54.767167936493799</v>
      </c>
      <c r="S413" s="1">
        <f>(Table2[[#This Row],[Close Price]]-Table2[[#This Row],[20D EMA]])/Table2[[#This Row],[20D EMA]]</f>
        <v>2.4657534246575342E-2</v>
      </c>
      <c r="T413" s="1">
        <f>(Table2[[#This Row],[Close Price]]-Table2[[#This Row],[50D EMA]])/Table2[[#This Row],[50D EMA]]</f>
        <v>8.3287835296786336E-2</v>
      </c>
      <c r="U413" s="1">
        <f>(Table2[[#This Row],[Close Price]]-Table2[[#This Row],[200D EMA]])/Table2[[#This Row],[200D EMA]]</f>
        <v>0.17819436132414071</v>
      </c>
      <c r="V413">
        <v>2.77353282651432</v>
      </c>
      <c r="W413">
        <v>729.1</v>
      </c>
      <c r="X413">
        <v>753.9</v>
      </c>
      <c r="Y413">
        <v>710</v>
      </c>
      <c r="Z413">
        <v>753.9</v>
      </c>
      <c r="AA413">
        <v>710</v>
      </c>
      <c r="AB413">
        <v>855</v>
      </c>
      <c r="AC413" s="1">
        <f>(Table2[[#This Row],[Close Price]]/Table2[[#This Row],[Day Low]])-1</f>
        <v>2.5922370045261323E-2</v>
      </c>
      <c r="AD413" s="1">
        <f>(Table2[[#This Row],[Day High]]/Table2[[#This Row],[Close Price]])-1</f>
        <v>7.8877005347592899E-3</v>
      </c>
      <c r="AE413" s="1">
        <f>(Table2[[#This Row],[Close Price]]/Table2[[#This Row],[Current Week Low]])-1</f>
        <v>5.3521126760563309E-2</v>
      </c>
      <c r="AF413" s="1">
        <f>(Table2[[#This Row],[Current Week High]]/Table2[[#This Row],[Close Price]])-1</f>
        <v>7.8877005347592899E-3</v>
      </c>
      <c r="AG413" s="1">
        <f>(Table2[[#This Row],[Close Price]]/Table2[[#This Row],[Current Month Low]])-1</f>
        <v>5.3521126760563309E-2</v>
      </c>
      <c r="AH413" s="1">
        <f>(Table2[[#This Row],[Current Month High]]/Table2[[#This Row],[Close Price]])-1</f>
        <v>0.14304812834224601</v>
      </c>
      <c r="AI413">
        <v>14.304812834224601</v>
      </c>
      <c r="AJ413">
        <v>35.605511240028903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0.11</v>
      </c>
      <c r="AM413" t="s">
        <v>3217</v>
      </c>
      <c r="AN413">
        <v>2.81</v>
      </c>
      <c r="AO413" t="s">
        <v>3217</v>
      </c>
      <c r="AP413">
        <v>7.1450052786851001E-2</v>
      </c>
      <c r="AQ413">
        <f>(Table2[[#This Row],[Sharpe Ratio]]-AVERAGE(Table2[Sharpe Ratio]))/_xlfn.STDEV.P(Table2[Sharpe Ratio])</f>
        <v>8.1820712511443253E-2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-1.7976159604378954</v>
      </c>
      <c r="AS413">
        <f>_xlfn.RANK.AVG(Table2[[#This Row],[1Y Return vs Nifty Z-Score]],Table2[1Y Return vs Nifty Z-Score])</f>
        <v>550</v>
      </c>
      <c r="AT413">
        <f>_xlfn.RANK.AVG(Table2[[#This Row],[6M Return vs Nifty Z-Score]],Table2[6M Return vs Nifty Z-Score])</f>
        <v>339</v>
      </c>
      <c r="AU413">
        <f>_xlfn.RANK.AVG(Table2[[#This Row],[Sharpe Ratio Z-Score]],Table2[Sharpe Ratio Z-Score])</f>
        <v>330</v>
      </c>
      <c r="AV413">
        <f>(Table2[[#This Row],[Rank 1Y]]+Table2[[#This Row],[Rank 6M]]+Table2[[#This Row],[Rank Sharpe]])/3</f>
        <v>406.33333333333331</v>
      </c>
    </row>
    <row r="414" spans="1:48" x14ac:dyDescent="0.3">
      <c r="A414" t="s">
        <v>1069</v>
      </c>
      <c r="B414" t="s">
        <v>1070</v>
      </c>
      <c r="C414" t="s">
        <v>3182</v>
      </c>
      <c r="D414" t="s">
        <v>804</v>
      </c>
      <c r="E414">
        <v>12688.262092749999</v>
      </c>
      <c r="F414">
        <v>2702.5</v>
      </c>
      <c r="G414">
        <v>20.282595509780201</v>
      </c>
      <c r="H414">
        <f>(Table2[[#This Row],[1Y Return vs Nifty]]-AVERAGE(Table2[1Y Return vs Nifty]))/_xlfn.STDEV.P(Table2[1Y Return vs Nifty])</f>
        <v>-0.10656940235928922</v>
      </c>
      <c r="I414">
        <v>6.0430662675427698</v>
      </c>
      <c r="J414">
        <f>(Table2[[#This Row],[1M Return vs Nifty]]-AVERAGE(Table2[1M Return vs Nifty]))/_xlfn.STDEV.P(Table2[1M Return vs Nifty])</f>
        <v>0.44395572475890044</v>
      </c>
      <c r="K414">
        <v>-5.2614866513964103</v>
      </c>
      <c r="L414">
        <f>(Table2[[#This Row],[6M Return vs Nifty]]-AVERAGE(Table2[6M Return vs Nifty]))/_xlfn.STDEV.P(Table2[6M Return vs Nifty])</f>
        <v>-0.63604484326321309</v>
      </c>
      <c r="M414">
        <v>-4.6936644215150203</v>
      </c>
      <c r="N414">
        <f>(Table2[[#This Row],[1W Return vs Nifty]]-AVERAGE(Table2[1W Return vs Nifty]))/_xlfn.STDEV.P(Table2[1W Return vs Nifty])</f>
        <v>-0.79495373179312478</v>
      </c>
      <c r="O414">
        <v>2754.05</v>
      </c>
      <c r="P414">
        <v>2648.9128921389402</v>
      </c>
      <c r="Q414">
        <v>2419.1601022899699</v>
      </c>
      <c r="R414">
        <v>36.084379999520102</v>
      </c>
      <c r="S414" s="1">
        <f>(Table2[[#This Row],[Close Price]]-Table2[[#This Row],[20D EMA]])/Table2[[#This Row],[20D EMA]]</f>
        <v>-1.8717888201013118E-2</v>
      </c>
      <c r="T414" s="1">
        <f>(Table2[[#This Row],[Close Price]]-Table2[[#This Row],[50D EMA]])/Table2[[#This Row],[50D EMA]]</f>
        <v>2.0229849014698785E-2</v>
      </c>
      <c r="U414" s="1">
        <f>(Table2[[#This Row],[Close Price]]-Table2[[#This Row],[200D EMA]])/Table2[[#This Row],[200D EMA]]</f>
        <v>0.11712325176073354</v>
      </c>
      <c r="V414">
        <v>0.86432265104439199</v>
      </c>
      <c r="W414">
        <v>2650</v>
      </c>
      <c r="X414">
        <v>2728</v>
      </c>
      <c r="Y414">
        <v>2650</v>
      </c>
      <c r="Z414">
        <v>2860</v>
      </c>
      <c r="AA414">
        <v>2650</v>
      </c>
      <c r="AB414">
        <v>2995</v>
      </c>
      <c r="AC414" s="1">
        <f>(Table2[[#This Row],[Close Price]]/Table2[[#This Row],[Day Low]])-1</f>
        <v>1.9811320754717032E-2</v>
      </c>
      <c r="AD414" s="1">
        <f>(Table2[[#This Row],[Day High]]/Table2[[#This Row],[Close Price]])-1</f>
        <v>9.4357076780757776E-3</v>
      </c>
      <c r="AE414" s="1">
        <f>(Table2[[#This Row],[Close Price]]/Table2[[#This Row],[Current Week Low]])-1</f>
        <v>1.9811320754717032E-2</v>
      </c>
      <c r="AF414" s="1">
        <f>(Table2[[#This Row],[Current Week High]]/Table2[[#This Row],[Close Price]])-1</f>
        <v>5.8279370952821541E-2</v>
      </c>
      <c r="AG414" s="1">
        <f>(Table2[[#This Row],[Close Price]]/Table2[[#This Row],[Current Month Low]])-1</f>
        <v>1.9811320754717032E-2</v>
      </c>
      <c r="AH414" s="1">
        <f>(Table2[[#This Row],[Current Month High]]/Table2[[#This Row],[Close Price]])-1</f>
        <v>0.10823311748381137</v>
      </c>
      <c r="AI414">
        <v>10.8233117483811</v>
      </c>
      <c r="AJ414">
        <v>54.072004788916999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-0.03</v>
      </c>
      <c r="AM414" t="s">
        <v>3216</v>
      </c>
      <c r="AN414">
        <v>-5.33</v>
      </c>
      <c r="AO414" t="s">
        <v>3216</v>
      </c>
      <c r="AP414">
        <v>5.8191571429326003E-2</v>
      </c>
      <c r="AQ414">
        <f>(Table2[[#This Row],[Sharpe Ratio]]-AVERAGE(Table2[Sharpe Ratio]))/_xlfn.STDEV.P(Table2[Sharpe Ratio])</f>
        <v>-7.2164318176449097E-2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-1.1657765708331758</v>
      </c>
      <c r="AS414">
        <f>_xlfn.RANK.AVG(Table2[[#This Row],[1Y Return vs Nifty Z-Score]],Table2[1Y Return vs Nifty Z-Score])</f>
        <v>321</v>
      </c>
      <c r="AT414">
        <f>_xlfn.RANK.AVG(Table2[[#This Row],[6M Return vs Nifty Z-Score]],Table2[6M Return vs Nifty Z-Score])</f>
        <v>536</v>
      </c>
      <c r="AU414">
        <f>_xlfn.RANK.AVG(Table2[[#This Row],[Sharpe Ratio Z-Score]],Table2[Sharpe Ratio Z-Score])</f>
        <v>365</v>
      </c>
      <c r="AV414">
        <f>(Table2[[#This Row],[Rank 1Y]]+Table2[[#This Row],[Rank 6M]]+Table2[[#This Row],[Rank Sharpe]])/3</f>
        <v>407.33333333333331</v>
      </c>
    </row>
    <row r="415" spans="1:48" x14ac:dyDescent="0.3">
      <c r="A415" t="s">
        <v>949</v>
      </c>
      <c r="B415" t="s">
        <v>950</v>
      </c>
      <c r="C415" t="s">
        <v>3177</v>
      </c>
      <c r="D415" t="s">
        <v>197</v>
      </c>
      <c r="E415">
        <v>16374.53775216</v>
      </c>
      <c r="F415">
        <v>673.6</v>
      </c>
      <c r="G415">
        <v>-17.995027769368502</v>
      </c>
      <c r="H415">
        <f>(Table2[[#This Row],[1Y Return vs Nifty]]-AVERAGE(Table2[1Y Return vs Nifty]))/_xlfn.STDEV.P(Table2[1Y Return vs Nifty])</f>
        <v>-0.7427872053416319</v>
      </c>
      <c r="I415">
        <v>0.15327754850473199</v>
      </c>
      <c r="J415">
        <f>(Table2[[#This Row],[1M Return vs Nifty]]-AVERAGE(Table2[1M Return vs Nifty]))/_xlfn.STDEV.P(Table2[1M Return vs Nifty])</f>
        <v>-0.10404161723468215</v>
      </c>
      <c r="K415">
        <v>17.929929501248701</v>
      </c>
      <c r="L415">
        <f>(Table2[[#This Row],[6M Return vs Nifty]]-AVERAGE(Table2[6M Return vs Nifty]))/_xlfn.STDEV.P(Table2[6M Return vs Nifty])</f>
        <v>4.7677386999852002E-2</v>
      </c>
      <c r="M415">
        <v>-8.7095428083611495</v>
      </c>
      <c r="N415">
        <f>(Table2[[#This Row],[1W Return vs Nifty]]-AVERAGE(Table2[1W Return vs Nifty]))/_xlfn.STDEV.P(Table2[1W Return vs Nifty])</f>
        <v>-1.7009489687231591</v>
      </c>
      <c r="O415">
        <v>670.72</v>
      </c>
      <c r="P415">
        <v>658.68785690887398</v>
      </c>
      <c r="Q415">
        <v>612.09444897280298</v>
      </c>
      <c r="R415">
        <v>49.2446033748895</v>
      </c>
      <c r="S415" s="1">
        <f>(Table2[[#This Row],[Close Price]]-Table2[[#This Row],[20D EMA]])/Table2[[#This Row],[20D EMA]]</f>
        <v>4.2938931297709856E-3</v>
      </c>
      <c r="T415" s="1">
        <f>(Table2[[#This Row],[Close Price]]-Table2[[#This Row],[50D EMA]])/Table2[[#This Row],[50D EMA]]</f>
        <v>2.2639165022878292E-2</v>
      </c>
      <c r="U415" s="1">
        <f>(Table2[[#This Row],[Close Price]]-Table2[[#This Row],[200D EMA]])/Table2[[#This Row],[200D EMA]]</f>
        <v>0.10048375888788677</v>
      </c>
      <c r="V415">
        <v>0.93065456937596602</v>
      </c>
      <c r="W415">
        <v>664</v>
      </c>
      <c r="X415">
        <v>686.05</v>
      </c>
      <c r="Y415">
        <v>662.2</v>
      </c>
      <c r="Z415">
        <v>694</v>
      </c>
      <c r="AA415">
        <v>625.29999999999995</v>
      </c>
      <c r="AB415">
        <v>721.6</v>
      </c>
      <c r="AC415" s="1">
        <f>(Table2[[#This Row],[Close Price]]/Table2[[#This Row],[Day Low]])-1</f>
        <v>1.4457831325301207E-2</v>
      </c>
      <c r="AD415" s="1">
        <f>(Table2[[#This Row],[Day High]]/Table2[[#This Row],[Close Price]])-1</f>
        <v>1.8482779097387159E-2</v>
      </c>
      <c r="AE415" s="1">
        <f>(Table2[[#This Row],[Close Price]]/Table2[[#This Row],[Current Week Low]])-1</f>
        <v>1.7215342796738087E-2</v>
      </c>
      <c r="AF415" s="1">
        <f>(Table2[[#This Row],[Current Week High]]/Table2[[#This Row],[Close Price]])-1</f>
        <v>3.0285035629453727E-2</v>
      </c>
      <c r="AG415" s="1">
        <f>(Table2[[#This Row],[Close Price]]/Table2[[#This Row],[Current Month Low]])-1</f>
        <v>7.7242923396769747E-2</v>
      </c>
      <c r="AH415" s="1">
        <f>(Table2[[#This Row],[Current Month High]]/Table2[[#This Row],[Close Price]])-1</f>
        <v>7.1258907363420443E-2</v>
      </c>
      <c r="AI415">
        <v>7.1852731591449004</v>
      </c>
      <c r="AJ415">
        <v>34.303658658159698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-0.04</v>
      </c>
      <c r="AM415" t="s">
        <v>3216</v>
      </c>
      <c r="AN415">
        <v>6.46</v>
      </c>
      <c r="AO415" t="s">
        <v>3217</v>
      </c>
      <c r="AP415">
        <v>6.4595310015716001E-2</v>
      </c>
      <c r="AQ415">
        <f>(Table2[[#This Row],[Sharpe Ratio]]-AVERAGE(Table2[Sharpe Ratio]))/_xlfn.STDEV.P(Table2[Sharpe Ratio])</f>
        <v>2.2091983788872852E-3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-2.4978912059207339</v>
      </c>
      <c r="AS415">
        <f>_xlfn.RANK.AVG(Table2[[#This Row],[1Y Return vs Nifty Z-Score]],Table2[1Y Return vs Nifty Z-Score])</f>
        <v>587</v>
      </c>
      <c r="AT415">
        <f>_xlfn.RANK.AVG(Table2[[#This Row],[6M Return vs Nifty Z-Score]],Table2[6M Return vs Nifty Z-Score])</f>
        <v>290</v>
      </c>
      <c r="AU415">
        <f>_xlfn.RANK.AVG(Table2[[#This Row],[Sharpe Ratio Z-Score]],Table2[Sharpe Ratio Z-Score])</f>
        <v>353</v>
      </c>
      <c r="AV415">
        <f>(Table2[[#This Row],[Rank 1Y]]+Table2[[#This Row],[Rank 6M]]+Table2[[#This Row],[Rank Sharpe]])/3</f>
        <v>410</v>
      </c>
    </row>
    <row r="416" spans="1:48" x14ac:dyDescent="0.3">
      <c r="A416" t="s">
        <v>2200</v>
      </c>
      <c r="B416" t="s">
        <v>2201</v>
      </c>
      <c r="C416" t="s">
        <v>3175</v>
      </c>
      <c r="D416" t="s">
        <v>271</v>
      </c>
      <c r="E416">
        <v>2682.9564076699999</v>
      </c>
      <c r="F416">
        <v>830.9</v>
      </c>
      <c r="G416">
        <v>1.69468976854779</v>
      </c>
      <c r="H416">
        <f>(Table2[[#This Row],[1Y Return vs Nifty]]-AVERAGE(Table2[1Y Return vs Nifty]))/_xlfn.STDEV.P(Table2[1Y Return vs Nifty])</f>
        <v>-0.41552161881447897</v>
      </c>
      <c r="I416">
        <v>21.688694457588401</v>
      </c>
      <c r="J416">
        <f>(Table2[[#This Row],[1M Return vs Nifty]]-AVERAGE(Table2[1M Return vs Nifty]))/_xlfn.STDEV.P(Table2[1M Return vs Nifty])</f>
        <v>1.8996552533771698</v>
      </c>
      <c r="K416">
        <v>31.2111491844916</v>
      </c>
      <c r="L416">
        <f>(Table2[[#This Row],[6M Return vs Nifty]]-AVERAGE(Table2[6M Return vs Nifty]))/_xlfn.STDEV.P(Table2[6M Return vs Nifty])</f>
        <v>0.43923023925656307</v>
      </c>
      <c r="M416">
        <v>7.6516396565378297</v>
      </c>
      <c r="N416">
        <f>(Table2[[#This Row],[1W Return vs Nifty]]-AVERAGE(Table2[1W Return vs Nifty]))/_xlfn.STDEV.P(Table2[1W Return vs Nifty])</f>
        <v>1.9901870557875438</v>
      </c>
      <c r="O416">
        <v>660.26</v>
      </c>
      <c r="P416">
        <v>716.24940265915802</v>
      </c>
      <c r="Q416">
        <v>656.51576545360399</v>
      </c>
      <c r="R416">
        <v>80.780192731298897</v>
      </c>
      <c r="S416" s="1">
        <f>(Table2[[#This Row],[Close Price]]-Table2[[#This Row],[20D EMA]])/Table2[[#This Row],[20D EMA]]</f>
        <v>0.25844364341320086</v>
      </c>
      <c r="T416" s="1">
        <f>(Table2[[#This Row],[Close Price]]-Table2[[#This Row],[50D EMA]])/Table2[[#This Row],[50D EMA]]</f>
        <v>0.16007077550806809</v>
      </c>
      <c r="U416" s="1">
        <f>(Table2[[#This Row],[Close Price]]-Table2[[#This Row],[200D EMA]])/Table2[[#This Row],[200D EMA]]</f>
        <v>0.2656207873788215</v>
      </c>
      <c r="V416">
        <v>1.1960551124194501</v>
      </c>
      <c r="W416">
        <v>799</v>
      </c>
      <c r="X416">
        <v>849.7</v>
      </c>
      <c r="Y416">
        <v>810.6</v>
      </c>
      <c r="Z416">
        <v>835</v>
      </c>
      <c r="AA416">
        <v>789.3</v>
      </c>
      <c r="AB416">
        <v>837.9</v>
      </c>
      <c r="AC416" s="1">
        <f>(Table2[[#This Row],[Close Price]]/Table2[[#This Row],[Day Low]])-1</f>
        <v>3.9924906132665861E-2</v>
      </c>
      <c r="AD416" s="1">
        <f>(Table2[[#This Row],[Day High]]/Table2[[#This Row],[Close Price]])-1</f>
        <v>2.2626068118907217E-2</v>
      </c>
      <c r="AE416" s="1">
        <f>(Table2[[#This Row],[Close Price]]/Table2[[#This Row],[Current Week Low]])-1</f>
        <v>2.5043177892918767E-2</v>
      </c>
      <c r="AF416" s="1">
        <f>(Table2[[#This Row],[Current Week High]]/Table2[[#This Row],[Close Price]])-1</f>
        <v>4.9344084727405146E-3</v>
      </c>
      <c r="AG416" s="1">
        <f>(Table2[[#This Row],[Close Price]]/Table2[[#This Row],[Current Month Low]])-1</f>
        <v>5.2704928417585339E-2</v>
      </c>
      <c r="AH416" s="1">
        <f>(Table2[[#This Row],[Current Month High]]/Table2[[#This Row],[Close Price]])-1</f>
        <v>8.4245998315080062E-3</v>
      </c>
      <c r="AI416">
        <v>0.84245998315079995</v>
      </c>
      <c r="AJ416">
        <v>57.352523435280702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0.17</v>
      </c>
      <c r="AM416" t="s">
        <v>3217</v>
      </c>
      <c r="AN416">
        <v>17.57</v>
      </c>
      <c r="AO416" t="s">
        <v>3217</v>
      </c>
      <c r="AP416">
        <v>-8.5163695997240007E-3</v>
      </c>
      <c r="AQ416">
        <f>(Table2[[#This Row],[Sharpe Ratio]]-AVERAGE(Table2[Sharpe Ratio]))/_xlfn.STDEV.P(Table2[Sharpe Ratio])</f>
        <v>-0.84691551852070102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432</v>
      </c>
      <c r="AT416">
        <f>_xlfn.RANK.AVG(Table2[[#This Row],[6M Return vs Nifty Z-Score]],Table2[6M Return vs Nifty Z-Score])</f>
        <v>196</v>
      </c>
      <c r="AU416">
        <f>_xlfn.RANK.AVG(Table2[[#This Row],[Sharpe Ratio Z-Score]],Table2[Sharpe Ratio Z-Score])</f>
        <v>603</v>
      </c>
      <c r="AV416">
        <f>(Table2[[#This Row],[Rank 1Y]]+Table2[[#This Row],[Rank 6M]]+Table2[[#This Row],[Rank Sharpe]])/3</f>
        <v>410.33333333333331</v>
      </c>
    </row>
    <row r="417" spans="1:48" x14ac:dyDescent="0.3">
      <c r="A417" t="s">
        <v>594</v>
      </c>
      <c r="B417" t="s">
        <v>595</v>
      </c>
      <c r="C417" t="s">
        <v>3181</v>
      </c>
      <c r="D417" t="s">
        <v>596</v>
      </c>
      <c r="E417">
        <v>33504.975100650001</v>
      </c>
      <c r="F417">
        <v>1232.05</v>
      </c>
      <c r="G417">
        <v>-13.981970278156099</v>
      </c>
      <c r="H417">
        <f>(Table2[[#This Row],[1Y Return vs Nifty]]-AVERAGE(Table2[1Y Return vs Nifty]))/_xlfn.STDEV.P(Table2[1Y Return vs Nifty])</f>
        <v>-0.67608560786570393</v>
      </c>
      <c r="I417">
        <v>-9.0718567816539508</v>
      </c>
      <c r="J417">
        <f>(Table2[[#This Row],[1M Return vs Nifty]]-AVERAGE(Table2[1M Return vs Nifty]))/_xlfn.STDEV.P(Table2[1M Return vs Nifty])</f>
        <v>-0.96236597038505844</v>
      </c>
      <c r="K417">
        <v>2.82705436250364</v>
      </c>
      <c r="L417">
        <f>(Table2[[#This Row],[6M Return vs Nifty]]-AVERAGE(Table2[6M Return vs Nifty]))/_xlfn.STDEV.P(Table2[6M Return vs Nifty])</f>
        <v>-0.3975809536413949</v>
      </c>
      <c r="M417">
        <v>-2.0328936905834198</v>
      </c>
      <c r="N417">
        <f>(Table2[[#This Row],[1W Return vs Nifty]]-AVERAGE(Table2[1W Return vs Nifty]))/_xlfn.STDEV.P(Table2[1W Return vs Nifty])</f>
        <v>-0.19467519330877661</v>
      </c>
      <c r="O417">
        <v>1273.04</v>
      </c>
      <c r="P417">
        <v>1277.35697084091</v>
      </c>
      <c r="Q417">
        <v>1199.11558352882</v>
      </c>
      <c r="R417">
        <v>31.892425409106099</v>
      </c>
      <c r="S417" s="1">
        <f>(Table2[[#This Row],[Close Price]]-Table2[[#This Row],[20D EMA]])/Table2[[#This Row],[20D EMA]]</f>
        <v>-3.2198516935838632E-2</v>
      </c>
      <c r="T417" s="1">
        <f>(Table2[[#This Row],[Close Price]]-Table2[[#This Row],[50D EMA]])/Table2[[#This Row],[50D EMA]]</f>
        <v>-3.5469310361287282E-2</v>
      </c>
      <c r="U417" s="1">
        <f>(Table2[[#This Row],[Close Price]]-Table2[[#This Row],[200D EMA]])/Table2[[#This Row],[200D EMA]]</f>
        <v>2.7465589575826215E-2</v>
      </c>
      <c r="V417">
        <v>1.0286979558132301</v>
      </c>
      <c r="W417">
        <v>1223.7</v>
      </c>
      <c r="X417">
        <v>1263.95</v>
      </c>
      <c r="Y417">
        <v>1223.7</v>
      </c>
      <c r="Z417">
        <v>1288</v>
      </c>
      <c r="AA417">
        <v>1200</v>
      </c>
      <c r="AB417">
        <v>1318.4</v>
      </c>
      <c r="AC417" s="1">
        <f>(Table2[[#This Row],[Close Price]]/Table2[[#This Row],[Day Low]])-1</f>
        <v>6.8235678679413603E-3</v>
      </c>
      <c r="AD417" s="1">
        <f>(Table2[[#This Row],[Day High]]/Table2[[#This Row],[Close Price]])-1</f>
        <v>2.5891806339028545E-2</v>
      </c>
      <c r="AE417" s="1">
        <f>(Table2[[#This Row],[Close Price]]/Table2[[#This Row],[Current Week Low]])-1</f>
        <v>6.8235678679413603E-3</v>
      </c>
      <c r="AF417" s="1">
        <f>(Table2[[#This Row],[Current Week High]]/Table2[[#This Row],[Close Price]])-1</f>
        <v>4.5412118014690916E-2</v>
      </c>
      <c r="AG417" s="1">
        <f>(Table2[[#This Row],[Close Price]]/Table2[[#This Row],[Current Month Low]])-1</f>
        <v>2.6708333333333334E-2</v>
      </c>
      <c r="AH417" s="1">
        <f>(Table2[[#This Row],[Current Month High]]/Table2[[#This Row],[Close Price]])-1</f>
        <v>7.0086441297025459E-2</v>
      </c>
      <c r="AI417">
        <v>16.975772087171801</v>
      </c>
      <c r="AJ417">
        <v>24.443209938891901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-0.11</v>
      </c>
      <c r="AM417" t="s">
        <v>3216</v>
      </c>
      <c r="AN417">
        <v>-3.78</v>
      </c>
      <c r="AO417" t="s">
        <v>3216</v>
      </c>
      <c r="AP417">
        <v>0.106505713509808</v>
      </c>
      <c r="AQ417">
        <f>(Table2[[#This Row],[Sharpe Ratio]]-AVERAGE(Table2[Sharpe Ratio]))/_xlfn.STDEV.P(Table2[Sharpe Ratio])</f>
        <v>0.4889598747311914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563</v>
      </c>
      <c r="AT417">
        <f>_xlfn.RANK.AVG(Table2[[#This Row],[6M Return vs Nifty Z-Score]],Table2[6M Return vs Nifty Z-Score])</f>
        <v>449</v>
      </c>
      <c r="AU417">
        <f>_xlfn.RANK.AVG(Table2[[#This Row],[Sharpe Ratio Z-Score]],Table2[Sharpe Ratio Z-Score])</f>
        <v>220</v>
      </c>
      <c r="AV417">
        <f>(Table2[[#This Row],[Rank 1Y]]+Table2[[#This Row],[Rank 6M]]+Table2[[#This Row],[Rank Sharpe]])/3</f>
        <v>410.66666666666669</v>
      </c>
    </row>
    <row r="418" spans="1:48" x14ac:dyDescent="0.3">
      <c r="A418" t="s">
        <v>1498</v>
      </c>
      <c r="B418" t="s">
        <v>1499</v>
      </c>
      <c r="C418" t="s">
        <v>3185</v>
      </c>
      <c r="D418" t="s">
        <v>379</v>
      </c>
      <c r="E418">
        <v>7045.3909519619901</v>
      </c>
      <c r="F418">
        <v>86.47</v>
      </c>
      <c r="G418">
        <v>-6.1169905905847504</v>
      </c>
      <c r="H418">
        <f>(Table2[[#This Row],[1Y Return vs Nifty]]-AVERAGE(Table2[1Y Return vs Nifty]))/_xlfn.STDEV.P(Table2[1Y Return vs Nifty])</f>
        <v>-0.54536066549308859</v>
      </c>
      <c r="I418">
        <v>-1.6285021499327399</v>
      </c>
      <c r="J418">
        <f>(Table2[[#This Row],[1M Return vs Nifty]]-AVERAGE(Table2[1M Return vs Nifty]))/_xlfn.STDEV.P(Table2[1M Return vs Nifty])</f>
        <v>-0.26982184897809453</v>
      </c>
      <c r="K418">
        <v>8.4673854313008796</v>
      </c>
      <c r="L418">
        <f>(Table2[[#This Row],[6M Return vs Nifty]]-AVERAGE(Table2[6M Return vs Nifty]))/_xlfn.STDEV.P(Table2[6M Return vs Nifty])</f>
        <v>-0.23129444002802677</v>
      </c>
      <c r="M418">
        <v>-2.87838444031753</v>
      </c>
      <c r="N418">
        <f>(Table2[[#This Row],[1W Return vs Nifty]]-AVERAGE(Table2[1W Return vs Nifty]))/_xlfn.STDEV.P(Table2[1W Return vs Nifty])</f>
        <v>-0.38542065876822601</v>
      </c>
      <c r="O418">
        <v>76.89</v>
      </c>
      <c r="P418">
        <v>84.9034360577012</v>
      </c>
      <c r="Q418">
        <v>77.322504788705302</v>
      </c>
      <c r="R418">
        <v>52.9065710940191</v>
      </c>
      <c r="S418" s="1">
        <f>(Table2[[#This Row],[Close Price]]-Table2[[#This Row],[20D EMA]])/Table2[[#This Row],[20D EMA]]</f>
        <v>0.12459357523735204</v>
      </c>
      <c r="T418" s="1">
        <f>(Table2[[#This Row],[Close Price]]-Table2[[#This Row],[50D EMA]])/Table2[[#This Row],[50D EMA]]</f>
        <v>1.8451125361217974E-2</v>
      </c>
      <c r="U418" s="1">
        <f>(Table2[[#This Row],[Close Price]]-Table2[[#This Row],[200D EMA]])/Table2[[#This Row],[200D EMA]]</f>
        <v>0.11830314132077747</v>
      </c>
      <c r="V418">
        <v>0.38174583244825799</v>
      </c>
      <c r="W418">
        <v>82.59</v>
      </c>
      <c r="X418">
        <v>87.2</v>
      </c>
      <c r="Y418">
        <v>85.43</v>
      </c>
      <c r="Z418">
        <v>87.29</v>
      </c>
      <c r="AA418">
        <v>85</v>
      </c>
      <c r="AB418">
        <v>88.88</v>
      </c>
      <c r="AC418" s="1">
        <f>(Table2[[#This Row],[Close Price]]/Table2[[#This Row],[Day Low]])-1</f>
        <v>4.6979053154134753E-2</v>
      </c>
      <c r="AD418" s="1">
        <f>(Table2[[#This Row],[Day High]]/Table2[[#This Row],[Close Price]])-1</f>
        <v>8.4422343009136203E-3</v>
      </c>
      <c r="AE418" s="1">
        <f>(Table2[[#This Row],[Close Price]]/Table2[[#This Row],[Current Week Low]])-1</f>
        <v>1.2173709469741167E-2</v>
      </c>
      <c r="AF418" s="1">
        <f>(Table2[[#This Row],[Current Week High]]/Table2[[#This Row],[Close Price]])-1</f>
        <v>9.4830577078757194E-3</v>
      </c>
      <c r="AG418" s="1">
        <f>(Table2[[#This Row],[Close Price]]/Table2[[#This Row],[Current Month Low]])-1</f>
        <v>1.7294117647058904E-2</v>
      </c>
      <c r="AH418" s="1">
        <f>(Table2[[#This Row],[Current Month High]]/Table2[[#This Row],[Close Price]])-1</f>
        <v>2.7870937897536585E-2</v>
      </c>
      <c r="AI418">
        <v>13.7388689718977</v>
      </c>
      <c r="AJ418">
        <v>47.433930093776603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0.01</v>
      </c>
      <c r="AM418" t="s">
        <v>3217</v>
      </c>
      <c r="AN418">
        <v>3.2</v>
      </c>
      <c r="AO418" t="s">
        <v>3217</v>
      </c>
      <c r="AP418">
        <v>6.6277383453540006E-2</v>
      </c>
      <c r="AQ418">
        <f>(Table2[[#This Row],[Sharpe Ratio]]-AVERAGE(Table2[Sharpe Ratio]))/_xlfn.STDEV.P(Table2[Sharpe Ratio])</f>
        <v>2.1744929731378249E-2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503</v>
      </c>
      <c r="AT418">
        <f>_xlfn.RANK.AVG(Table2[[#This Row],[6M Return vs Nifty Z-Score]],Table2[6M Return vs Nifty Z-Score])</f>
        <v>388</v>
      </c>
      <c r="AU418">
        <f>_xlfn.RANK.AVG(Table2[[#This Row],[Sharpe Ratio Z-Score]],Table2[Sharpe Ratio Z-Score])</f>
        <v>343</v>
      </c>
      <c r="AV418">
        <f>(Table2[[#This Row],[Rank 1Y]]+Table2[[#This Row],[Rank 6M]]+Table2[[#This Row],[Rank Sharpe]])/3</f>
        <v>411.33333333333331</v>
      </c>
    </row>
    <row r="419" spans="1:48" x14ac:dyDescent="0.3">
      <c r="A419" t="s">
        <v>1537</v>
      </c>
      <c r="B419" t="s">
        <v>1538</v>
      </c>
      <c r="C419" t="s">
        <v>3182</v>
      </c>
      <c r="D419" t="s">
        <v>132</v>
      </c>
      <c r="E419">
        <v>6732.0968782</v>
      </c>
      <c r="F419">
        <v>955.45</v>
      </c>
      <c r="G419">
        <v>7.7220460214400104</v>
      </c>
      <c r="H419">
        <f>(Table2[[#This Row],[1Y Return vs Nifty]]-AVERAGE(Table2[1Y Return vs Nifty]))/_xlfn.STDEV.P(Table2[1Y Return vs Nifty])</f>
        <v>-0.31534007606190451</v>
      </c>
      <c r="I419">
        <v>2.40984774987774</v>
      </c>
      <c r="J419">
        <f>(Table2[[#This Row],[1M Return vs Nifty]]-AVERAGE(Table2[1M Return vs Nifty]))/_xlfn.STDEV.P(Table2[1M Return vs Nifty])</f>
        <v>0.10591404184985988</v>
      </c>
      <c r="K419">
        <v>5.2422640153207398</v>
      </c>
      <c r="L419">
        <f>(Table2[[#This Row],[6M Return vs Nifty]]-AVERAGE(Table2[6M Return vs Nifty]))/_xlfn.STDEV.P(Table2[6M Return vs Nifty])</f>
        <v>-0.32637648214608062</v>
      </c>
      <c r="M419">
        <v>-7.3859096453119202</v>
      </c>
      <c r="N419">
        <f>(Table2[[#This Row],[1W Return vs Nifty]]-AVERAGE(Table2[1W Return vs Nifty]))/_xlfn.STDEV.P(Table2[1W Return vs Nifty])</f>
        <v>-1.4023330183265554</v>
      </c>
      <c r="O419">
        <v>880.71</v>
      </c>
      <c r="P419">
        <v>935.96212477849201</v>
      </c>
      <c r="Q419">
        <v>867.00629490793995</v>
      </c>
      <c r="R419">
        <v>45.589575605638899</v>
      </c>
      <c r="S419" s="1">
        <f>(Table2[[#This Row],[Close Price]]-Table2[[#This Row],[20D EMA]])/Table2[[#This Row],[20D EMA]]</f>
        <v>8.4863348888964588E-2</v>
      </c>
      <c r="T419" s="1">
        <f>(Table2[[#This Row],[Close Price]]-Table2[[#This Row],[50D EMA]])/Table2[[#This Row],[50D EMA]]</f>
        <v>2.0821222040496672E-2</v>
      </c>
      <c r="U419" s="1">
        <f>(Table2[[#This Row],[Close Price]]-Table2[[#This Row],[200D EMA]])/Table2[[#This Row],[200D EMA]]</f>
        <v>0.10201045322450766</v>
      </c>
      <c r="V419">
        <v>1.5316215952561301</v>
      </c>
      <c r="W419">
        <v>915.7</v>
      </c>
      <c r="X419">
        <v>961.6</v>
      </c>
      <c r="Y419">
        <v>950</v>
      </c>
      <c r="Z419">
        <v>973.95</v>
      </c>
      <c r="AA419">
        <v>950</v>
      </c>
      <c r="AB419">
        <v>984</v>
      </c>
      <c r="AC419" s="1">
        <f>(Table2[[#This Row],[Close Price]]/Table2[[#This Row],[Day Low]])-1</f>
        <v>4.3409413563394228E-2</v>
      </c>
      <c r="AD419" s="1">
        <f>(Table2[[#This Row],[Day High]]/Table2[[#This Row],[Close Price]])-1</f>
        <v>6.4367575487989104E-3</v>
      </c>
      <c r="AE419" s="1">
        <f>(Table2[[#This Row],[Close Price]]/Table2[[#This Row],[Current Week Low]])-1</f>
        <v>5.7368421052632623E-3</v>
      </c>
      <c r="AF419" s="1">
        <f>(Table2[[#This Row],[Current Week High]]/Table2[[#This Row],[Close Price]])-1</f>
        <v>1.9362604008582363E-2</v>
      </c>
      <c r="AG419" s="1">
        <f>(Table2[[#This Row],[Close Price]]/Table2[[#This Row],[Current Month Low]])-1</f>
        <v>5.7368421052632623E-3</v>
      </c>
      <c r="AH419" s="1">
        <f>(Table2[[#This Row],[Current Month High]]/Table2[[#This Row],[Close Price]])-1</f>
        <v>2.9881207807839205E-2</v>
      </c>
      <c r="AI419">
        <v>7.7921398293997601</v>
      </c>
      <c r="AJ419">
        <v>55.092930768606401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-0.02</v>
      </c>
      <c r="AM419" t="s">
        <v>3216</v>
      </c>
      <c r="AN419">
        <v>1.61</v>
      </c>
      <c r="AO419" t="s">
        <v>3217</v>
      </c>
      <c r="AP419">
        <v>3.8176846259593999E-2</v>
      </c>
      <c r="AQ419">
        <f>(Table2[[#This Row],[Sharpe Ratio]]-AVERAGE(Table2[Sharpe Ratio]))/_xlfn.STDEV.P(Table2[Sharpe Ratio])</f>
        <v>-0.3046168884492661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400</v>
      </c>
      <c r="AT419">
        <f>_xlfn.RANK.AVG(Table2[[#This Row],[6M Return vs Nifty Z-Score]],Table2[6M Return vs Nifty Z-Score])</f>
        <v>419</v>
      </c>
      <c r="AU419">
        <f>_xlfn.RANK.AVG(Table2[[#This Row],[Sharpe Ratio Z-Score]],Table2[Sharpe Ratio Z-Score])</f>
        <v>417</v>
      </c>
      <c r="AV419">
        <f>(Table2[[#This Row],[Rank 1Y]]+Table2[[#This Row],[Rank 6M]]+Table2[[#This Row],[Rank Sharpe]])/3</f>
        <v>412</v>
      </c>
    </row>
    <row r="420" spans="1:48" x14ac:dyDescent="0.3">
      <c r="A420" t="s">
        <v>518</v>
      </c>
      <c r="B420" t="s">
        <v>519</v>
      </c>
      <c r="C420" t="s">
        <v>3171</v>
      </c>
      <c r="D420" t="s">
        <v>34</v>
      </c>
      <c r="E420">
        <v>41822.592711933998</v>
      </c>
      <c r="F420">
        <v>59.06</v>
      </c>
      <c r="G420">
        <v>-3.3892831691108798</v>
      </c>
      <c r="H420">
        <f>(Table2[[#This Row],[1Y Return vs Nifty]]-AVERAGE(Table2[1Y Return vs Nifty]))/_xlfn.STDEV.P(Table2[1Y Return vs Nifty])</f>
        <v>-0.50002305374502354</v>
      </c>
      <c r="I420">
        <v>-5.9659896734565097</v>
      </c>
      <c r="J420">
        <f>(Table2[[#This Row],[1M Return vs Nifty]]-AVERAGE(Table2[1M Return vs Nifty]))/_xlfn.STDEV.P(Table2[1M Return vs Nifty])</f>
        <v>-0.67339008329152672</v>
      </c>
      <c r="K420">
        <v>-14.619009126522201</v>
      </c>
      <c r="L420">
        <f>(Table2[[#This Row],[6M Return vs Nifty]]-AVERAGE(Table2[6M Return vs Nifty]))/_xlfn.STDEV.P(Table2[6M Return vs Nifty])</f>
        <v>-0.91192045578806713</v>
      </c>
      <c r="M420">
        <v>-1.3214015378669299</v>
      </c>
      <c r="N420">
        <f>(Table2[[#This Row],[1W Return vs Nifty]]-AVERAGE(Table2[1W Return vs Nifty]))/_xlfn.STDEV.P(Table2[1W Return vs Nifty])</f>
        <v>-3.4160247541088685E-2</v>
      </c>
      <c r="O420">
        <v>60.81</v>
      </c>
      <c r="P420">
        <v>62.348124816326099</v>
      </c>
      <c r="Q420">
        <v>58.752863206210897</v>
      </c>
      <c r="R420">
        <v>37.153931622122499</v>
      </c>
      <c r="S420" s="1">
        <f>(Table2[[#This Row],[Close Price]]-Table2[[#This Row],[20D EMA]])/Table2[[#This Row],[20D EMA]]</f>
        <v>-2.8778161486597599E-2</v>
      </c>
      <c r="T420" s="1">
        <f>(Table2[[#This Row],[Close Price]]-Table2[[#This Row],[50D EMA]])/Table2[[#This Row],[50D EMA]]</f>
        <v>-5.2738150922946252E-2</v>
      </c>
      <c r="U420" s="1">
        <f>(Table2[[#This Row],[Close Price]]-Table2[[#This Row],[200D EMA]])/Table2[[#This Row],[200D EMA]]</f>
        <v>5.2276055502370354E-3</v>
      </c>
      <c r="V420">
        <v>0.41872669532161999</v>
      </c>
      <c r="W420">
        <v>58.95</v>
      </c>
      <c r="X420">
        <v>60</v>
      </c>
      <c r="Y420">
        <v>58.95</v>
      </c>
      <c r="Z420">
        <v>61.96</v>
      </c>
      <c r="AA420">
        <v>58.4</v>
      </c>
      <c r="AB420">
        <v>62.79</v>
      </c>
      <c r="AC420" s="1">
        <f>(Table2[[#This Row],[Close Price]]/Table2[[#This Row],[Day Low]])-1</f>
        <v>1.8659881255300714E-3</v>
      </c>
      <c r="AD420" s="1">
        <f>(Table2[[#This Row],[Day High]]/Table2[[#This Row],[Close Price]])-1</f>
        <v>1.5916017609211019E-2</v>
      </c>
      <c r="AE420" s="1">
        <f>(Table2[[#This Row],[Close Price]]/Table2[[#This Row],[Current Week Low]])-1</f>
        <v>1.8659881255300714E-3</v>
      </c>
      <c r="AF420" s="1">
        <f>(Table2[[#This Row],[Current Week High]]/Table2[[#This Row],[Close Price]])-1</f>
        <v>4.9102607517778507E-2</v>
      </c>
      <c r="AG420" s="1">
        <f>(Table2[[#This Row],[Close Price]]/Table2[[#This Row],[Current Month Low]])-1</f>
        <v>1.1301369863013777E-2</v>
      </c>
      <c r="AH420" s="1">
        <f>(Table2[[#This Row],[Current Month High]]/Table2[[#This Row],[Close Price]])-1</f>
        <v>6.3156112428039313E-2</v>
      </c>
      <c r="AI420">
        <v>24.4497121571283</v>
      </c>
      <c r="AJ420">
        <v>52.807244501940403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-0.08</v>
      </c>
      <c r="AM420" t="s">
        <v>3216</v>
      </c>
      <c r="AN420">
        <v>-4.71</v>
      </c>
      <c r="AO420" t="s">
        <v>3216</v>
      </c>
      <c r="AP420">
        <v>0.14298711331890501</v>
      </c>
      <c r="AQ420">
        <f>(Table2[[#This Row],[Sharpe Ratio]]-AVERAGE(Table2[Sharpe Ratio]))/_xlfn.STDEV.P(Table2[Sharpe Ratio])</f>
        <v>0.91265768126412039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478</v>
      </c>
      <c r="AT420">
        <f>_xlfn.RANK.AVG(Table2[[#This Row],[6M Return vs Nifty Z-Score]],Table2[6M Return vs Nifty Z-Score])</f>
        <v>633</v>
      </c>
      <c r="AU420">
        <f>_xlfn.RANK.AVG(Table2[[#This Row],[Sharpe Ratio Z-Score]],Table2[Sharpe Ratio Z-Score])</f>
        <v>131</v>
      </c>
      <c r="AV420">
        <f>(Table2[[#This Row],[Rank 1Y]]+Table2[[#This Row],[Rank 6M]]+Table2[[#This Row],[Rank Sharpe]])/3</f>
        <v>414</v>
      </c>
    </row>
    <row r="421" spans="1:48" x14ac:dyDescent="0.3">
      <c r="A421" t="s">
        <v>176</v>
      </c>
      <c r="B421" t="s">
        <v>177</v>
      </c>
      <c r="C421" t="s">
        <v>3173</v>
      </c>
      <c r="D421" t="s">
        <v>116</v>
      </c>
      <c r="E421">
        <v>147489.67934820001</v>
      </c>
      <c r="F421">
        <v>6123.25</v>
      </c>
      <c r="G421">
        <v>7.1765427334824397</v>
      </c>
      <c r="H421">
        <f>(Table2[[#This Row],[1Y Return vs Nifty]]-AVERAGE(Table2[1Y Return vs Nifty]))/_xlfn.STDEV.P(Table2[1Y Return vs Nifty])</f>
        <v>-0.32440696354478193</v>
      </c>
      <c r="I421">
        <v>2.9135058537696401</v>
      </c>
      <c r="J421">
        <f>(Table2[[#This Row],[1M Return vs Nifty]]-AVERAGE(Table2[1M Return vs Nifty]))/_xlfn.STDEV.P(Table2[1M Return vs Nifty])</f>
        <v>0.15277536665666344</v>
      </c>
      <c r="K421">
        <v>7.8956413119663997</v>
      </c>
      <c r="L421">
        <f>(Table2[[#This Row],[6M Return vs Nifty]]-AVERAGE(Table2[6M Return vs Nifty]))/_xlfn.STDEV.P(Table2[6M Return vs Nifty])</f>
        <v>-0.24815042509759638</v>
      </c>
      <c r="M421">
        <v>0.85223102538069495</v>
      </c>
      <c r="N421">
        <f>(Table2[[#This Row],[1W Return vs Nifty]]-AVERAGE(Table2[1W Return vs Nifty]))/_xlfn.STDEV.P(Table2[1W Return vs Nifty])</f>
        <v>0.45621833453668204</v>
      </c>
      <c r="O421">
        <v>5956.69</v>
      </c>
      <c r="P421">
        <v>5805.9238405313899</v>
      </c>
      <c r="Q421">
        <v>5328.4543716469698</v>
      </c>
      <c r="R421">
        <v>71.198729905408698</v>
      </c>
      <c r="S421" s="1">
        <f>(Table2[[#This Row],[Close Price]]-Table2[[#This Row],[20D EMA]])/Table2[[#This Row],[20D EMA]]</f>
        <v>2.7961837866331874E-2</v>
      </c>
      <c r="T421" s="1">
        <f>(Table2[[#This Row],[Close Price]]-Table2[[#This Row],[50D EMA]])/Table2[[#This Row],[50D EMA]]</f>
        <v>5.4655584224743571E-2</v>
      </c>
      <c r="U421" s="1">
        <f>(Table2[[#This Row],[Close Price]]-Table2[[#This Row],[200D EMA]])/Table2[[#This Row],[200D EMA]]</f>
        <v>0.14916063325646292</v>
      </c>
      <c r="V421">
        <v>1.12506182325835</v>
      </c>
      <c r="W421">
        <v>6060.05</v>
      </c>
      <c r="X421">
        <v>6166.55</v>
      </c>
      <c r="Y421">
        <v>5936.8</v>
      </c>
      <c r="Z421">
        <v>6204.65</v>
      </c>
      <c r="AA421">
        <v>5827.1</v>
      </c>
      <c r="AB421">
        <v>6204.65</v>
      </c>
      <c r="AC421" s="1">
        <f>(Table2[[#This Row],[Close Price]]/Table2[[#This Row],[Day Low]])-1</f>
        <v>1.0428956856791682E-2</v>
      </c>
      <c r="AD421" s="1">
        <f>(Table2[[#This Row],[Day High]]/Table2[[#This Row],[Close Price]])-1</f>
        <v>7.0714081574327903E-3</v>
      </c>
      <c r="AE421" s="1">
        <f>(Table2[[#This Row],[Close Price]]/Table2[[#This Row],[Current Week Low]])-1</f>
        <v>3.1405807842608713E-2</v>
      </c>
      <c r="AF421" s="1">
        <f>(Table2[[#This Row],[Current Week High]]/Table2[[#This Row],[Close Price]])-1</f>
        <v>1.3293594088106708E-2</v>
      </c>
      <c r="AG421" s="1">
        <f>(Table2[[#This Row],[Close Price]]/Table2[[#This Row],[Current Month Low]])-1</f>
        <v>5.0822879305314705E-2</v>
      </c>
      <c r="AH421" s="1">
        <f>(Table2[[#This Row],[Current Month High]]/Table2[[#This Row],[Close Price]])-1</f>
        <v>1.3293594088106708E-2</v>
      </c>
      <c r="AI421">
        <v>1.3293594088106699</v>
      </c>
      <c r="AJ421">
        <v>40.838834326195403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-0.01</v>
      </c>
      <c r="AM421" t="s">
        <v>3216</v>
      </c>
      <c r="AN421">
        <v>3.4</v>
      </c>
      <c r="AO421" t="s">
        <v>3217</v>
      </c>
      <c r="AP421">
        <v>2.9932335865371001E-2</v>
      </c>
      <c r="AQ421">
        <f>(Table2[[#This Row],[Sharpe Ratio]]-AVERAGE(Table2[Sharpe Ratio]))/_xlfn.STDEV.P(Table2[Sharpe Ratio])</f>
        <v>-0.40036927153351276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-0.36393295898254563</v>
      </c>
      <c r="AS421">
        <f>_xlfn.RANK.AVG(Table2[[#This Row],[1Y Return vs Nifty Z-Score]],Table2[1Y Return vs Nifty Z-Score])</f>
        <v>403</v>
      </c>
      <c r="AT421">
        <f>_xlfn.RANK.AVG(Table2[[#This Row],[6M Return vs Nifty Z-Score]],Table2[6M Return vs Nifty Z-Score])</f>
        <v>394</v>
      </c>
      <c r="AU421">
        <f>_xlfn.RANK.AVG(Table2[[#This Row],[Sharpe Ratio Z-Score]],Table2[Sharpe Ratio Z-Score])</f>
        <v>445</v>
      </c>
      <c r="AV421">
        <f>(Table2[[#This Row],[Rank 1Y]]+Table2[[#This Row],[Rank 6M]]+Table2[[#This Row],[Rank Sharpe]])/3</f>
        <v>414</v>
      </c>
    </row>
    <row r="422" spans="1:48" x14ac:dyDescent="0.3">
      <c r="A422" t="s">
        <v>1641</v>
      </c>
      <c r="B422" t="s">
        <v>1642</v>
      </c>
      <c r="C422" t="s">
        <v>3171</v>
      </c>
      <c r="D422" t="s">
        <v>51</v>
      </c>
      <c r="E422">
        <v>5518.4802571</v>
      </c>
      <c r="F422">
        <v>61.45</v>
      </c>
      <c r="G422">
        <v>67.191351247707601</v>
      </c>
      <c r="H422">
        <f>(Table2[[#This Row],[1Y Return vs Nifty]]-AVERAGE(Table2[1Y Return vs Nifty]))/_xlfn.STDEV.P(Table2[1Y Return vs Nifty])</f>
        <v>0.67310767682020123</v>
      </c>
      <c r="I422">
        <v>-10.3897648457885</v>
      </c>
      <c r="J422">
        <f>(Table2[[#This Row],[1M Return vs Nifty]]-AVERAGE(Table2[1M Return vs Nifty]))/_xlfn.STDEV.P(Table2[1M Return vs Nifty])</f>
        <v>-1.0849866874581826</v>
      </c>
      <c r="K422">
        <v>-23.5223806941273</v>
      </c>
      <c r="L422">
        <f>(Table2[[#This Row],[6M Return vs Nifty]]-AVERAGE(Table2[6M Return vs Nifty]))/_xlfn.STDEV.P(Table2[6M Return vs Nifty])</f>
        <v>-1.174406930309349</v>
      </c>
      <c r="M422">
        <v>-2.11488950526098</v>
      </c>
      <c r="N422">
        <f>(Table2[[#This Row],[1W Return vs Nifty]]-AVERAGE(Table2[1W Return vs Nifty]))/_xlfn.STDEV.P(Table2[1W Return vs Nifty])</f>
        <v>-0.2131737160203693</v>
      </c>
      <c r="O422">
        <v>65.37</v>
      </c>
      <c r="P422">
        <v>64.722755533119695</v>
      </c>
      <c r="Q422">
        <v>62.173062785973897</v>
      </c>
      <c r="R422">
        <v>45.994305829956801</v>
      </c>
      <c r="S422" s="1">
        <f>(Table2[[#This Row],[Close Price]]-Table2[[#This Row],[20D EMA]])/Table2[[#This Row],[20D EMA]]</f>
        <v>-5.9966345418387662E-2</v>
      </c>
      <c r="T422" s="1">
        <f>(Table2[[#This Row],[Close Price]]-Table2[[#This Row],[50D EMA]])/Table2[[#This Row],[50D EMA]]</f>
        <v>-5.0565763249139938E-2</v>
      </c>
      <c r="U422" s="1">
        <f>(Table2[[#This Row],[Close Price]]-Table2[[#This Row],[200D EMA]])/Table2[[#This Row],[200D EMA]]</f>
        <v>-1.162984021654175E-2</v>
      </c>
      <c r="V422">
        <v>1.0612149748500499</v>
      </c>
      <c r="W422">
        <v>59.26</v>
      </c>
      <c r="X422">
        <v>61.6</v>
      </c>
      <c r="Y422">
        <v>60.7</v>
      </c>
      <c r="Z422">
        <v>62.79</v>
      </c>
      <c r="AA422">
        <v>60.7</v>
      </c>
      <c r="AB422">
        <v>63.7</v>
      </c>
      <c r="AC422" s="1">
        <f>(Table2[[#This Row],[Close Price]]/Table2[[#This Row],[Day Low]])-1</f>
        <v>3.695578805264943E-2</v>
      </c>
      <c r="AD422" s="1">
        <f>(Table2[[#This Row],[Day High]]/Table2[[#This Row],[Close Price]])-1</f>
        <v>2.4410089503661414E-3</v>
      </c>
      <c r="AE422" s="1">
        <f>(Table2[[#This Row],[Close Price]]/Table2[[#This Row],[Current Week Low]])-1</f>
        <v>1.2355848434925765E-2</v>
      </c>
      <c r="AF422" s="1">
        <f>(Table2[[#This Row],[Current Week High]]/Table2[[#This Row],[Close Price]])-1</f>
        <v>2.1806346623270967E-2</v>
      </c>
      <c r="AG422" s="1">
        <f>(Table2[[#This Row],[Close Price]]/Table2[[#This Row],[Current Month Low]])-1</f>
        <v>1.2355848434925765E-2</v>
      </c>
      <c r="AH422" s="1">
        <f>(Table2[[#This Row],[Current Month High]]/Table2[[#This Row],[Close Price]])-1</f>
        <v>3.6615134255492343E-2</v>
      </c>
      <c r="AI422">
        <v>62.131814483319701</v>
      </c>
      <c r="AJ422">
        <v>106.208053691275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-0.21</v>
      </c>
      <c r="AM422" t="s">
        <v>3216</v>
      </c>
      <c r="AN422">
        <v>-0.86</v>
      </c>
      <c r="AO422" t="s">
        <v>3216</v>
      </c>
      <c r="AP422">
        <v>4.0360344625144998E-2</v>
      </c>
      <c r="AQ422">
        <f>(Table2[[#This Row],[Sharpe Ratio]]-AVERAGE(Table2[Sharpe Ratio]))/_xlfn.STDEV.P(Table2[Sharpe Ratio])</f>
        <v>-0.27925756910040989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-2.0787172260681097</v>
      </c>
      <c r="AS422">
        <f>_xlfn.RANK.AVG(Table2[[#This Row],[1Y Return vs Nifty Z-Score]],Table2[1Y Return vs Nifty Z-Score])</f>
        <v>134</v>
      </c>
      <c r="AT422">
        <f>_xlfn.RANK.AVG(Table2[[#This Row],[6M Return vs Nifty Z-Score]],Table2[6M Return vs Nifty Z-Score])</f>
        <v>699</v>
      </c>
      <c r="AU422">
        <f>_xlfn.RANK.AVG(Table2[[#This Row],[Sharpe Ratio Z-Score]],Table2[Sharpe Ratio Z-Score])</f>
        <v>410</v>
      </c>
      <c r="AV422">
        <f>(Table2[[#This Row],[Rank 1Y]]+Table2[[#This Row],[Rank 6M]]+Table2[[#This Row],[Rank Sharpe]])/3</f>
        <v>414.33333333333331</v>
      </c>
    </row>
    <row r="423" spans="1:48" x14ac:dyDescent="0.3">
      <c r="A423" t="s">
        <v>1703</v>
      </c>
      <c r="B423" t="s">
        <v>1704</v>
      </c>
      <c r="C423" t="s">
        <v>3182</v>
      </c>
      <c r="D423" t="s">
        <v>75</v>
      </c>
      <c r="E423">
        <v>5018.4639999999999</v>
      </c>
      <c r="F423">
        <v>712.85</v>
      </c>
      <c r="G423">
        <v>41.484672460634997</v>
      </c>
      <c r="H423">
        <f>(Table2[[#This Row],[1Y Return vs Nifty]]-AVERAGE(Table2[1Y Return vs Nifty]))/_xlfn.STDEV.P(Table2[1Y Return vs Nifty])</f>
        <v>0.24583332437122488</v>
      </c>
      <c r="I423">
        <v>-16.610909864166299</v>
      </c>
      <c r="J423">
        <f>(Table2[[#This Row],[1M Return vs Nifty]]-AVERAGE(Table2[1M Return vs Nifty]))/_xlfn.STDEV.P(Table2[1M Return vs Nifty])</f>
        <v>-1.6638140608761649</v>
      </c>
      <c r="K423">
        <v>-30.540199513988501</v>
      </c>
      <c r="L423">
        <f>(Table2[[#This Row],[6M Return vs Nifty]]-AVERAGE(Table2[6M Return vs Nifty]))/_xlfn.STDEV.P(Table2[6M Return vs Nifty])</f>
        <v>-1.3813041160403006</v>
      </c>
      <c r="M423">
        <v>-6.6869987145068297</v>
      </c>
      <c r="N423">
        <f>(Table2[[#This Row],[1W Return vs Nifty]]-AVERAGE(Table2[1W Return vs Nifty]))/_xlfn.STDEV.P(Table2[1W Return vs Nifty])</f>
        <v>-1.2446564371776325</v>
      </c>
      <c r="O423">
        <v>835.97</v>
      </c>
      <c r="P423">
        <v>811.56725378409203</v>
      </c>
      <c r="Q423">
        <v>783.24741073058397</v>
      </c>
      <c r="R423">
        <v>18.628668450072901</v>
      </c>
      <c r="S423" s="1">
        <f>(Table2[[#This Row],[Close Price]]-Table2[[#This Row],[20D EMA]])/Table2[[#This Row],[20D EMA]]</f>
        <v>-0.14727801236886492</v>
      </c>
      <c r="T423" s="1">
        <f>(Table2[[#This Row],[Close Price]]-Table2[[#This Row],[50D EMA]])/Table2[[#This Row],[50D EMA]]</f>
        <v>-0.12163779812924115</v>
      </c>
      <c r="U423" s="1">
        <f>(Table2[[#This Row],[Close Price]]-Table2[[#This Row],[200D EMA]])/Table2[[#This Row],[200D EMA]]</f>
        <v>-8.9878893649862013E-2</v>
      </c>
      <c r="V423">
        <v>0.490639100310232</v>
      </c>
      <c r="W423">
        <v>694.1</v>
      </c>
      <c r="X423">
        <v>727.95</v>
      </c>
      <c r="Y423">
        <v>710</v>
      </c>
      <c r="Z423">
        <v>735.5</v>
      </c>
      <c r="AA423">
        <v>710</v>
      </c>
      <c r="AB423">
        <v>741.4</v>
      </c>
      <c r="AC423" s="1">
        <f>(Table2[[#This Row],[Close Price]]/Table2[[#This Row],[Day Low]])-1</f>
        <v>2.7013398645728381E-2</v>
      </c>
      <c r="AD423" s="1">
        <f>(Table2[[#This Row],[Day High]]/Table2[[#This Row],[Close Price]])-1</f>
        <v>2.1182576979729362E-2</v>
      </c>
      <c r="AE423" s="1">
        <f>(Table2[[#This Row],[Close Price]]/Table2[[#This Row],[Current Week Low]])-1</f>
        <v>4.0140845070422149E-3</v>
      </c>
      <c r="AF423" s="1">
        <f>(Table2[[#This Row],[Current Week High]]/Table2[[#This Row],[Close Price]])-1</f>
        <v>3.1773865469593821E-2</v>
      </c>
      <c r="AG423" s="1">
        <f>(Table2[[#This Row],[Close Price]]/Table2[[#This Row],[Current Month Low]])-1</f>
        <v>4.0140845070422149E-3</v>
      </c>
      <c r="AH423" s="1">
        <f>(Table2[[#This Row],[Current Month High]]/Table2[[#This Row],[Close Price]])-1</f>
        <v>4.0050501508031022E-2</v>
      </c>
      <c r="AI423">
        <v>63.428491267447498</v>
      </c>
      <c r="AJ423">
        <v>79.785624211853701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-0.26</v>
      </c>
      <c r="AM423" t="s">
        <v>3216</v>
      </c>
      <c r="AN423">
        <v>-9.14</v>
      </c>
      <c r="AO423" t="s">
        <v>3216</v>
      </c>
      <c r="AP423">
        <v>8.3553819061551002E-2</v>
      </c>
      <c r="AQ423">
        <f>(Table2[[#This Row],[Sharpe Ratio]]-AVERAGE(Table2[Sharpe Ratio]))/_xlfn.STDEV.P(Table2[Sharpe Ratio])</f>
        <v>0.22239479267869683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-3.8215464970441761</v>
      </c>
      <c r="AS423">
        <f>_xlfn.RANK.AVG(Table2[[#This Row],[1Y Return vs Nifty Z-Score]],Table2[1Y Return vs Nifty Z-Score])</f>
        <v>233</v>
      </c>
      <c r="AT423">
        <f>_xlfn.RANK.AVG(Table2[[#This Row],[6M Return vs Nifty Z-Score]],Table2[6M Return vs Nifty Z-Score])</f>
        <v>723</v>
      </c>
      <c r="AU423">
        <f>_xlfn.RANK.AVG(Table2[[#This Row],[Sharpe Ratio Z-Score]],Table2[Sharpe Ratio Z-Score])</f>
        <v>287</v>
      </c>
      <c r="AV423">
        <f>(Table2[[#This Row],[Rank 1Y]]+Table2[[#This Row],[Rank 6M]]+Table2[[#This Row],[Rank Sharpe]])/3</f>
        <v>414.33333333333331</v>
      </c>
    </row>
    <row r="424" spans="1:48" x14ac:dyDescent="0.3">
      <c r="A424" t="s">
        <v>1801</v>
      </c>
      <c r="B424" t="s">
        <v>1802</v>
      </c>
      <c r="C424" t="s">
        <v>3185</v>
      </c>
      <c r="D424" t="s">
        <v>468</v>
      </c>
      <c r="E424">
        <v>4442.2504736399997</v>
      </c>
      <c r="F424">
        <v>387.8</v>
      </c>
      <c r="G424">
        <v>-3.42313653413045</v>
      </c>
      <c r="H424">
        <f>(Table2[[#This Row],[1Y Return vs Nifty]]-AVERAGE(Table2[1Y Return vs Nifty]))/_xlfn.STDEV.P(Table2[1Y Return vs Nifty])</f>
        <v>-0.50058573532426476</v>
      </c>
      <c r="I424">
        <v>9.99462453312543</v>
      </c>
      <c r="J424">
        <f>(Table2[[#This Row],[1M Return vs Nifty]]-AVERAGE(Table2[1M Return vs Nifty]))/_xlfn.STDEV.P(Table2[1M Return vs Nifty])</f>
        <v>0.81161635395473752</v>
      </c>
      <c r="K424">
        <v>-7.6075977456772899</v>
      </c>
      <c r="L424">
        <f>(Table2[[#This Row],[6M Return vs Nifty]]-AVERAGE(Table2[6M Return vs Nifty]))/_xlfn.STDEV.P(Table2[6M Return vs Nifty])</f>
        <v>-0.70521217221236343</v>
      </c>
      <c r="M424">
        <v>6.4467147272067296</v>
      </c>
      <c r="N424">
        <f>(Table2[[#This Row],[1W Return vs Nifty]]-AVERAGE(Table2[1W Return vs Nifty]))/_xlfn.STDEV.P(Table2[1W Return vs Nifty])</f>
        <v>1.7183520693477357</v>
      </c>
      <c r="O424">
        <v>370.4</v>
      </c>
      <c r="P424">
        <v>376.54884060695798</v>
      </c>
      <c r="Q424">
        <v>361.94638746914001</v>
      </c>
      <c r="R424">
        <v>50.400733181051798</v>
      </c>
      <c r="S424" s="1">
        <f>(Table2[[#This Row],[Close Price]]-Table2[[#This Row],[20D EMA]])/Table2[[#This Row],[20D EMA]]</f>
        <v>4.6976241900648044E-2</v>
      </c>
      <c r="T424" s="1">
        <f>(Table2[[#This Row],[Close Price]]-Table2[[#This Row],[50D EMA]])/Table2[[#This Row],[50D EMA]]</f>
        <v>2.987968141106561E-2</v>
      </c>
      <c r="U424" s="1">
        <f>(Table2[[#This Row],[Close Price]]-Table2[[#This Row],[200D EMA]])/Table2[[#This Row],[200D EMA]]</f>
        <v>7.1429397905136749E-2</v>
      </c>
      <c r="V424">
        <v>2.2459595832570498</v>
      </c>
      <c r="W424">
        <v>370</v>
      </c>
      <c r="X424">
        <v>394.8</v>
      </c>
      <c r="Y424">
        <v>385.5</v>
      </c>
      <c r="Z424">
        <v>411</v>
      </c>
      <c r="AA424">
        <v>385.5</v>
      </c>
      <c r="AB424">
        <v>420</v>
      </c>
      <c r="AC424" s="1">
        <f>(Table2[[#This Row],[Close Price]]/Table2[[#This Row],[Day Low]])-1</f>
        <v>4.8108108108108061E-2</v>
      </c>
      <c r="AD424" s="1">
        <f>(Table2[[#This Row],[Day High]]/Table2[[#This Row],[Close Price]])-1</f>
        <v>1.8050541516245522E-2</v>
      </c>
      <c r="AE424" s="1">
        <f>(Table2[[#This Row],[Close Price]]/Table2[[#This Row],[Current Week Low]])-1</f>
        <v>5.9662775616082797E-3</v>
      </c>
      <c r="AF424" s="1">
        <f>(Table2[[#This Row],[Current Week High]]/Table2[[#This Row],[Close Price]])-1</f>
        <v>5.9824651882413482E-2</v>
      </c>
      <c r="AG424" s="1">
        <f>(Table2[[#This Row],[Close Price]]/Table2[[#This Row],[Current Month Low]])-1</f>
        <v>5.9662775616082797E-3</v>
      </c>
      <c r="AH424" s="1">
        <f>(Table2[[#This Row],[Current Month High]]/Table2[[#This Row],[Close Price]])-1</f>
        <v>8.3032490974729312E-2</v>
      </c>
      <c r="AI424">
        <v>18.3212996389891</v>
      </c>
      <c r="AJ424">
        <v>37.737524418398102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0</v>
      </c>
      <c r="AM424" t="s">
        <v>3218</v>
      </c>
      <c r="AN424">
        <v>6.41</v>
      </c>
      <c r="AO424" t="s">
        <v>3217</v>
      </c>
      <c r="AP424">
        <v>0.112040077357266</v>
      </c>
      <c r="AQ424">
        <f>(Table2[[#This Row],[Sharpe Ratio]]-AVERAGE(Table2[Sharpe Ratio]))/_xlfn.STDEV.P(Table2[Sharpe Ratio])</f>
        <v>0.55323640564814291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480</v>
      </c>
      <c r="AT424">
        <f>_xlfn.RANK.AVG(Table2[[#This Row],[6M Return vs Nifty Z-Score]],Table2[6M Return vs Nifty Z-Score])</f>
        <v>557</v>
      </c>
      <c r="AU424">
        <f>_xlfn.RANK.AVG(Table2[[#This Row],[Sharpe Ratio Z-Score]],Table2[Sharpe Ratio Z-Score])</f>
        <v>208</v>
      </c>
      <c r="AV424">
        <f>(Table2[[#This Row],[Rank 1Y]]+Table2[[#This Row],[Rank 6M]]+Table2[[#This Row],[Rank Sharpe]])/3</f>
        <v>415</v>
      </c>
    </row>
    <row r="425" spans="1:48" x14ac:dyDescent="0.3">
      <c r="A425" t="s">
        <v>669</v>
      </c>
      <c r="B425" t="s">
        <v>670</v>
      </c>
      <c r="C425" t="s">
        <v>3175</v>
      </c>
      <c r="D425" t="s">
        <v>54</v>
      </c>
      <c r="E425">
        <v>28841.885565600001</v>
      </c>
      <c r="F425">
        <v>1857</v>
      </c>
      <c r="G425">
        <v>-0.97186957957342501</v>
      </c>
      <c r="H425">
        <f>(Table2[[#This Row],[1Y Return vs Nifty]]-AVERAGE(Table2[1Y Return vs Nifty]))/_xlfn.STDEV.P(Table2[1Y Return vs Nifty])</f>
        <v>-0.45984287976664112</v>
      </c>
      <c r="I425">
        <v>-8.88615556285019</v>
      </c>
      <c r="J425">
        <f>(Table2[[#This Row],[1M Return vs Nifty]]-AVERAGE(Table2[1M Return vs Nifty]))/_xlfn.STDEV.P(Table2[1M Return vs Nifty])</f>
        <v>-0.94508796956637198</v>
      </c>
      <c r="K425">
        <v>0.20883262470338601</v>
      </c>
      <c r="L425">
        <f>(Table2[[#This Row],[6M Return vs Nifty]]-AVERAGE(Table2[6M Return vs Nifty]))/_xlfn.STDEV.P(Table2[6M Return vs Nifty])</f>
        <v>-0.47477056526792988</v>
      </c>
      <c r="M425">
        <v>-4.3883935222321204</v>
      </c>
      <c r="N425">
        <f>(Table2[[#This Row],[1W Return vs Nifty]]-AVERAGE(Table2[1W Return vs Nifty]))/_xlfn.STDEV.P(Table2[1W Return vs Nifty])</f>
        <v>-0.72608362316892838</v>
      </c>
      <c r="O425">
        <v>1908.65</v>
      </c>
      <c r="P425">
        <v>1889.99609713107</v>
      </c>
      <c r="Q425">
        <v>1728.02585753788</v>
      </c>
      <c r="R425">
        <v>33.619165347812903</v>
      </c>
      <c r="S425" s="1">
        <f>(Table2[[#This Row],[Close Price]]-Table2[[#This Row],[20D EMA]])/Table2[[#This Row],[20D EMA]]</f>
        <v>-2.7061011709847319E-2</v>
      </c>
      <c r="T425" s="1">
        <f>(Table2[[#This Row],[Close Price]]-Table2[[#This Row],[50D EMA]])/Table2[[#This Row],[50D EMA]]</f>
        <v>-1.7458288501842188E-2</v>
      </c>
      <c r="U425" s="1">
        <f>(Table2[[#This Row],[Close Price]]-Table2[[#This Row],[200D EMA]])/Table2[[#This Row],[200D EMA]]</f>
        <v>7.4636697072279046E-2</v>
      </c>
      <c r="V425">
        <v>0.77392587214608499</v>
      </c>
      <c r="W425">
        <v>1847.55</v>
      </c>
      <c r="X425">
        <v>1908.45</v>
      </c>
      <c r="Y425">
        <v>1847.55</v>
      </c>
      <c r="Z425">
        <v>1957.6</v>
      </c>
      <c r="AA425">
        <v>1847.55</v>
      </c>
      <c r="AB425">
        <v>1991.35</v>
      </c>
      <c r="AC425" s="1">
        <f>(Table2[[#This Row],[Close Price]]/Table2[[#This Row],[Day Low]])-1</f>
        <v>5.1148818705852861E-3</v>
      </c>
      <c r="AD425" s="1">
        <f>(Table2[[#This Row],[Day High]]/Table2[[#This Row],[Close Price]])-1</f>
        <v>2.7705977382875613E-2</v>
      </c>
      <c r="AE425" s="1">
        <f>(Table2[[#This Row],[Close Price]]/Table2[[#This Row],[Current Week Low]])-1</f>
        <v>5.1148818705852861E-3</v>
      </c>
      <c r="AF425" s="1">
        <f>(Table2[[#This Row],[Current Week High]]/Table2[[#This Row],[Close Price]])-1</f>
        <v>5.4173397953688696E-2</v>
      </c>
      <c r="AG425" s="1">
        <f>(Table2[[#This Row],[Close Price]]/Table2[[#This Row],[Current Month Low]])-1</f>
        <v>5.1148818705852861E-3</v>
      </c>
      <c r="AH425" s="1">
        <f>(Table2[[#This Row],[Current Month High]]/Table2[[#This Row],[Close Price]])-1</f>
        <v>7.2347872913300915E-2</v>
      </c>
      <c r="AI425">
        <v>9.3161012385568096</v>
      </c>
      <c r="AJ425">
        <v>49.222548113624498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-0.11</v>
      </c>
      <c r="AM425" t="s">
        <v>3216</v>
      </c>
      <c r="AN425">
        <v>-5.76</v>
      </c>
      <c r="AO425" t="s">
        <v>3216</v>
      </c>
      <c r="AP425">
        <v>7.6130068087559996E-2</v>
      </c>
      <c r="AQ425">
        <f>(Table2[[#This Row],[Sharpe Ratio]]-AVERAGE(Table2[Sharpe Ratio]))/_xlfn.STDEV.P(Table2[Sharpe Ratio])</f>
        <v>0.1361747731513118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-2.4696102646185594</v>
      </c>
      <c r="AS425">
        <f>_xlfn.RANK.AVG(Table2[[#This Row],[1Y Return vs Nifty Z-Score]],Table2[1Y Return vs Nifty Z-Score])</f>
        <v>456</v>
      </c>
      <c r="AT425">
        <f>_xlfn.RANK.AVG(Table2[[#This Row],[6M Return vs Nifty Z-Score]],Table2[6M Return vs Nifty Z-Score])</f>
        <v>477</v>
      </c>
      <c r="AU425">
        <f>_xlfn.RANK.AVG(Table2[[#This Row],[Sharpe Ratio Z-Score]],Table2[Sharpe Ratio Z-Score])</f>
        <v>313</v>
      </c>
      <c r="AV425">
        <f>(Table2[[#This Row],[Rank 1Y]]+Table2[[#This Row],[Rank 6M]]+Table2[[#This Row],[Rank Sharpe]])/3</f>
        <v>415.33333333333331</v>
      </c>
    </row>
    <row r="426" spans="1:48" x14ac:dyDescent="0.3">
      <c r="A426" t="s">
        <v>500</v>
      </c>
      <c r="B426" t="s">
        <v>501</v>
      </c>
      <c r="C426" t="s">
        <v>3175</v>
      </c>
      <c r="D426" t="s">
        <v>502</v>
      </c>
      <c r="E426">
        <v>43538.128254950003</v>
      </c>
      <c r="F426">
        <v>363.65</v>
      </c>
      <c r="G426">
        <v>7.0599710070011401</v>
      </c>
      <c r="H426">
        <f>(Table2[[#This Row],[1Y Return vs Nifty]]-AVERAGE(Table2[1Y Return vs Nifty]))/_xlfn.STDEV.P(Table2[1Y Return vs Nifty])</f>
        <v>-0.32634451873651688</v>
      </c>
      <c r="I426">
        <v>6.0574066796231802</v>
      </c>
      <c r="J426">
        <f>(Table2[[#This Row],[1M Return vs Nifty]]-AVERAGE(Table2[1M Return vs Nifty]))/_xlfn.STDEV.P(Table2[1M Return vs Nifty])</f>
        <v>0.44528998445445722</v>
      </c>
      <c r="K426">
        <v>30.021598762354401</v>
      </c>
      <c r="L426">
        <f>(Table2[[#This Row],[6M Return vs Nifty]]-AVERAGE(Table2[6M Return vs Nifty]))/_xlfn.STDEV.P(Table2[6M Return vs Nifty])</f>
        <v>0.40416027792773529</v>
      </c>
      <c r="M426">
        <v>-5.83985566281192</v>
      </c>
      <c r="N426">
        <f>(Table2[[#This Row],[1W Return vs Nifty]]-AVERAGE(Table2[1W Return vs Nifty]))/_xlfn.STDEV.P(Table2[1W Return vs Nifty])</f>
        <v>-1.0535382070171011</v>
      </c>
      <c r="O426">
        <v>369.92</v>
      </c>
      <c r="P426">
        <v>357.58125649272398</v>
      </c>
      <c r="Q426">
        <v>315.35531570560403</v>
      </c>
      <c r="R426">
        <v>40.909595608130999</v>
      </c>
      <c r="S426" s="1">
        <f>(Table2[[#This Row],[Close Price]]-Table2[[#This Row],[20D EMA]])/Table2[[#This Row],[20D EMA]]</f>
        <v>-1.6949610726643704E-2</v>
      </c>
      <c r="T426" s="1">
        <f>(Table2[[#This Row],[Close Price]]-Table2[[#This Row],[50D EMA]])/Table2[[#This Row],[50D EMA]]</f>
        <v>1.6971648812916688E-2</v>
      </c>
      <c r="U426" s="1">
        <f>(Table2[[#This Row],[Close Price]]-Table2[[#This Row],[200D EMA]])/Table2[[#This Row],[200D EMA]]</f>
        <v>0.15314371405580124</v>
      </c>
      <c r="V426">
        <v>1.7542238469706399</v>
      </c>
      <c r="W426">
        <v>360</v>
      </c>
      <c r="X426">
        <v>375.75</v>
      </c>
      <c r="Y426">
        <v>360</v>
      </c>
      <c r="Z426">
        <v>395.8</v>
      </c>
      <c r="AA426">
        <v>355.25</v>
      </c>
      <c r="AB426">
        <v>395.8</v>
      </c>
      <c r="AC426" s="1">
        <f>(Table2[[#This Row],[Close Price]]/Table2[[#This Row],[Day Low]])-1</f>
        <v>1.0138888888888919E-2</v>
      </c>
      <c r="AD426" s="1">
        <f>(Table2[[#This Row],[Day High]]/Table2[[#This Row],[Close Price]])-1</f>
        <v>3.3273752234291187E-2</v>
      </c>
      <c r="AE426" s="1">
        <f>(Table2[[#This Row],[Close Price]]/Table2[[#This Row],[Current Week Low]])-1</f>
        <v>1.0138888888888919E-2</v>
      </c>
      <c r="AF426" s="1">
        <f>(Table2[[#This Row],[Current Week High]]/Table2[[#This Row],[Close Price]])-1</f>
        <v>8.8409184655575457E-2</v>
      </c>
      <c r="AG426" s="1">
        <f>(Table2[[#This Row],[Close Price]]/Table2[[#This Row],[Current Month Low]])-1</f>
        <v>2.3645320197044351E-2</v>
      </c>
      <c r="AH426" s="1">
        <f>(Table2[[#This Row],[Current Month High]]/Table2[[#This Row],[Close Price]])-1</f>
        <v>8.8409184655575457E-2</v>
      </c>
      <c r="AI426">
        <v>8.8409184655575395</v>
      </c>
      <c r="AJ426">
        <v>67.195402298850496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-0.13</v>
      </c>
      <c r="AM426" t="s">
        <v>3216</v>
      </c>
      <c r="AN426">
        <v>7.0000000000000007E-2</v>
      </c>
      <c r="AO426" t="s">
        <v>3217</v>
      </c>
      <c r="AP426">
        <v>-2.797070381876E-2</v>
      </c>
      <c r="AQ426">
        <f>(Table2[[#This Row],[Sharpe Ratio]]-AVERAGE(Table2[Sharpe Ratio]))/_xlfn.STDEV.P(Table2[Sharpe Ratio])</f>
        <v>-1.0728596648335473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-1.6032921282049728</v>
      </c>
      <c r="AS426">
        <f>_xlfn.RANK.AVG(Table2[[#This Row],[1Y Return vs Nifty Z-Score]],Table2[1Y Return vs Nifty Z-Score])</f>
        <v>405</v>
      </c>
      <c r="AT426">
        <f>_xlfn.RANK.AVG(Table2[[#This Row],[6M Return vs Nifty Z-Score]],Table2[6M Return vs Nifty Z-Score])</f>
        <v>205</v>
      </c>
      <c r="AU426">
        <f>_xlfn.RANK.AVG(Table2[[#This Row],[Sharpe Ratio Z-Score]],Table2[Sharpe Ratio Z-Score])</f>
        <v>641</v>
      </c>
      <c r="AV426">
        <f>(Table2[[#This Row],[Rank 1Y]]+Table2[[#This Row],[Rank 6M]]+Table2[[#This Row],[Rank Sharpe]])/3</f>
        <v>417</v>
      </c>
    </row>
    <row r="427" spans="1:48" x14ac:dyDescent="0.3">
      <c r="A427" t="s">
        <v>1318</v>
      </c>
      <c r="B427" t="s">
        <v>1319</v>
      </c>
      <c r="C427" t="s">
        <v>3180</v>
      </c>
      <c r="D427" t="s">
        <v>80</v>
      </c>
      <c r="E427">
        <v>8808.3038276810003</v>
      </c>
      <c r="F427">
        <v>217.93</v>
      </c>
      <c r="G427">
        <v>9.4809645021899094</v>
      </c>
      <c r="H427">
        <f>(Table2[[#This Row],[1Y Return vs Nifty]]-AVERAGE(Table2[1Y Return vs Nifty]))/_xlfn.STDEV.P(Table2[1Y Return vs Nifty])</f>
        <v>-0.2861048426387956</v>
      </c>
      <c r="I427">
        <v>-1.9961892026699399</v>
      </c>
      <c r="J427">
        <f>(Table2[[#This Row],[1M Return vs Nifty]]-AVERAGE(Table2[1M Return vs Nifty]))/_xlfn.STDEV.P(Table2[1M Return vs Nifty])</f>
        <v>-0.3040321640160758</v>
      </c>
      <c r="K427">
        <v>-7.9702769063614403</v>
      </c>
      <c r="L427">
        <f>(Table2[[#This Row],[6M Return vs Nifty]]-AVERAGE(Table2[6M Return vs Nifty]))/_xlfn.STDEV.P(Table2[6M Return vs Nifty])</f>
        <v>-0.71590456818252601</v>
      </c>
      <c r="M427">
        <v>-2.52459477644376</v>
      </c>
      <c r="N427">
        <f>(Table2[[#This Row],[1W Return vs Nifty]]-AVERAGE(Table2[1W Return vs Nifty]))/_xlfn.STDEV.P(Table2[1W Return vs Nifty])</f>
        <v>-0.30560455890957383</v>
      </c>
      <c r="O427">
        <v>215.49</v>
      </c>
      <c r="P427">
        <v>214.78017956275801</v>
      </c>
      <c r="Q427">
        <v>202.595729275445</v>
      </c>
      <c r="R427">
        <v>56.213375479261401</v>
      </c>
      <c r="S427" s="1">
        <f>(Table2[[#This Row],[Close Price]]-Table2[[#This Row],[20D EMA]])/Table2[[#This Row],[20D EMA]]</f>
        <v>1.1323031231147605E-2</v>
      </c>
      <c r="T427" s="1">
        <f>(Table2[[#This Row],[Close Price]]-Table2[[#This Row],[50D EMA]])/Table2[[#This Row],[50D EMA]]</f>
        <v>1.466532174269662E-2</v>
      </c>
      <c r="U427" s="1">
        <f>(Table2[[#This Row],[Close Price]]-Table2[[#This Row],[200D EMA]])/Table2[[#This Row],[200D EMA]]</f>
        <v>7.568901269239911E-2</v>
      </c>
      <c r="V427">
        <v>0.86919953095001401</v>
      </c>
      <c r="W427">
        <v>212.5</v>
      </c>
      <c r="X427">
        <v>221.5</v>
      </c>
      <c r="Y427">
        <v>205.25</v>
      </c>
      <c r="Z427">
        <v>221.5</v>
      </c>
      <c r="AA427">
        <v>205.25</v>
      </c>
      <c r="AB427">
        <v>230</v>
      </c>
      <c r="AC427" s="1">
        <f>(Table2[[#This Row],[Close Price]]/Table2[[#This Row],[Day Low]])-1</f>
        <v>2.5552941176470556E-2</v>
      </c>
      <c r="AD427" s="1">
        <f>(Table2[[#This Row],[Day High]]/Table2[[#This Row],[Close Price]])-1</f>
        <v>1.6381406873766879E-2</v>
      </c>
      <c r="AE427" s="1">
        <f>(Table2[[#This Row],[Close Price]]/Table2[[#This Row],[Current Week Low]])-1</f>
        <v>6.1778319123020786E-2</v>
      </c>
      <c r="AF427" s="1">
        <f>(Table2[[#This Row],[Current Week High]]/Table2[[#This Row],[Close Price]])-1</f>
        <v>1.6381406873766879E-2</v>
      </c>
      <c r="AG427" s="1">
        <f>(Table2[[#This Row],[Close Price]]/Table2[[#This Row],[Current Month Low]])-1</f>
        <v>6.1778319123020786E-2</v>
      </c>
      <c r="AH427" s="1">
        <f>(Table2[[#This Row],[Current Month High]]/Table2[[#This Row],[Close Price]])-1</f>
        <v>5.5384756573211513E-2</v>
      </c>
      <c r="AI427">
        <v>17.4689120359748</v>
      </c>
      <c r="AJ427">
        <v>48.251700680272101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0.01</v>
      </c>
      <c r="AM427" t="s">
        <v>3217</v>
      </c>
      <c r="AN427">
        <v>-2.68</v>
      </c>
      <c r="AO427" t="s">
        <v>3216</v>
      </c>
      <c r="AP427">
        <v>7.9016672771999003E-2</v>
      </c>
      <c r="AQ427">
        <f>(Table2[[#This Row],[Sharpe Ratio]]-AVERAGE(Table2[Sharpe Ratio]))/_xlfn.STDEV.P(Table2[Sharpe Ratio])</f>
        <v>0.16970002381396607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-1.4419461099330051</v>
      </c>
      <c r="AS427">
        <f>_xlfn.RANK.AVG(Table2[[#This Row],[1Y Return vs Nifty Z-Score]],Table2[1Y Return vs Nifty Z-Score])</f>
        <v>387</v>
      </c>
      <c r="AT427">
        <f>_xlfn.RANK.AVG(Table2[[#This Row],[6M Return vs Nifty Z-Score]],Table2[6M Return vs Nifty Z-Score])</f>
        <v>559</v>
      </c>
      <c r="AU427">
        <f>_xlfn.RANK.AVG(Table2[[#This Row],[Sharpe Ratio Z-Score]],Table2[Sharpe Ratio Z-Score])</f>
        <v>306</v>
      </c>
      <c r="AV427">
        <f>(Table2[[#This Row],[Rank 1Y]]+Table2[[#This Row],[Rank 6M]]+Table2[[#This Row],[Rank Sharpe]])/3</f>
        <v>417.33333333333331</v>
      </c>
    </row>
    <row r="428" spans="1:48" x14ac:dyDescent="0.3">
      <c r="A428" t="s">
        <v>709</v>
      </c>
      <c r="B428" t="s">
        <v>710</v>
      </c>
      <c r="C428" t="s">
        <v>3181</v>
      </c>
      <c r="D428" t="s">
        <v>327</v>
      </c>
      <c r="E428">
        <v>25914.20563665</v>
      </c>
      <c r="F428">
        <v>2042.55</v>
      </c>
      <c r="G428">
        <v>-0.30195957444417199</v>
      </c>
      <c r="H428">
        <f>(Table2[[#This Row],[1Y Return vs Nifty]]-AVERAGE(Table2[1Y Return vs Nifty]))/_xlfn.STDEV.P(Table2[1Y Return vs Nifty])</f>
        <v>-0.44870821060102978</v>
      </c>
      <c r="I428">
        <v>-6.6075633162525103</v>
      </c>
      <c r="J428">
        <f>(Table2[[#This Row],[1M Return vs Nifty]]-AVERAGE(Table2[1M Return vs Nifty]))/_xlfn.STDEV.P(Table2[1M Return vs Nifty])</f>
        <v>-0.73308333677087589</v>
      </c>
      <c r="K428">
        <v>46.705732784656298</v>
      </c>
      <c r="L428">
        <f>(Table2[[#This Row],[6M Return vs Nifty]]-AVERAGE(Table2[6M Return vs Nifty]))/_xlfn.STDEV.P(Table2[6M Return vs Nifty])</f>
        <v>0.896036808824063</v>
      </c>
      <c r="M428">
        <v>-6.7696346684670203</v>
      </c>
      <c r="N428">
        <f>(Table2[[#This Row],[1W Return vs Nifty]]-AVERAGE(Table2[1W Return vs Nifty]))/_xlfn.STDEV.P(Table2[1W Return vs Nifty])</f>
        <v>-1.263299377395227</v>
      </c>
      <c r="O428">
        <v>2106.75</v>
      </c>
      <c r="P428">
        <v>2046.0202079517701</v>
      </c>
      <c r="Q428">
        <v>1739.9326061402901</v>
      </c>
      <c r="R428">
        <v>29.587868467604299</v>
      </c>
      <c r="S428" s="1">
        <f>(Table2[[#This Row],[Close Price]]-Table2[[#This Row],[20D EMA]])/Table2[[#This Row],[20D EMA]]</f>
        <v>-3.0473478106087599E-2</v>
      </c>
      <c r="T428" s="1">
        <f>(Table2[[#This Row],[Close Price]]-Table2[[#This Row],[50D EMA]])/Table2[[#This Row],[50D EMA]]</f>
        <v>-1.6960770662397761E-3</v>
      </c>
      <c r="U428" s="1">
        <f>(Table2[[#This Row],[Close Price]]-Table2[[#This Row],[200D EMA]])/Table2[[#This Row],[200D EMA]]</f>
        <v>0.17392477892060948</v>
      </c>
      <c r="V428">
        <v>0.47797397429187899</v>
      </c>
      <c r="W428">
        <v>2020.55</v>
      </c>
      <c r="X428">
        <v>2084.6</v>
      </c>
      <c r="Y428">
        <v>1980.2</v>
      </c>
      <c r="Z428">
        <v>2111.1</v>
      </c>
      <c r="AA428">
        <v>1980.2</v>
      </c>
      <c r="AB428">
        <v>2280</v>
      </c>
      <c r="AC428" s="1">
        <f>(Table2[[#This Row],[Close Price]]/Table2[[#This Row],[Day Low]])-1</f>
        <v>1.0888124520551434E-2</v>
      </c>
      <c r="AD428" s="1">
        <f>(Table2[[#This Row],[Day High]]/Table2[[#This Row],[Close Price]])-1</f>
        <v>2.0587011333871752E-2</v>
      </c>
      <c r="AE428" s="1">
        <f>(Table2[[#This Row],[Close Price]]/Table2[[#This Row],[Current Week Low]])-1</f>
        <v>3.1486718513281442E-2</v>
      </c>
      <c r="AF428" s="1">
        <f>(Table2[[#This Row],[Current Week High]]/Table2[[#This Row],[Close Price]])-1</f>
        <v>3.356098993904677E-2</v>
      </c>
      <c r="AG428" s="1">
        <f>(Table2[[#This Row],[Close Price]]/Table2[[#This Row],[Current Month Low]])-1</f>
        <v>3.1486718513281442E-2</v>
      </c>
      <c r="AH428" s="1">
        <f>(Table2[[#This Row],[Current Month High]]/Table2[[#This Row],[Close Price]])-1</f>
        <v>0.11625174414335016</v>
      </c>
      <c r="AI428">
        <v>11.625174414335</v>
      </c>
      <c r="AJ428">
        <v>72.207233791417195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-0.06</v>
      </c>
      <c r="AM428" t="s">
        <v>3216</v>
      </c>
      <c r="AN428">
        <v>-8.01</v>
      </c>
      <c r="AO428" t="s">
        <v>3216</v>
      </c>
      <c r="AP428">
        <v>-6.3922045839807998E-2</v>
      </c>
      <c r="AQ428">
        <f>(Table2[[#This Row],[Sharpe Ratio]]-AVERAGE(Table2[Sharpe Ratio]))/_xlfn.STDEV.P(Table2[Sharpe Ratio])</f>
        <v>-1.490401339109839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-3.0394554550529089</v>
      </c>
      <c r="AS428">
        <f>_xlfn.RANK.AVG(Table2[[#This Row],[1Y Return vs Nifty Z-Score]],Table2[1Y Return vs Nifty Z-Score])</f>
        <v>450</v>
      </c>
      <c r="AT428">
        <f>_xlfn.RANK.AVG(Table2[[#This Row],[6M Return vs Nifty Z-Score]],Table2[6M Return vs Nifty Z-Score])</f>
        <v>117</v>
      </c>
      <c r="AU428">
        <f>_xlfn.RANK.AVG(Table2[[#This Row],[Sharpe Ratio Z-Score]],Table2[Sharpe Ratio Z-Score])</f>
        <v>686</v>
      </c>
      <c r="AV428">
        <f>(Table2[[#This Row],[Rank 1Y]]+Table2[[#This Row],[Rank 6M]]+Table2[[#This Row],[Rank Sharpe]])/3</f>
        <v>417.66666666666669</v>
      </c>
    </row>
    <row r="429" spans="1:48" x14ac:dyDescent="0.3">
      <c r="A429" t="s">
        <v>2004</v>
      </c>
      <c r="B429" t="s">
        <v>2005</v>
      </c>
      <c r="C429" t="s">
        <v>3183</v>
      </c>
      <c r="D429" t="s">
        <v>127</v>
      </c>
      <c r="E429">
        <v>3447.3233489999998</v>
      </c>
      <c r="F429">
        <v>598.45000000000005</v>
      </c>
      <c r="G429">
        <v>-14.250519354446901</v>
      </c>
      <c r="H429">
        <f>(Table2[[#This Row],[1Y Return vs Nifty]]-AVERAGE(Table2[1Y Return vs Nifty]))/_xlfn.STDEV.P(Table2[1Y Return vs Nifty])</f>
        <v>-0.68054920013382003</v>
      </c>
      <c r="I429">
        <v>-2.7358278391560802</v>
      </c>
      <c r="J429">
        <f>(Table2[[#This Row],[1M Return vs Nifty]]-AVERAGE(Table2[1M Return vs Nifty]))/_xlfn.STDEV.P(Table2[1M Return vs Nifty])</f>
        <v>-0.37284957431128968</v>
      </c>
      <c r="K429">
        <v>-3.2849439352608099</v>
      </c>
      <c r="L429">
        <f>(Table2[[#This Row],[6M Return vs Nifty]]-AVERAGE(Table2[6M Return vs Nifty]))/_xlfn.STDEV.P(Table2[6M Return vs Nifty])</f>
        <v>-0.57777301608407317</v>
      </c>
      <c r="M429">
        <v>2.28658866795113</v>
      </c>
      <c r="N429">
        <f>(Table2[[#This Row],[1W Return vs Nifty]]-AVERAGE(Table2[1W Return vs Nifty]))/_xlfn.STDEV.P(Table2[1W Return vs Nifty])</f>
        <v>0.77981408795380336</v>
      </c>
      <c r="O429">
        <v>565.94000000000005</v>
      </c>
      <c r="P429">
        <v>584.51979509228102</v>
      </c>
      <c r="Q429">
        <v>567.04563494979902</v>
      </c>
      <c r="R429">
        <v>65.830238188883598</v>
      </c>
      <c r="S429" s="1">
        <f>(Table2[[#This Row],[Close Price]]-Table2[[#This Row],[20D EMA]])/Table2[[#This Row],[20D EMA]]</f>
        <v>5.7444252040852364E-2</v>
      </c>
      <c r="T429" s="1">
        <f>(Table2[[#This Row],[Close Price]]-Table2[[#This Row],[50D EMA]])/Table2[[#This Row],[50D EMA]]</f>
        <v>2.3831878791238884E-2</v>
      </c>
      <c r="U429" s="1">
        <f>(Table2[[#This Row],[Close Price]]-Table2[[#This Row],[200D EMA]])/Table2[[#This Row],[200D EMA]]</f>
        <v>5.5382429763313978E-2</v>
      </c>
      <c r="V429">
        <v>0.58531043423054796</v>
      </c>
      <c r="W429">
        <v>570.1</v>
      </c>
      <c r="X429">
        <v>603.9</v>
      </c>
      <c r="Y429">
        <v>586.04999999999995</v>
      </c>
      <c r="Z429">
        <v>607.75</v>
      </c>
      <c r="AA429">
        <v>577.1</v>
      </c>
      <c r="AB429">
        <v>620.04999999999995</v>
      </c>
      <c r="AC429" s="1">
        <f>(Table2[[#This Row],[Close Price]]/Table2[[#This Row],[Day Low]])-1</f>
        <v>4.9728117874057176E-2</v>
      </c>
      <c r="AD429" s="1">
        <f>(Table2[[#This Row],[Day High]]/Table2[[#This Row],[Close Price]])-1</f>
        <v>9.1068593867489334E-3</v>
      </c>
      <c r="AE429" s="1">
        <f>(Table2[[#This Row],[Close Price]]/Table2[[#This Row],[Current Week Low]])-1</f>
        <v>2.115860421465765E-2</v>
      </c>
      <c r="AF429" s="1">
        <f>(Table2[[#This Row],[Current Week High]]/Table2[[#This Row],[Close Price]])-1</f>
        <v>1.5540145375553482E-2</v>
      </c>
      <c r="AG429" s="1">
        <f>(Table2[[#This Row],[Close Price]]/Table2[[#This Row],[Current Month Low]])-1</f>
        <v>3.6995321434760031E-2</v>
      </c>
      <c r="AH429" s="1">
        <f>(Table2[[#This Row],[Current Month High]]/Table2[[#This Row],[Close Price]])-1</f>
        <v>3.6093240872253185E-2</v>
      </c>
      <c r="AI429">
        <v>15.6236945442392</v>
      </c>
      <c r="AJ429">
        <v>30.097826086956498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7.0000000000000007E-2</v>
      </c>
      <c r="AM429" t="s">
        <v>3217</v>
      </c>
      <c r="AN429">
        <v>4.88</v>
      </c>
      <c r="AO429" t="s">
        <v>3217</v>
      </c>
      <c r="AP429">
        <v>0.122288673644984</v>
      </c>
      <c r="AQ429">
        <f>(Table2[[#This Row],[Sharpe Ratio]]-AVERAGE(Table2[Sharpe Ratio]))/_xlfn.STDEV.P(Table2[Sharpe Ratio])</f>
        <v>0.6722643977172641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564</v>
      </c>
      <c r="AT429">
        <f>_xlfn.RANK.AVG(Table2[[#This Row],[6M Return vs Nifty Z-Score]],Table2[6M Return vs Nifty Z-Score])</f>
        <v>510</v>
      </c>
      <c r="AU429">
        <f>_xlfn.RANK.AVG(Table2[[#This Row],[Sharpe Ratio Z-Score]],Table2[Sharpe Ratio Z-Score])</f>
        <v>182</v>
      </c>
      <c r="AV429">
        <f>(Table2[[#This Row],[Rank 1Y]]+Table2[[#This Row],[Rank 6M]]+Table2[[#This Row],[Rank Sharpe]])/3</f>
        <v>418.66666666666669</v>
      </c>
    </row>
    <row r="430" spans="1:48" x14ac:dyDescent="0.3">
      <c r="A430" t="s">
        <v>358</v>
      </c>
      <c r="B430" t="s">
        <v>359</v>
      </c>
      <c r="C430" t="s">
        <v>3185</v>
      </c>
      <c r="D430" t="s">
        <v>166</v>
      </c>
      <c r="E430">
        <v>70615.277077459905</v>
      </c>
      <c r="F430">
        <v>4654.8999999999996</v>
      </c>
      <c r="G430">
        <v>3.60267018062991</v>
      </c>
      <c r="H430">
        <f>(Table2[[#This Row],[1Y Return vs Nifty]]-AVERAGE(Table2[1Y Return vs Nifty]))/_xlfn.STDEV.P(Table2[1Y Return vs Nifty])</f>
        <v>-0.38380880589880645</v>
      </c>
      <c r="I430">
        <v>1.8623246763185199</v>
      </c>
      <c r="J430">
        <f>(Table2[[#This Row],[1M Return vs Nifty]]-AVERAGE(Table2[1M Return vs Nifty]))/_xlfn.STDEV.P(Table2[1M Return vs Nifty])</f>
        <v>5.4971435365392597E-2</v>
      </c>
      <c r="K430">
        <v>9.7149894168719406</v>
      </c>
      <c r="L430">
        <f>(Table2[[#This Row],[6M Return vs Nifty]]-AVERAGE(Table2[6M Return vs Nifty]))/_xlfn.STDEV.P(Table2[6M Return vs Nifty])</f>
        <v>-0.19451296131688545</v>
      </c>
      <c r="M430">
        <v>-1.5774753202556999</v>
      </c>
      <c r="N430">
        <f>(Table2[[#This Row],[1W Return vs Nifty]]-AVERAGE(Table2[1W Return vs Nifty]))/_xlfn.STDEV.P(Table2[1W Return vs Nifty])</f>
        <v>-9.1931326442979008E-2</v>
      </c>
      <c r="O430">
        <v>4561.3500000000004</v>
      </c>
      <c r="P430">
        <v>4356.1492758669601</v>
      </c>
      <c r="Q430">
        <v>3909.4705619305601</v>
      </c>
      <c r="R430">
        <v>60.669541683032101</v>
      </c>
      <c r="S430" s="1">
        <f>(Table2[[#This Row],[Close Price]]-Table2[[#This Row],[20D EMA]])/Table2[[#This Row],[20D EMA]]</f>
        <v>2.0509279051157937E-2</v>
      </c>
      <c r="T430" s="1">
        <f>(Table2[[#This Row],[Close Price]]-Table2[[#This Row],[50D EMA]])/Table2[[#This Row],[50D EMA]]</f>
        <v>6.8581378922920905E-2</v>
      </c>
      <c r="U430" s="1">
        <f>(Table2[[#This Row],[Close Price]]-Table2[[#This Row],[200D EMA]])/Table2[[#This Row],[200D EMA]]</f>
        <v>0.19067273336912771</v>
      </c>
      <c r="V430">
        <v>0.72426216485516604</v>
      </c>
      <c r="W430">
        <v>4598.2</v>
      </c>
      <c r="X430">
        <v>4704.95</v>
      </c>
      <c r="Y430">
        <v>4598.2</v>
      </c>
      <c r="Z430">
        <v>4716.95</v>
      </c>
      <c r="AA430">
        <v>4476.6000000000004</v>
      </c>
      <c r="AB430">
        <v>4748.8999999999996</v>
      </c>
      <c r="AC430" s="1">
        <f>(Table2[[#This Row],[Close Price]]/Table2[[#This Row],[Day Low]])-1</f>
        <v>1.2330912096037538E-2</v>
      </c>
      <c r="AD430" s="1">
        <f>(Table2[[#This Row],[Day High]]/Table2[[#This Row],[Close Price]])-1</f>
        <v>1.0752110679069338E-2</v>
      </c>
      <c r="AE430" s="1">
        <f>(Table2[[#This Row],[Close Price]]/Table2[[#This Row],[Current Week Low]])-1</f>
        <v>1.2330912096037538E-2</v>
      </c>
      <c r="AF430" s="1">
        <f>(Table2[[#This Row],[Current Week High]]/Table2[[#This Row],[Close Price]])-1</f>
        <v>1.3330039313411701E-2</v>
      </c>
      <c r="AG430" s="1">
        <f>(Table2[[#This Row],[Close Price]]/Table2[[#This Row],[Current Month Low]])-1</f>
        <v>3.9829334762989665E-2</v>
      </c>
      <c r="AH430" s="1">
        <f>(Table2[[#This Row],[Current Month High]]/Table2[[#This Row],[Close Price]])-1</f>
        <v>2.0193774302348144E-2</v>
      </c>
      <c r="AI430">
        <v>2.01937743023481</v>
      </c>
      <c r="AJ430">
        <v>44.562111801242203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0.22</v>
      </c>
      <c r="AM430" t="s">
        <v>3217</v>
      </c>
      <c r="AN430">
        <v>1.68</v>
      </c>
      <c r="AO430" t="s">
        <v>3217</v>
      </c>
      <c r="AP430">
        <v>2.6146347324221001E-2</v>
      </c>
      <c r="AQ430">
        <f>(Table2[[#This Row],[Sharpe Ratio]]-AVERAGE(Table2[Sharpe Ratio]))/_xlfn.STDEV.P(Table2[Sharpe Ratio])</f>
        <v>-0.44434003605565858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-1.0596216943489369</v>
      </c>
      <c r="AS430">
        <f>_xlfn.RANK.AVG(Table2[[#This Row],[1Y Return vs Nifty Z-Score]],Table2[1Y Return vs Nifty Z-Score])</f>
        <v>423</v>
      </c>
      <c r="AT430">
        <f>_xlfn.RANK.AVG(Table2[[#This Row],[6M Return vs Nifty Z-Score]],Table2[6M Return vs Nifty Z-Score])</f>
        <v>377</v>
      </c>
      <c r="AU430">
        <f>_xlfn.RANK.AVG(Table2[[#This Row],[Sharpe Ratio Z-Score]],Table2[Sharpe Ratio Z-Score])</f>
        <v>460</v>
      </c>
      <c r="AV430">
        <f>(Table2[[#This Row],[Rank 1Y]]+Table2[[#This Row],[Rank 6M]]+Table2[[#This Row],[Rank Sharpe]])/3</f>
        <v>420</v>
      </c>
    </row>
    <row r="431" spans="1:48" x14ac:dyDescent="0.3">
      <c r="A431" t="s">
        <v>918</v>
      </c>
      <c r="B431" t="s">
        <v>919</v>
      </c>
      <c r="C431" t="s">
        <v>631</v>
      </c>
      <c r="D431" t="s">
        <v>631</v>
      </c>
      <c r="E431">
        <v>16961.693614968</v>
      </c>
      <c r="F431">
        <v>178.66</v>
      </c>
      <c r="G431">
        <v>19.709933294591501</v>
      </c>
      <c r="H431">
        <f>(Table2[[#This Row],[1Y Return vs Nifty]]-AVERAGE(Table2[1Y Return vs Nifty]))/_xlfn.STDEV.P(Table2[1Y Return vs Nifty])</f>
        <v>-0.11608770222188348</v>
      </c>
      <c r="I431">
        <v>-2.6780196698277998</v>
      </c>
      <c r="J431">
        <f>(Table2[[#This Row],[1M Return vs Nifty]]-AVERAGE(Table2[1M Return vs Nifty]))/_xlfn.STDEV.P(Table2[1M Return vs Nifty])</f>
        <v>-0.36747099035037184</v>
      </c>
      <c r="K431">
        <v>6.3936066607852</v>
      </c>
      <c r="L431">
        <f>(Table2[[#This Row],[6M Return vs Nifty]]-AVERAGE(Table2[6M Return vs Nifty]))/_xlfn.STDEV.P(Table2[6M Return vs Nifty])</f>
        <v>-0.29243295079065906</v>
      </c>
      <c r="M431">
        <v>-6.7983511962349503</v>
      </c>
      <c r="N431">
        <f>(Table2[[#This Row],[1W Return vs Nifty]]-AVERAGE(Table2[1W Return vs Nifty]))/_xlfn.STDEV.P(Table2[1W Return vs Nifty])</f>
        <v>-1.2697779195403607</v>
      </c>
      <c r="O431">
        <v>184.16</v>
      </c>
      <c r="P431">
        <v>179.250449290652</v>
      </c>
      <c r="Q431">
        <v>156.81549448695401</v>
      </c>
      <c r="R431">
        <v>37.5868339284998</v>
      </c>
      <c r="S431" s="1">
        <f>(Table2[[#This Row],[Close Price]]-Table2[[#This Row],[20D EMA]])/Table2[[#This Row],[20D EMA]]</f>
        <v>-2.9865334491746307E-2</v>
      </c>
      <c r="T431" s="1">
        <f>(Table2[[#This Row],[Close Price]]-Table2[[#This Row],[50D EMA]])/Table2[[#This Row],[50D EMA]]</f>
        <v>-3.2939905756922171E-3</v>
      </c>
      <c r="U431" s="1">
        <f>(Table2[[#This Row],[Close Price]]-Table2[[#This Row],[200D EMA]])/Table2[[#This Row],[200D EMA]]</f>
        <v>0.13930068316599481</v>
      </c>
      <c r="V431">
        <v>0.666557453694129</v>
      </c>
      <c r="W431">
        <v>176.31</v>
      </c>
      <c r="X431">
        <v>183.7</v>
      </c>
      <c r="Y431">
        <v>174.5</v>
      </c>
      <c r="Z431">
        <v>186.88</v>
      </c>
      <c r="AA431">
        <v>174.5</v>
      </c>
      <c r="AB431">
        <v>194.18</v>
      </c>
      <c r="AC431" s="1">
        <f>(Table2[[#This Row],[Close Price]]/Table2[[#This Row],[Day Low]])-1</f>
        <v>1.3328795870909182E-2</v>
      </c>
      <c r="AD431" s="1">
        <f>(Table2[[#This Row],[Day High]]/Table2[[#This Row],[Close Price]])-1</f>
        <v>2.821000783611316E-2</v>
      </c>
      <c r="AE431" s="1">
        <f>(Table2[[#This Row],[Close Price]]/Table2[[#This Row],[Current Week Low]])-1</f>
        <v>2.3839541547277854E-2</v>
      </c>
      <c r="AF431" s="1">
        <f>(Table2[[#This Row],[Current Week High]]/Table2[[#This Row],[Close Price]])-1</f>
        <v>4.6009179446994342E-2</v>
      </c>
      <c r="AG431" s="1">
        <f>(Table2[[#This Row],[Close Price]]/Table2[[#This Row],[Current Month Low]])-1</f>
        <v>2.3839541547277854E-2</v>
      </c>
      <c r="AH431" s="1">
        <f>(Table2[[#This Row],[Current Month High]]/Table2[[#This Row],[Close Price]])-1</f>
        <v>8.6868913019142457E-2</v>
      </c>
      <c r="AI431">
        <v>19.1928803313556</v>
      </c>
      <c r="AJ431">
        <v>54.483354950280997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0.04</v>
      </c>
      <c r="AM431" t="s">
        <v>3217</v>
      </c>
      <c r="AN431">
        <v>-5.39</v>
      </c>
      <c r="AO431" t="s">
        <v>3216</v>
      </c>
      <c r="AP431">
        <v>1.298286175567E-3</v>
      </c>
      <c r="AQ431">
        <f>(Table2[[#This Row],[Sharpe Ratio]]-AVERAGE(Table2[Sharpe Ratio]))/_xlfn.STDEV.P(Table2[Sharpe Ratio])</f>
        <v>-0.73292734521520209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-2.7786969081184774</v>
      </c>
      <c r="AS431">
        <f>_xlfn.RANK.AVG(Table2[[#This Row],[1Y Return vs Nifty Z-Score]],Table2[1Y Return vs Nifty Z-Score])</f>
        <v>328</v>
      </c>
      <c r="AT431">
        <f>_xlfn.RANK.AVG(Table2[[#This Row],[6M Return vs Nifty Z-Score]],Table2[6M Return vs Nifty Z-Score])</f>
        <v>408</v>
      </c>
      <c r="AU431">
        <f>_xlfn.RANK.AVG(Table2[[#This Row],[Sharpe Ratio Z-Score]],Table2[Sharpe Ratio Z-Score])</f>
        <v>531</v>
      </c>
      <c r="AV431">
        <f>(Table2[[#This Row],[Rank 1Y]]+Table2[[#This Row],[Rank 6M]]+Table2[[#This Row],[Rank Sharpe]])/3</f>
        <v>422.33333333333331</v>
      </c>
    </row>
    <row r="432" spans="1:48" x14ac:dyDescent="0.3">
      <c r="A432" t="s">
        <v>566</v>
      </c>
      <c r="B432" t="s">
        <v>567</v>
      </c>
      <c r="C432" t="s">
        <v>3175</v>
      </c>
      <c r="D432" t="s">
        <v>54</v>
      </c>
      <c r="E432">
        <v>36703.3892180599</v>
      </c>
      <c r="F432">
        <v>1446.7</v>
      </c>
      <c r="G432">
        <v>29.922386106904199</v>
      </c>
      <c r="H432">
        <f>(Table2[[#This Row],[1Y Return vs Nifty]]-AVERAGE(Table2[1Y Return vs Nifty]))/_xlfn.STDEV.P(Table2[1Y Return vs Nifty])</f>
        <v>5.3654923748569214E-2</v>
      </c>
      <c r="I432">
        <v>5.2954468299606097</v>
      </c>
      <c r="J432">
        <f>(Table2[[#This Row],[1M Return vs Nifty]]-AVERAGE(Table2[1M Return vs Nifty]))/_xlfn.STDEV.P(Table2[1M Return vs Nifty])</f>
        <v>0.37439576528302387</v>
      </c>
      <c r="K432">
        <v>9.1137421174026496</v>
      </c>
      <c r="L432">
        <f>(Table2[[#This Row],[6M Return vs Nifty]]-AVERAGE(Table2[6M Return vs Nifty]))/_xlfn.STDEV.P(Table2[6M Return vs Nifty])</f>
        <v>-0.21223875010990412</v>
      </c>
      <c r="M432">
        <v>-1.2242946748171399</v>
      </c>
      <c r="N432">
        <f>(Table2[[#This Row],[1W Return vs Nifty]]-AVERAGE(Table2[1W Return vs Nifty]))/_xlfn.STDEV.P(Table2[1W Return vs Nifty])</f>
        <v>-1.2252623125843205E-2</v>
      </c>
      <c r="O432">
        <v>1418.74</v>
      </c>
      <c r="P432">
        <v>1358.28759304342</v>
      </c>
      <c r="Q432">
        <v>1221.6693064904</v>
      </c>
      <c r="R432">
        <v>56.9835945021726</v>
      </c>
      <c r="S432" s="1">
        <f>(Table2[[#This Row],[Close Price]]-Table2[[#This Row],[20D EMA]])/Table2[[#This Row],[20D EMA]]</f>
        <v>1.9707627895174617E-2</v>
      </c>
      <c r="T432" s="1">
        <f>(Table2[[#This Row],[Close Price]]-Table2[[#This Row],[50D EMA]])/Table2[[#This Row],[50D EMA]]</f>
        <v>6.5091080423167663E-2</v>
      </c>
      <c r="U432" s="1">
        <f>(Table2[[#This Row],[Close Price]]-Table2[[#This Row],[200D EMA]])/Table2[[#This Row],[200D EMA]]</f>
        <v>0.18419935109613753</v>
      </c>
      <c r="V432">
        <v>0.75197985794331701</v>
      </c>
      <c r="W432">
        <v>1425.05</v>
      </c>
      <c r="X432">
        <v>1461</v>
      </c>
      <c r="Y432">
        <v>1425.05</v>
      </c>
      <c r="Z432">
        <v>1477.95</v>
      </c>
      <c r="AA432">
        <v>1375</v>
      </c>
      <c r="AB432">
        <v>1479.9</v>
      </c>
      <c r="AC432" s="1">
        <f>(Table2[[#This Row],[Close Price]]/Table2[[#This Row],[Day Low]])-1</f>
        <v>1.5192449387740892E-2</v>
      </c>
      <c r="AD432" s="1">
        <f>(Table2[[#This Row],[Day High]]/Table2[[#This Row],[Close Price]])-1</f>
        <v>9.8845648717771351E-3</v>
      </c>
      <c r="AE432" s="1">
        <f>(Table2[[#This Row],[Close Price]]/Table2[[#This Row],[Current Week Low]])-1</f>
        <v>1.5192449387740892E-2</v>
      </c>
      <c r="AF432" s="1">
        <f>(Table2[[#This Row],[Current Week High]]/Table2[[#This Row],[Close Price]])-1</f>
        <v>2.1600884772240203E-2</v>
      </c>
      <c r="AG432" s="1">
        <f>(Table2[[#This Row],[Close Price]]/Table2[[#This Row],[Current Month Low]])-1</f>
        <v>5.2145454545454495E-2</v>
      </c>
      <c r="AH432" s="1">
        <f>(Table2[[#This Row],[Current Month High]]/Table2[[#This Row],[Close Price]])-1</f>
        <v>2.2948779982028045E-2</v>
      </c>
      <c r="AI432">
        <v>2.2948779982028</v>
      </c>
      <c r="AJ432">
        <v>64.772209567198104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0.09</v>
      </c>
      <c r="AM432" t="s">
        <v>3217</v>
      </c>
      <c r="AN432">
        <v>4.8099999999999996</v>
      </c>
      <c r="AO432" t="s">
        <v>3217</v>
      </c>
      <c r="AP432">
        <v>-1.1526247359145E-2</v>
      </c>
      <c r="AQ432">
        <f>(Table2[[#This Row],[Sharpe Ratio]]-AVERAGE(Table2[Sharpe Ratio]))/_xlfn.STDEV.P(Table2[Sharpe Ratio])</f>
        <v>-0.88187247223608223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-0.67831315644023649</v>
      </c>
      <c r="AS432">
        <f>_xlfn.RANK.AVG(Table2[[#This Row],[1Y Return vs Nifty Z-Score]],Table2[1Y Return vs Nifty Z-Score])</f>
        <v>280</v>
      </c>
      <c r="AT432">
        <f>_xlfn.RANK.AVG(Table2[[#This Row],[6M Return vs Nifty Z-Score]],Table2[6M Return vs Nifty Z-Score])</f>
        <v>380</v>
      </c>
      <c r="AU432">
        <f>_xlfn.RANK.AVG(Table2[[#This Row],[Sharpe Ratio Z-Score]],Table2[Sharpe Ratio Z-Score])</f>
        <v>608</v>
      </c>
      <c r="AV432">
        <f>(Table2[[#This Row],[Rank 1Y]]+Table2[[#This Row],[Rank 6M]]+Table2[[#This Row],[Rank Sharpe]])/3</f>
        <v>422.66666666666669</v>
      </c>
    </row>
    <row r="433" spans="1:48" x14ac:dyDescent="0.3">
      <c r="A433" t="s">
        <v>2098</v>
      </c>
      <c r="B433" t="s">
        <v>2099</v>
      </c>
      <c r="C433" t="s">
        <v>3177</v>
      </c>
      <c r="D433" t="s">
        <v>262</v>
      </c>
      <c r="E433">
        <v>3047.7311570000002</v>
      </c>
      <c r="F433">
        <v>314.45</v>
      </c>
      <c r="G433">
        <v>-10.3559574004382</v>
      </c>
      <c r="H433">
        <f>(Table2[[#This Row],[1Y Return vs Nifty]]-AVERAGE(Table2[1Y Return vs Nifty]))/_xlfn.STDEV.P(Table2[1Y Return vs Nifty])</f>
        <v>-0.61581713378037495</v>
      </c>
      <c r="I433">
        <v>-3.9759765885009202</v>
      </c>
      <c r="J433">
        <f>(Table2[[#This Row],[1M Return vs Nifty]]-AVERAGE(Table2[1M Return vs Nifty]))/_xlfn.STDEV.P(Table2[1M Return vs Nifty])</f>
        <v>-0.48823541423470118</v>
      </c>
      <c r="K433">
        <v>2.9313093122979299</v>
      </c>
      <c r="L433">
        <f>(Table2[[#This Row],[6M Return vs Nifty]]-AVERAGE(Table2[6M Return vs Nifty]))/_xlfn.STDEV.P(Table2[6M Return vs Nifty])</f>
        <v>-0.39450734113234653</v>
      </c>
      <c r="M433">
        <v>-5.0662355476145198</v>
      </c>
      <c r="N433">
        <f>(Table2[[#This Row],[1W Return vs Nifty]]-AVERAGE(Table2[1W Return vs Nifty]))/_xlfn.STDEV.P(Table2[1W Return vs Nifty])</f>
        <v>-0.87900699066904886</v>
      </c>
      <c r="O433">
        <v>320.8</v>
      </c>
      <c r="P433">
        <v>320.77211925837202</v>
      </c>
      <c r="Q433">
        <v>307.71048117764002</v>
      </c>
      <c r="R433">
        <v>41.113005821300597</v>
      </c>
      <c r="S433" s="1">
        <f>(Table2[[#This Row],[Close Price]]-Table2[[#This Row],[20D EMA]])/Table2[[#This Row],[20D EMA]]</f>
        <v>-1.9794264339152191E-2</v>
      </c>
      <c r="T433" s="1">
        <f>(Table2[[#This Row],[Close Price]]-Table2[[#This Row],[50D EMA]])/Table2[[#This Row],[50D EMA]]</f>
        <v>-1.9709067212539615E-2</v>
      </c>
      <c r="U433" s="1">
        <f>(Table2[[#This Row],[Close Price]]-Table2[[#This Row],[200D EMA]])/Table2[[#This Row],[200D EMA]]</f>
        <v>2.1902142548304266E-2</v>
      </c>
      <c r="V433">
        <v>0.90284323088684004</v>
      </c>
      <c r="W433">
        <v>310</v>
      </c>
      <c r="X433">
        <v>316.45</v>
      </c>
      <c r="Y433">
        <v>313.75</v>
      </c>
      <c r="Z433">
        <v>319.5</v>
      </c>
      <c r="AA433">
        <v>311.64999999999998</v>
      </c>
      <c r="AB433">
        <v>320.95</v>
      </c>
      <c r="AC433" s="1">
        <f>(Table2[[#This Row],[Close Price]]/Table2[[#This Row],[Day Low]])-1</f>
        <v>1.4354838709677464E-2</v>
      </c>
      <c r="AD433" s="1">
        <f>(Table2[[#This Row],[Day High]]/Table2[[#This Row],[Close Price]])-1</f>
        <v>6.360311655271067E-3</v>
      </c>
      <c r="AE433" s="1">
        <f>(Table2[[#This Row],[Close Price]]/Table2[[#This Row],[Current Week Low]])-1</f>
        <v>2.2310756972110379E-3</v>
      </c>
      <c r="AF433" s="1">
        <f>(Table2[[#This Row],[Current Week High]]/Table2[[#This Row],[Close Price]])-1</f>
        <v>1.6059786929559561E-2</v>
      </c>
      <c r="AG433" s="1">
        <f>(Table2[[#This Row],[Close Price]]/Table2[[#This Row],[Current Month Low]])-1</f>
        <v>8.9844376704637519E-3</v>
      </c>
      <c r="AH433" s="1">
        <f>(Table2[[#This Row],[Current Month High]]/Table2[[#This Row],[Close Price]])-1</f>
        <v>2.0671012879631023E-2</v>
      </c>
      <c r="AI433">
        <v>27.699157258705601</v>
      </c>
      <c r="AJ433">
        <v>28.268407097695199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-0.11</v>
      </c>
      <c r="AM433" t="s">
        <v>3216</v>
      </c>
      <c r="AN433">
        <v>-2.56</v>
      </c>
      <c r="AO433" t="s">
        <v>3216</v>
      </c>
      <c r="AP433">
        <v>8.4869759136257994E-2</v>
      </c>
      <c r="AQ433">
        <f>(Table2[[#This Row],[Sharpe Ratio]]-AVERAGE(Table2[Sharpe Ratio]))/_xlfn.STDEV.P(Table2[Sharpe Ratio])</f>
        <v>0.23767822275812864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-2.1398886570583429</v>
      </c>
      <c r="AS433">
        <f>_xlfn.RANK.AVG(Table2[[#This Row],[1Y Return vs Nifty Z-Score]],Table2[1Y Return vs Nifty Z-Score])</f>
        <v>536</v>
      </c>
      <c r="AT433">
        <f>_xlfn.RANK.AVG(Table2[[#This Row],[6M Return vs Nifty Z-Score]],Table2[6M Return vs Nifty Z-Score])</f>
        <v>448</v>
      </c>
      <c r="AU433">
        <f>_xlfn.RANK.AVG(Table2[[#This Row],[Sharpe Ratio Z-Score]],Table2[Sharpe Ratio Z-Score])</f>
        <v>284</v>
      </c>
      <c r="AV433">
        <f>(Table2[[#This Row],[Rank 1Y]]+Table2[[#This Row],[Rank 6M]]+Table2[[#This Row],[Rank Sharpe]])/3</f>
        <v>422.66666666666669</v>
      </c>
    </row>
    <row r="434" spans="1:48" x14ac:dyDescent="0.3">
      <c r="A434" t="s">
        <v>70</v>
      </c>
      <c r="B434" t="s">
        <v>71</v>
      </c>
      <c r="C434" t="s">
        <v>3178</v>
      </c>
      <c r="D434" t="s">
        <v>72</v>
      </c>
      <c r="E434">
        <v>342623.97496336</v>
      </c>
      <c r="F434">
        <v>5265.2</v>
      </c>
      <c r="G434">
        <v>12.5868660812112</v>
      </c>
      <c r="H434">
        <f>(Table2[[#This Row],[1Y Return vs Nifty]]-AVERAGE(Table2[1Y Return vs Nifty]))/_xlfn.STDEV.P(Table2[1Y Return vs Nifty])</f>
        <v>-0.2344812121831206</v>
      </c>
      <c r="I434">
        <v>1.76781981002243E-2</v>
      </c>
      <c r="J434">
        <f>(Table2[[#This Row],[1M Return vs Nifty]]-AVERAGE(Table2[1M Return vs Nifty]))/_xlfn.STDEV.P(Table2[1M Return vs Nifty])</f>
        <v>-0.11665804324628672</v>
      </c>
      <c r="K434">
        <v>16.2225531407529</v>
      </c>
      <c r="L434">
        <f>(Table2[[#This Row],[6M Return vs Nifty]]-AVERAGE(Table2[6M Return vs Nifty]))/_xlfn.STDEV.P(Table2[6M Return vs Nifty])</f>
        <v>-2.6589600956865547E-3</v>
      </c>
      <c r="M434">
        <v>-4.3206911182483498</v>
      </c>
      <c r="N434">
        <f>(Table2[[#This Row],[1W Return vs Nifty]]-AVERAGE(Table2[1W Return vs Nifty]))/_xlfn.STDEV.P(Table2[1W Return vs Nifty])</f>
        <v>-0.71080974043908285</v>
      </c>
      <c r="O434">
        <v>5163.4799999999996</v>
      </c>
      <c r="P434">
        <v>5043.0462606852798</v>
      </c>
      <c r="Q434">
        <v>4574.6625490757197</v>
      </c>
      <c r="R434">
        <v>61.2186206202473</v>
      </c>
      <c r="S434" s="1">
        <f>(Table2[[#This Row],[Close Price]]-Table2[[#This Row],[20D EMA]])/Table2[[#This Row],[20D EMA]]</f>
        <v>1.9699892320683001E-2</v>
      </c>
      <c r="T434" s="1">
        <f>(Table2[[#This Row],[Close Price]]-Table2[[#This Row],[50D EMA]])/Table2[[#This Row],[50D EMA]]</f>
        <v>4.4051497414686107E-2</v>
      </c>
      <c r="U434" s="1">
        <f>(Table2[[#This Row],[Close Price]]-Table2[[#This Row],[200D EMA]])/Table2[[#This Row],[200D EMA]]</f>
        <v>0.1509482816527743</v>
      </c>
      <c r="V434">
        <v>0.88958143083235497</v>
      </c>
      <c r="W434">
        <v>5219.8999999999996</v>
      </c>
      <c r="X434">
        <v>5289</v>
      </c>
      <c r="Y434">
        <v>5176.1499999999996</v>
      </c>
      <c r="Z434">
        <v>5289</v>
      </c>
      <c r="AA434">
        <v>4951</v>
      </c>
      <c r="AB434">
        <v>5449</v>
      </c>
      <c r="AC434" s="1">
        <f>(Table2[[#This Row],[Close Price]]/Table2[[#This Row],[Day Low]])-1</f>
        <v>8.6783271710186849E-3</v>
      </c>
      <c r="AD434" s="1">
        <f>(Table2[[#This Row],[Day High]]/Table2[[#This Row],[Close Price]])-1</f>
        <v>4.5202461444959763E-3</v>
      </c>
      <c r="AE434" s="1">
        <f>(Table2[[#This Row],[Close Price]]/Table2[[#This Row],[Current Week Low]])-1</f>
        <v>1.7203906378292722E-2</v>
      </c>
      <c r="AF434" s="1">
        <f>(Table2[[#This Row],[Current Week High]]/Table2[[#This Row],[Close Price]])-1</f>
        <v>4.5202461444959763E-3</v>
      </c>
      <c r="AG434" s="1">
        <f>(Table2[[#This Row],[Close Price]]/Table2[[#This Row],[Current Month Low]])-1</f>
        <v>6.3461926883457753E-2</v>
      </c>
      <c r="AH434" s="1">
        <f>(Table2[[#This Row],[Current Month High]]/Table2[[#This Row],[Close Price]])-1</f>
        <v>3.4908455519258474E-2</v>
      </c>
      <c r="AI434">
        <v>3.4908455519258399</v>
      </c>
      <c r="AJ434">
        <v>45.608407079646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</v>
      </c>
      <c r="AM434" t="s">
        <v>3218</v>
      </c>
      <c r="AN434">
        <v>5.31</v>
      </c>
      <c r="AO434" t="s">
        <v>3217</v>
      </c>
      <c r="AP434">
        <v>-4.1092883241549997E-3</v>
      </c>
      <c r="AQ434">
        <f>(Table2[[#This Row],[Sharpe Ratio]]-AVERAGE(Table2[Sharpe Ratio]))/_xlfn.STDEV.P(Table2[Sharpe Ratio])</f>
        <v>-0.79573133481497305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-1.8603392907791498</v>
      </c>
      <c r="AS434">
        <f>_xlfn.RANK.AVG(Table2[[#This Row],[1Y Return vs Nifty Z-Score]],Table2[1Y Return vs Nifty Z-Score])</f>
        <v>370</v>
      </c>
      <c r="AT434">
        <f>_xlfn.RANK.AVG(Table2[[#This Row],[6M Return vs Nifty Z-Score]],Table2[6M Return vs Nifty Z-Score])</f>
        <v>310</v>
      </c>
      <c r="AU434">
        <f>_xlfn.RANK.AVG(Table2[[#This Row],[Sharpe Ratio Z-Score]],Table2[Sharpe Ratio Z-Score])</f>
        <v>593</v>
      </c>
      <c r="AV434">
        <f>(Table2[[#This Row],[Rank 1Y]]+Table2[[#This Row],[Rank 6M]]+Table2[[#This Row],[Rank Sharpe]])/3</f>
        <v>424.33333333333331</v>
      </c>
    </row>
    <row r="435" spans="1:48" x14ac:dyDescent="0.3">
      <c r="A435" t="s">
        <v>1956</v>
      </c>
      <c r="B435" t="s">
        <v>1957</v>
      </c>
      <c r="C435" t="s">
        <v>3183</v>
      </c>
      <c r="D435" t="s">
        <v>127</v>
      </c>
      <c r="E435">
        <v>3647.1255261000001</v>
      </c>
      <c r="F435">
        <v>833.45</v>
      </c>
      <c r="G435">
        <v>26.027898089884999</v>
      </c>
      <c r="H435">
        <f>(Table2[[#This Row],[1Y Return vs Nifty]]-AVERAGE(Table2[1Y Return vs Nifty]))/_xlfn.STDEV.P(Table2[1Y Return vs Nifty])</f>
        <v>-1.1075913687691813E-2</v>
      </c>
      <c r="I435">
        <v>6.3814167461985196</v>
      </c>
      <c r="J435">
        <f>(Table2[[#This Row],[1M Return vs Nifty]]-AVERAGE(Table2[1M Return vs Nifty]))/_xlfn.STDEV.P(Table2[1M Return vs Nifty])</f>
        <v>0.47543650816396127</v>
      </c>
      <c r="K435">
        <v>-21.1671962490589</v>
      </c>
      <c r="L435">
        <f>(Table2[[#This Row],[6M Return vs Nifty]]-AVERAGE(Table2[6M Return vs Nifty]))/_xlfn.STDEV.P(Table2[6M Return vs Nifty])</f>
        <v>-1.1049721036103599</v>
      </c>
      <c r="M435">
        <v>7.3974626122537304</v>
      </c>
      <c r="N435">
        <f>(Table2[[#This Row],[1W Return vs Nifty]]-AVERAGE(Table2[1W Return vs Nifty]))/_xlfn.STDEV.P(Table2[1W Return vs Nifty])</f>
        <v>1.9328438871765037</v>
      </c>
      <c r="O435">
        <v>783.41</v>
      </c>
      <c r="P435">
        <v>823.11737457088896</v>
      </c>
      <c r="Q435">
        <v>769.54873997852201</v>
      </c>
      <c r="R435">
        <v>72.623464483212899</v>
      </c>
      <c r="S435" s="1">
        <f>(Table2[[#This Row],[Close Price]]-Table2[[#This Row],[20D EMA]])/Table2[[#This Row],[20D EMA]]</f>
        <v>6.3874599507282373E-2</v>
      </c>
      <c r="T435" s="1">
        <f>(Table2[[#This Row],[Close Price]]-Table2[[#This Row],[50D EMA]])/Table2[[#This Row],[50D EMA]]</f>
        <v>1.2553040123223906E-2</v>
      </c>
      <c r="U435" s="1">
        <f>(Table2[[#This Row],[Close Price]]-Table2[[#This Row],[200D EMA]])/Table2[[#This Row],[200D EMA]]</f>
        <v>8.3037313560232084E-2</v>
      </c>
      <c r="V435">
        <v>0.56684804461356397</v>
      </c>
      <c r="W435">
        <v>797.65</v>
      </c>
      <c r="X435">
        <v>851.95</v>
      </c>
      <c r="Y435">
        <v>826</v>
      </c>
      <c r="Z435">
        <v>843.65</v>
      </c>
      <c r="AA435">
        <v>825.35</v>
      </c>
      <c r="AB435">
        <v>847.3</v>
      </c>
      <c r="AC435" s="1">
        <f>(Table2[[#This Row],[Close Price]]/Table2[[#This Row],[Day Low]])-1</f>
        <v>4.4881840406193252E-2</v>
      </c>
      <c r="AD435" s="1">
        <f>(Table2[[#This Row],[Day High]]/Table2[[#This Row],[Close Price]])-1</f>
        <v>2.2196892435059068E-2</v>
      </c>
      <c r="AE435" s="1">
        <f>(Table2[[#This Row],[Close Price]]/Table2[[#This Row],[Current Week Low]])-1</f>
        <v>9.0193704600485258E-3</v>
      </c>
      <c r="AF435" s="1">
        <f>(Table2[[#This Row],[Current Week High]]/Table2[[#This Row],[Close Price]])-1</f>
        <v>1.2238286639870255E-2</v>
      </c>
      <c r="AG435" s="1">
        <f>(Table2[[#This Row],[Close Price]]/Table2[[#This Row],[Current Month Low]])-1</f>
        <v>9.8140182952686228E-3</v>
      </c>
      <c r="AH435" s="1">
        <f>(Table2[[#This Row],[Current Month High]]/Table2[[#This Row],[Close Price]])-1</f>
        <v>1.66176735257062E-2</v>
      </c>
      <c r="AI435">
        <v>29.941808146859401</v>
      </c>
      <c r="AJ435">
        <v>96.800472255017695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-0.09</v>
      </c>
      <c r="AM435" t="s">
        <v>3216</v>
      </c>
      <c r="AN435">
        <v>8.9499999999999993</v>
      </c>
      <c r="AO435" t="s">
        <v>3217</v>
      </c>
      <c r="AP435">
        <v>8.2844639862899E-2</v>
      </c>
      <c r="AQ435">
        <f>(Table2[[#This Row],[Sharpe Ratio]]-AVERAGE(Table2[Sharpe Ratio]))/_xlfn.STDEV.P(Table2[Sharpe Ratio])</f>
        <v>0.21415833046836502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294</v>
      </c>
      <c r="AT435">
        <f>_xlfn.RANK.AVG(Table2[[#This Row],[6M Return vs Nifty Z-Score]],Table2[6M Return vs Nifty Z-Score])</f>
        <v>688</v>
      </c>
      <c r="AU435">
        <f>_xlfn.RANK.AVG(Table2[[#This Row],[Sharpe Ratio Z-Score]],Table2[Sharpe Ratio Z-Score])</f>
        <v>291</v>
      </c>
      <c r="AV435">
        <f>(Table2[[#This Row],[Rank 1Y]]+Table2[[#This Row],[Rank 6M]]+Table2[[#This Row],[Rank Sharpe]])/3</f>
        <v>424.33333333333331</v>
      </c>
    </row>
    <row r="436" spans="1:48" x14ac:dyDescent="0.3">
      <c r="A436" t="s">
        <v>32</v>
      </c>
      <c r="B436" t="s">
        <v>33</v>
      </c>
      <c r="C436" t="s">
        <v>3171</v>
      </c>
      <c r="D436" t="s">
        <v>34</v>
      </c>
      <c r="E436">
        <v>707498.65070534998</v>
      </c>
      <c r="F436">
        <v>792.75</v>
      </c>
      <c r="G436">
        <v>5.2132235027414202</v>
      </c>
      <c r="H436">
        <f>(Table2[[#This Row],[1Y Return vs Nifty]]-AVERAGE(Table2[1Y Return vs Nifty]))/_xlfn.STDEV.P(Table2[1Y Return vs Nifty])</f>
        <v>-0.35703957081053828</v>
      </c>
      <c r="I436">
        <v>-7.4997862227241203</v>
      </c>
      <c r="J436">
        <f>(Table2[[#This Row],[1M Return vs Nifty]]-AVERAGE(Table2[1M Return vs Nifty]))/_xlfn.STDEV.P(Table2[1M Return vs Nifty])</f>
        <v>-0.81609748286949657</v>
      </c>
      <c r="K436">
        <v>-6.6064353303302603</v>
      </c>
      <c r="L436">
        <f>(Table2[[#This Row],[6M Return vs Nifty]]-AVERAGE(Table2[6M Return vs Nifty]))/_xlfn.STDEV.P(Table2[6M Return vs Nifty])</f>
        <v>-0.67569620841907196</v>
      </c>
      <c r="M436">
        <v>-1.2643009998099799</v>
      </c>
      <c r="N436">
        <f>(Table2[[#This Row],[1W Return vs Nifty]]-AVERAGE(Table2[1W Return vs Nifty]))/_xlfn.STDEV.P(Table2[1W Return vs Nifty])</f>
        <v>-2.1278180276505188E-2</v>
      </c>
      <c r="O436">
        <v>799.41</v>
      </c>
      <c r="P436">
        <v>814.03830734773896</v>
      </c>
      <c r="Q436">
        <v>765.09193649924305</v>
      </c>
      <c r="R436">
        <v>48.347026289606902</v>
      </c>
      <c r="S436" s="1">
        <f>(Table2[[#This Row],[Close Price]]-Table2[[#This Row],[20D EMA]])/Table2[[#This Row],[20D EMA]]</f>
        <v>-8.3311442188613704E-3</v>
      </c>
      <c r="T436" s="1">
        <f>(Table2[[#This Row],[Close Price]]-Table2[[#This Row],[50D EMA]])/Table2[[#This Row],[50D EMA]]</f>
        <v>-2.6151481024399844E-2</v>
      </c>
      <c r="U436" s="1">
        <f>(Table2[[#This Row],[Close Price]]-Table2[[#This Row],[200D EMA]])/Table2[[#This Row],[200D EMA]]</f>
        <v>3.6149986924851503E-2</v>
      </c>
      <c r="V436">
        <v>1.0645465157496099</v>
      </c>
      <c r="W436">
        <v>782</v>
      </c>
      <c r="X436">
        <v>794.75</v>
      </c>
      <c r="Y436">
        <v>780.55</v>
      </c>
      <c r="Z436">
        <v>795</v>
      </c>
      <c r="AA436">
        <v>765.4</v>
      </c>
      <c r="AB436">
        <v>825.95</v>
      </c>
      <c r="AC436" s="1">
        <f>(Table2[[#This Row],[Close Price]]/Table2[[#This Row],[Day Low]])-1</f>
        <v>1.3746803069053737E-2</v>
      </c>
      <c r="AD436" s="1">
        <f>(Table2[[#This Row],[Day High]]/Table2[[#This Row],[Close Price]])-1</f>
        <v>2.5228634500158442E-3</v>
      </c>
      <c r="AE436" s="1">
        <f>(Table2[[#This Row],[Close Price]]/Table2[[#This Row],[Current Week Low]])-1</f>
        <v>1.5630004484017634E-2</v>
      </c>
      <c r="AF436" s="1">
        <f>(Table2[[#This Row],[Current Week High]]/Table2[[#This Row],[Close Price]])-1</f>
        <v>2.8382213812676582E-3</v>
      </c>
      <c r="AG436" s="1">
        <f>(Table2[[#This Row],[Close Price]]/Table2[[#This Row],[Current Month Low]])-1</f>
        <v>3.5732950091455384E-2</v>
      </c>
      <c r="AH436" s="1">
        <f>(Table2[[#This Row],[Current Month High]]/Table2[[#This Row],[Close Price]])-1</f>
        <v>4.1879533270261726E-2</v>
      </c>
      <c r="AI436">
        <v>15.042573320719001</v>
      </c>
      <c r="AJ436">
        <v>45.940721649484502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-0.06</v>
      </c>
      <c r="AM436" t="s">
        <v>3216</v>
      </c>
      <c r="AN436">
        <v>-3.58</v>
      </c>
      <c r="AO436" t="s">
        <v>3216</v>
      </c>
      <c r="AP436">
        <v>7.8991626004736998E-2</v>
      </c>
      <c r="AQ436">
        <f>(Table2[[#This Row],[Sharpe Ratio]]-AVERAGE(Table2[Sharpe Ratio]))/_xlfn.STDEV.P(Table2[Sharpe Ratio])</f>
        <v>0.16940912871659633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416</v>
      </c>
      <c r="AT436">
        <f>_xlfn.RANK.AVG(Table2[[#This Row],[6M Return vs Nifty Z-Score]],Table2[6M Return vs Nifty Z-Score])</f>
        <v>551</v>
      </c>
      <c r="AU436">
        <f>_xlfn.RANK.AVG(Table2[[#This Row],[Sharpe Ratio Z-Score]],Table2[Sharpe Ratio Z-Score])</f>
        <v>307</v>
      </c>
      <c r="AV436">
        <f>(Table2[[#This Row],[Rank 1Y]]+Table2[[#This Row],[Rank 6M]]+Table2[[#This Row],[Rank Sharpe]])/3</f>
        <v>424.66666666666669</v>
      </c>
    </row>
    <row r="437" spans="1:48" x14ac:dyDescent="0.3">
      <c r="A437" t="s">
        <v>1447</v>
      </c>
      <c r="B437" t="s">
        <v>1448</v>
      </c>
      <c r="C437" t="s">
        <v>631</v>
      </c>
      <c r="D437" t="s">
        <v>631</v>
      </c>
      <c r="E437">
        <v>7579.9843947649997</v>
      </c>
      <c r="F437">
        <v>539.65</v>
      </c>
      <c r="G437">
        <v>-3.71963611593671</v>
      </c>
      <c r="H437">
        <f>(Table2[[#This Row],[1Y Return vs Nifty]]-AVERAGE(Table2[1Y Return vs Nifty]))/_xlfn.STDEV.P(Table2[1Y Return vs Nifty])</f>
        <v>-0.50551389690698034</v>
      </c>
      <c r="I437">
        <v>-4.4232008806597998</v>
      </c>
      <c r="J437">
        <f>(Table2[[#This Row],[1M Return vs Nifty]]-AVERAGE(Table2[1M Return vs Nifty]))/_xlfn.STDEV.P(Table2[1M Return vs Nifty])</f>
        <v>-0.52984602797129299</v>
      </c>
      <c r="K437">
        <v>-1.1027866730175599</v>
      </c>
      <c r="L437">
        <f>(Table2[[#This Row],[6M Return vs Nifty]]-AVERAGE(Table2[6M Return vs Nifty]))/_xlfn.STDEV.P(Table2[6M Return vs Nifty])</f>
        <v>-0.51343932381166191</v>
      </c>
      <c r="M437">
        <v>-3.83806371989725E-2</v>
      </c>
      <c r="N437">
        <f>(Table2[[#This Row],[1W Return vs Nifty]]-AVERAGE(Table2[1W Return vs Nifty]))/_xlfn.STDEV.P(Table2[1W Return vs Nifty])</f>
        <v>0.25529344425751976</v>
      </c>
      <c r="O437">
        <v>550.57000000000005</v>
      </c>
      <c r="P437">
        <v>545.817951556857</v>
      </c>
      <c r="Q437">
        <v>511.20153054389601</v>
      </c>
      <c r="R437">
        <v>41.525971572714397</v>
      </c>
      <c r="S437" s="1">
        <f>(Table2[[#This Row],[Close Price]]-Table2[[#This Row],[20D EMA]])/Table2[[#This Row],[20D EMA]]</f>
        <v>-1.9833990228308975E-2</v>
      </c>
      <c r="T437" s="1">
        <f>(Table2[[#This Row],[Close Price]]-Table2[[#This Row],[50D EMA]])/Table2[[#This Row],[50D EMA]]</f>
        <v>-1.1300382369733242E-2</v>
      </c>
      <c r="U437" s="1">
        <f>(Table2[[#This Row],[Close Price]]-Table2[[#This Row],[200D EMA]])/Table2[[#This Row],[200D EMA]]</f>
        <v>5.5650203992613327E-2</v>
      </c>
      <c r="V437">
        <v>0.66187931683671297</v>
      </c>
      <c r="W437">
        <v>534</v>
      </c>
      <c r="X437">
        <v>559.79999999999995</v>
      </c>
      <c r="Y437">
        <v>534</v>
      </c>
      <c r="Z437">
        <v>565</v>
      </c>
      <c r="AA437">
        <v>518.79999999999995</v>
      </c>
      <c r="AB437">
        <v>565</v>
      </c>
      <c r="AC437" s="1">
        <f>(Table2[[#This Row],[Close Price]]/Table2[[#This Row],[Day Low]])-1</f>
        <v>1.0580524344569353E-2</v>
      </c>
      <c r="AD437" s="1">
        <f>(Table2[[#This Row],[Day High]]/Table2[[#This Row],[Close Price]])-1</f>
        <v>3.7339016028907546E-2</v>
      </c>
      <c r="AE437" s="1">
        <f>(Table2[[#This Row],[Close Price]]/Table2[[#This Row],[Current Week Low]])-1</f>
        <v>1.0580524344569353E-2</v>
      </c>
      <c r="AF437" s="1">
        <f>(Table2[[#This Row],[Current Week High]]/Table2[[#This Row],[Close Price]])-1</f>
        <v>4.6974891133141794E-2</v>
      </c>
      <c r="AG437" s="1">
        <f>(Table2[[#This Row],[Close Price]]/Table2[[#This Row],[Current Month Low]])-1</f>
        <v>4.0188897455667005E-2</v>
      </c>
      <c r="AH437" s="1">
        <f>(Table2[[#This Row],[Current Month High]]/Table2[[#This Row],[Close Price]])-1</f>
        <v>4.6974891133141794E-2</v>
      </c>
      <c r="AI437">
        <v>23.4133234503845</v>
      </c>
      <c r="AJ437">
        <v>36.724094248796497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-0.13</v>
      </c>
      <c r="AM437" t="s">
        <v>3216</v>
      </c>
      <c r="AN437">
        <v>0.05</v>
      </c>
      <c r="AO437" t="s">
        <v>3217</v>
      </c>
      <c r="AP437">
        <v>8.0498218691320997E-2</v>
      </c>
      <c r="AQ437">
        <f>(Table2[[#This Row],[Sharpe Ratio]]-AVERAGE(Table2[Sharpe Ratio]))/_xlfn.STDEV.P(Table2[Sharpe Ratio])</f>
        <v>0.1869068130155693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-1.1065989914168464</v>
      </c>
      <c r="AS437">
        <f>_xlfn.RANK.AVG(Table2[[#This Row],[1Y Return vs Nifty Z-Score]],Table2[1Y Return vs Nifty Z-Score])</f>
        <v>483</v>
      </c>
      <c r="AT437">
        <f>_xlfn.RANK.AVG(Table2[[#This Row],[6M Return vs Nifty Z-Score]],Table2[6M Return vs Nifty Z-Score])</f>
        <v>491</v>
      </c>
      <c r="AU437">
        <f>_xlfn.RANK.AVG(Table2[[#This Row],[Sharpe Ratio Z-Score]],Table2[Sharpe Ratio Z-Score])</f>
        <v>301</v>
      </c>
      <c r="AV437">
        <f>(Table2[[#This Row],[Rank 1Y]]+Table2[[#This Row],[Rank 6M]]+Table2[[#This Row],[Rank Sharpe]])/3</f>
        <v>425</v>
      </c>
    </row>
    <row r="438" spans="1:48" x14ac:dyDescent="0.3">
      <c r="A438" t="s">
        <v>1500</v>
      </c>
      <c r="B438" t="s">
        <v>1501</v>
      </c>
      <c r="C438" t="s">
        <v>3174</v>
      </c>
      <c r="D438" t="s">
        <v>46</v>
      </c>
      <c r="E438">
        <v>7043.6610226250004</v>
      </c>
      <c r="F438">
        <v>189.25</v>
      </c>
      <c r="G438">
        <v>4.3347206096992101</v>
      </c>
      <c r="H438">
        <f>(Table2[[#This Row],[1Y Return vs Nifty]]-AVERAGE(Table2[1Y Return vs Nifty]))/_xlfn.STDEV.P(Table2[1Y Return vs Nifty])</f>
        <v>-0.3716412919374979</v>
      </c>
      <c r="I438">
        <v>-3.1510703485348102</v>
      </c>
      <c r="J438">
        <f>(Table2[[#This Row],[1M Return vs Nifty]]-AVERAGE(Table2[1M Return vs Nifty]))/_xlfn.STDEV.P(Table2[1M Return vs Nifty])</f>
        <v>-0.41148454107788268</v>
      </c>
      <c r="K438">
        <v>-16.544788287744201</v>
      </c>
      <c r="L438">
        <f>(Table2[[#This Row],[6M Return vs Nifty]]-AVERAGE(Table2[6M Return vs Nifty]))/_xlfn.STDEV.P(Table2[6M Return vs Nifty])</f>
        <v>-0.96869568738403256</v>
      </c>
      <c r="M438">
        <v>-4.2429411225960596</v>
      </c>
      <c r="N438">
        <f>(Table2[[#This Row],[1W Return vs Nifty]]-AVERAGE(Table2[1W Return vs Nifty]))/_xlfn.STDEV.P(Table2[1W Return vs Nifty])</f>
        <v>-0.69326908832097256</v>
      </c>
      <c r="O438">
        <v>204.57</v>
      </c>
      <c r="P438">
        <v>194.13139107530699</v>
      </c>
      <c r="Q438">
        <v>190.35666840247299</v>
      </c>
      <c r="R438">
        <v>41.197765381622801</v>
      </c>
      <c r="S438" s="1">
        <f>(Table2[[#This Row],[Close Price]]-Table2[[#This Row],[20D EMA]])/Table2[[#This Row],[20D EMA]]</f>
        <v>-7.488879112284301E-2</v>
      </c>
      <c r="T438" s="1">
        <f>(Table2[[#This Row],[Close Price]]-Table2[[#This Row],[50D EMA]])/Table2[[#This Row],[50D EMA]]</f>
        <v>-2.5144779771414792E-2</v>
      </c>
      <c r="U438" s="1">
        <f>(Table2[[#This Row],[Close Price]]-Table2[[#This Row],[200D EMA]])/Table2[[#This Row],[200D EMA]]</f>
        <v>-5.8136571298524247E-3</v>
      </c>
      <c r="V438">
        <v>0.68235049539356796</v>
      </c>
      <c r="W438">
        <v>184.31</v>
      </c>
      <c r="X438">
        <v>191.45</v>
      </c>
      <c r="Y438">
        <v>188.1</v>
      </c>
      <c r="Z438">
        <v>192.99</v>
      </c>
      <c r="AA438">
        <v>188.1</v>
      </c>
      <c r="AB438">
        <v>196.5</v>
      </c>
      <c r="AC438" s="1">
        <f>(Table2[[#This Row],[Close Price]]/Table2[[#This Row],[Day Low]])-1</f>
        <v>2.6802669415658453E-2</v>
      </c>
      <c r="AD438" s="1">
        <f>(Table2[[#This Row],[Day High]]/Table2[[#This Row],[Close Price]])-1</f>
        <v>1.1624834874504497E-2</v>
      </c>
      <c r="AE438" s="1">
        <f>(Table2[[#This Row],[Close Price]]/Table2[[#This Row],[Current Week Low]])-1</f>
        <v>6.1137692716639602E-3</v>
      </c>
      <c r="AF438" s="1">
        <f>(Table2[[#This Row],[Current Week High]]/Table2[[#This Row],[Close Price]])-1</f>
        <v>1.9762219286658E-2</v>
      </c>
      <c r="AG438" s="1">
        <f>(Table2[[#This Row],[Close Price]]/Table2[[#This Row],[Current Month Low]])-1</f>
        <v>6.1137692716639602E-3</v>
      </c>
      <c r="AH438" s="1">
        <f>(Table2[[#This Row],[Current Month High]]/Table2[[#This Row],[Close Price]])-1</f>
        <v>3.8309114927344678E-2</v>
      </c>
      <c r="AI438">
        <v>31.7305151915455</v>
      </c>
      <c r="AJ438">
        <v>37.9373177842565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-0.05</v>
      </c>
      <c r="AM438" t="s">
        <v>3216</v>
      </c>
      <c r="AN438">
        <v>-2.63</v>
      </c>
      <c r="AO438" t="s">
        <v>3216</v>
      </c>
      <c r="AP438">
        <v>0.113216285462753</v>
      </c>
      <c r="AQ438">
        <f>(Table2[[#This Row],[Sharpe Ratio]]-AVERAGE(Table2[Sharpe Ratio]))/_xlfn.STDEV.P(Table2[Sharpe Ratio])</f>
        <v>0.56689697780077253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-1.878193630919613</v>
      </c>
      <c r="AS438">
        <f>_xlfn.RANK.AVG(Table2[[#This Row],[1Y Return vs Nifty Z-Score]],Table2[1Y Return vs Nifty Z-Score])</f>
        <v>419</v>
      </c>
      <c r="AT438">
        <f>_xlfn.RANK.AVG(Table2[[#This Row],[6M Return vs Nifty Z-Score]],Table2[6M Return vs Nifty Z-Score])</f>
        <v>654</v>
      </c>
      <c r="AU438">
        <f>_xlfn.RANK.AVG(Table2[[#This Row],[Sharpe Ratio Z-Score]],Table2[Sharpe Ratio Z-Score])</f>
        <v>202</v>
      </c>
      <c r="AV438">
        <f>(Table2[[#This Row],[Rank 1Y]]+Table2[[#This Row],[Rank 6M]]+Table2[[#This Row],[Rank Sharpe]])/3</f>
        <v>425</v>
      </c>
    </row>
    <row r="439" spans="1:48" x14ac:dyDescent="0.3">
      <c r="A439" t="s">
        <v>1296</v>
      </c>
      <c r="B439" t="s">
        <v>1297</v>
      </c>
      <c r="C439" t="s">
        <v>3185</v>
      </c>
      <c r="D439" t="s">
        <v>379</v>
      </c>
      <c r="E439">
        <v>9027.10996462</v>
      </c>
      <c r="F439">
        <v>226.54</v>
      </c>
      <c r="G439">
        <v>5.4704997721391502</v>
      </c>
      <c r="H439">
        <f>(Table2[[#This Row],[1Y Return vs Nifty]]-AVERAGE(Table2[1Y Return vs Nifty]))/_xlfn.STDEV.P(Table2[1Y Return vs Nifty])</f>
        <v>-0.35276334546389093</v>
      </c>
      <c r="I439">
        <v>-3.3992647508076099</v>
      </c>
      <c r="J439">
        <f>(Table2[[#This Row],[1M Return vs Nifty]]-AVERAGE(Table2[1M Return vs Nifty]))/_xlfn.STDEV.P(Table2[1M Return vs Nifty])</f>
        <v>-0.43457702864089909</v>
      </c>
      <c r="K439">
        <v>-3.7393186754032199</v>
      </c>
      <c r="L439">
        <f>(Table2[[#This Row],[6M Return vs Nifty]]-AVERAGE(Table2[6M Return vs Nifty]))/_xlfn.STDEV.P(Table2[6M Return vs Nifty])</f>
        <v>-0.59116875305246597</v>
      </c>
      <c r="M439">
        <v>-3.58032531610273</v>
      </c>
      <c r="N439">
        <f>(Table2[[#This Row],[1W Return vs Nifty]]-AVERAGE(Table2[1W Return vs Nifty]))/_xlfn.STDEV.P(Table2[1W Return vs Nifty])</f>
        <v>-0.54378080536801776</v>
      </c>
      <c r="O439">
        <v>228.97</v>
      </c>
      <c r="P439">
        <v>231.92778316490799</v>
      </c>
      <c r="Q439">
        <v>225.30420714200099</v>
      </c>
      <c r="R439">
        <v>46.574308868381799</v>
      </c>
      <c r="S439" s="1">
        <f>(Table2[[#This Row],[Close Price]]-Table2[[#This Row],[20D EMA]])/Table2[[#This Row],[20D EMA]]</f>
        <v>-1.0612744027601899E-2</v>
      </c>
      <c r="T439" s="1">
        <f>(Table2[[#This Row],[Close Price]]-Table2[[#This Row],[50D EMA]])/Table2[[#This Row],[50D EMA]]</f>
        <v>-2.3230434454146947E-2</v>
      </c>
      <c r="U439" s="1">
        <f>(Table2[[#This Row],[Close Price]]-Table2[[#This Row],[200D EMA]])/Table2[[#This Row],[200D EMA]]</f>
        <v>5.4849968124213791E-3</v>
      </c>
      <c r="V439">
        <v>0.30434065973633501</v>
      </c>
      <c r="W439">
        <v>222.51</v>
      </c>
      <c r="X439">
        <v>228.7</v>
      </c>
      <c r="Y439">
        <v>221</v>
      </c>
      <c r="Z439">
        <v>228.7</v>
      </c>
      <c r="AA439">
        <v>219.3</v>
      </c>
      <c r="AB439">
        <v>244.25</v>
      </c>
      <c r="AC439" s="1">
        <f>(Table2[[#This Row],[Close Price]]/Table2[[#This Row],[Day Low]])-1</f>
        <v>1.8111545548514574E-2</v>
      </c>
      <c r="AD439" s="1">
        <f>(Table2[[#This Row],[Day High]]/Table2[[#This Row],[Close Price]])-1</f>
        <v>9.5347400017655737E-3</v>
      </c>
      <c r="AE439" s="1">
        <f>(Table2[[#This Row],[Close Price]]/Table2[[#This Row],[Current Week Low]])-1</f>
        <v>2.5067873303167287E-2</v>
      </c>
      <c r="AF439" s="1">
        <f>(Table2[[#This Row],[Current Week High]]/Table2[[#This Row],[Close Price]])-1</f>
        <v>9.5347400017655737E-3</v>
      </c>
      <c r="AG439" s="1">
        <f>(Table2[[#This Row],[Close Price]]/Table2[[#This Row],[Current Month Low]])-1</f>
        <v>3.301413588691271E-2</v>
      </c>
      <c r="AH439" s="1">
        <f>(Table2[[#This Row],[Current Month High]]/Table2[[#This Row],[Close Price]])-1</f>
        <v>7.8176039551514087E-2</v>
      </c>
      <c r="AI439">
        <v>42.248609517082997</v>
      </c>
      <c r="AJ439">
        <v>36.469879518072197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-0.08</v>
      </c>
      <c r="AM439" t="s">
        <v>3216</v>
      </c>
      <c r="AN439">
        <v>-5.28</v>
      </c>
      <c r="AO439" t="s">
        <v>3216</v>
      </c>
      <c r="AP439">
        <v>6.6052744472641006E-2</v>
      </c>
      <c r="AQ439">
        <f>(Table2[[#This Row],[Sharpe Ratio]]-AVERAGE(Table2[Sharpe Ratio]))/_xlfn.STDEV.P(Table2[Sharpe Ratio])</f>
        <v>1.9135955186356402E-2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414</v>
      </c>
      <c r="AT439">
        <f>_xlfn.RANK.AVG(Table2[[#This Row],[6M Return vs Nifty Z-Score]],Table2[6M Return vs Nifty Z-Score])</f>
        <v>517</v>
      </c>
      <c r="AU439">
        <f>_xlfn.RANK.AVG(Table2[[#This Row],[Sharpe Ratio Z-Score]],Table2[Sharpe Ratio Z-Score])</f>
        <v>345</v>
      </c>
      <c r="AV439">
        <f>(Table2[[#This Row],[Rank 1Y]]+Table2[[#This Row],[Rank 6M]]+Table2[[#This Row],[Rank Sharpe]])/3</f>
        <v>425.33333333333331</v>
      </c>
    </row>
    <row r="440" spans="1:48" x14ac:dyDescent="0.3">
      <c r="A440" t="s">
        <v>661</v>
      </c>
      <c r="B440" t="s">
        <v>662</v>
      </c>
      <c r="C440" t="s">
        <v>3177</v>
      </c>
      <c r="D440" t="s">
        <v>197</v>
      </c>
      <c r="E440">
        <v>28925.22077235</v>
      </c>
      <c r="F440">
        <v>1376.55</v>
      </c>
      <c r="G440">
        <v>-15.178602514530599</v>
      </c>
      <c r="H440">
        <f>(Table2[[#This Row],[1Y Return vs Nifty]]-AVERAGE(Table2[1Y Return vs Nifty]))/_xlfn.STDEV.P(Table2[1Y Return vs Nifty])</f>
        <v>-0.69597500190806472</v>
      </c>
      <c r="I440">
        <v>-1.2373862403108</v>
      </c>
      <c r="J440">
        <f>(Table2[[#This Row],[1M Return vs Nifty]]-AVERAGE(Table2[1M Return vs Nifty]))/_xlfn.STDEV.P(Table2[1M Return vs Nifty])</f>
        <v>-0.23343166774944912</v>
      </c>
      <c r="K440">
        <v>19.624005529562702</v>
      </c>
      <c r="L440">
        <f>(Table2[[#This Row],[6M Return vs Nifty]]-AVERAGE(Table2[6M Return vs Nifty]))/_xlfn.STDEV.P(Table2[6M Return vs Nifty])</f>
        <v>9.7621617774303268E-2</v>
      </c>
      <c r="M440">
        <v>-2.3626787467778101</v>
      </c>
      <c r="N440">
        <f>(Table2[[#This Row],[1W Return vs Nifty]]-AVERAGE(Table2[1W Return vs Nifty]))/_xlfn.STDEV.P(Table2[1W Return vs Nifty])</f>
        <v>-0.26907577553294881</v>
      </c>
      <c r="O440">
        <v>1371.99</v>
      </c>
      <c r="P440">
        <v>1356.2645678792001</v>
      </c>
      <c r="Q440">
        <v>1260.3433186193599</v>
      </c>
      <c r="R440">
        <v>51.567308682270799</v>
      </c>
      <c r="S440" s="1">
        <f>(Table2[[#This Row],[Close Price]]-Table2[[#This Row],[20D EMA]])/Table2[[#This Row],[20D EMA]]</f>
        <v>3.3236393851266738E-3</v>
      </c>
      <c r="T440" s="1">
        <f>(Table2[[#This Row],[Close Price]]-Table2[[#This Row],[50D EMA]])/Table2[[#This Row],[50D EMA]]</f>
        <v>1.495683998625752E-2</v>
      </c>
      <c r="U440" s="1">
        <f>(Table2[[#This Row],[Close Price]]-Table2[[#This Row],[200D EMA]])/Table2[[#This Row],[200D EMA]]</f>
        <v>9.2202402047037751E-2</v>
      </c>
      <c r="V440">
        <v>0.51370540125783704</v>
      </c>
      <c r="W440">
        <v>1365.05</v>
      </c>
      <c r="X440">
        <v>1386.75</v>
      </c>
      <c r="Y440">
        <v>1365.05</v>
      </c>
      <c r="Z440">
        <v>1417.7</v>
      </c>
      <c r="AA440">
        <v>1323</v>
      </c>
      <c r="AB440">
        <v>1417.7</v>
      </c>
      <c r="AC440" s="1">
        <f>(Table2[[#This Row],[Close Price]]/Table2[[#This Row],[Day Low]])-1</f>
        <v>8.4245998315080062E-3</v>
      </c>
      <c r="AD440" s="1">
        <f>(Table2[[#This Row],[Day High]]/Table2[[#This Row],[Close Price]])-1</f>
        <v>7.4098289201265377E-3</v>
      </c>
      <c r="AE440" s="1">
        <f>(Table2[[#This Row],[Close Price]]/Table2[[#This Row],[Current Week Low]])-1</f>
        <v>8.4245998315080062E-3</v>
      </c>
      <c r="AF440" s="1">
        <f>(Table2[[#This Row],[Current Week High]]/Table2[[#This Row],[Close Price]])-1</f>
        <v>2.9893574516000276E-2</v>
      </c>
      <c r="AG440" s="1">
        <f>(Table2[[#This Row],[Close Price]]/Table2[[#This Row],[Current Month Low]])-1</f>
        <v>4.0476190476190332E-2</v>
      </c>
      <c r="AH440" s="1">
        <f>(Table2[[#This Row],[Current Month High]]/Table2[[#This Row],[Close Price]])-1</f>
        <v>2.9893574516000276E-2</v>
      </c>
      <c r="AI440">
        <v>9.4003123751407607</v>
      </c>
      <c r="AJ440">
        <v>37.236428891879697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</v>
      </c>
      <c r="AM440" t="s">
        <v>3218</v>
      </c>
      <c r="AN440">
        <v>2.59</v>
      </c>
      <c r="AO440" t="s">
        <v>3217</v>
      </c>
      <c r="AP440">
        <v>3.1529242539214998E-2</v>
      </c>
      <c r="AQ440">
        <f>(Table2[[#This Row],[Sharpe Ratio]]-AVERAGE(Table2[Sharpe Ratio]))/_xlfn.STDEV.P(Table2[Sharpe Ratio])</f>
        <v>-0.38182267358260907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-1.4826835009987684</v>
      </c>
      <c r="AS440">
        <f>_xlfn.RANK.AVG(Table2[[#This Row],[1Y Return vs Nifty Z-Score]],Table2[1Y Return vs Nifty Z-Score])</f>
        <v>570</v>
      </c>
      <c r="AT440">
        <f>_xlfn.RANK.AVG(Table2[[#This Row],[6M Return vs Nifty Z-Score]],Table2[6M Return vs Nifty Z-Score])</f>
        <v>272</v>
      </c>
      <c r="AU440">
        <f>_xlfn.RANK.AVG(Table2[[#This Row],[Sharpe Ratio Z-Score]],Table2[Sharpe Ratio Z-Score])</f>
        <v>437</v>
      </c>
      <c r="AV440">
        <f>(Table2[[#This Row],[Rank 1Y]]+Table2[[#This Row],[Rank 6M]]+Table2[[#This Row],[Rank Sharpe]])/3</f>
        <v>426.33333333333331</v>
      </c>
    </row>
    <row r="441" spans="1:48" x14ac:dyDescent="0.3">
      <c r="A441" t="s">
        <v>940</v>
      </c>
      <c r="B441" t="s">
        <v>941</v>
      </c>
      <c r="C441" t="s">
        <v>3185</v>
      </c>
      <c r="D441" t="s">
        <v>468</v>
      </c>
      <c r="E441">
        <v>16579.382022000002</v>
      </c>
      <c r="F441">
        <v>5407.5</v>
      </c>
      <c r="G441">
        <v>-19.8474774918541</v>
      </c>
      <c r="H441">
        <f>(Table2[[#This Row],[1Y Return vs Nifty]]-AVERAGE(Table2[1Y Return vs Nifty]))/_xlfn.STDEV.P(Table2[1Y Return vs Nifty])</f>
        <v>-0.77357703479316542</v>
      </c>
      <c r="I441">
        <v>-4.8270971409187302</v>
      </c>
      <c r="J441">
        <f>(Table2[[#This Row],[1M Return vs Nifty]]-AVERAGE(Table2[1M Return vs Nifty]))/_xlfn.STDEV.P(Table2[1M Return vs Nifty])</f>
        <v>-0.56742531775933003</v>
      </c>
      <c r="K441">
        <v>17.038484211597101</v>
      </c>
      <c r="L441">
        <f>(Table2[[#This Row],[6M Return vs Nifty]]-AVERAGE(Table2[6M Return vs Nifty]))/_xlfn.STDEV.P(Table2[6M Return vs Nifty])</f>
        <v>2.1396069913116926E-2</v>
      </c>
      <c r="M441">
        <v>-4.1438734841670097</v>
      </c>
      <c r="N441">
        <f>(Table2[[#This Row],[1W Return vs Nifty]]-AVERAGE(Table2[1W Return vs Nifty]))/_xlfn.STDEV.P(Table2[1W Return vs Nifty])</f>
        <v>-0.67091910659726928</v>
      </c>
      <c r="O441">
        <v>5336.36</v>
      </c>
      <c r="P441">
        <v>5261.2187583832001</v>
      </c>
      <c r="Q441">
        <v>4870.8421840609599</v>
      </c>
      <c r="R441">
        <v>57.546322451755501</v>
      </c>
      <c r="S441" s="1">
        <f>(Table2[[#This Row],[Close Price]]-Table2[[#This Row],[20D EMA]])/Table2[[#This Row],[20D EMA]]</f>
        <v>1.3331184552766367E-2</v>
      </c>
      <c r="T441" s="1">
        <f>(Table2[[#This Row],[Close Price]]-Table2[[#This Row],[50D EMA]])/Table2[[#This Row],[50D EMA]]</f>
        <v>2.7803679781175431E-2</v>
      </c>
      <c r="U441" s="1">
        <f>(Table2[[#This Row],[Close Price]]-Table2[[#This Row],[200D EMA]])/Table2[[#This Row],[200D EMA]]</f>
        <v>0.11017762342930462</v>
      </c>
      <c r="V441">
        <v>0.77216820772508998</v>
      </c>
      <c r="W441">
        <v>5202</v>
      </c>
      <c r="X441">
        <v>5668</v>
      </c>
      <c r="Y441">
        <v>5181.6000000000004</v>
      </c>
      <c r="Z441">
        <v>5668</v>
      </c>
      <c r="AA441">
        <v>5181.6000000000004</v>
      </c>
      <c r="AB441">
        <v>5668</v>
      </c>
      <c r="AC441" s="1">
        <f>(Table2[[#This Row],[Close Price]]/Table2[[#This Row],[Day Low]])-1</f>
        <v>3.9504036908881268E-2</v>
      </c>
      <c r="AD441" s="1">
        <f>(Table2[[#This Row],[Day High]]/Table2[[#This Row],[Close Price]])-1</f>
        <v>4.8173832639851977E-2</v>
      </c>
      <c r="AE441" s="1">
        <f>(Table2[[#This Row],[Close Price]]/Table2[[#This Row],[Current Week Low]])-1</f>
        <v>4.3596572487262453E-2</v>
      </c>
      <c r="AF441" s="1">
        <f>(Table2[[#This Row],[Current Week High]]/Table2[[#This Row],[Close Price]])-1</f>
        <v>4.8173832639851977E-2</v>
      </c>
      <c r="AG441" s="1">
        <f>(Table2[[#This Row],[Close Price]]/Table2[[#This Row],[Current Month Low]])-1</f>
        <v>4.3596572487262453E-2</v>
      </c>
      <c r="AH441" s="1">
        <f>(Table2[[#This Row],[Current Month High]]/Table2[[#This Row],[Close Price]])-1</f>
        <v>4.8173832639851977E-2</v>
      </c>
      <c r="AI441">
        <v>10.1960240406842</v>
      </c>
      <c r="AJ441">
        <v>34.481472270579403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0.05</v>
      </c>
      <c r="AM441" t="s">
        <v>3217</v>
      </c>
      <c r="AN441">
        <v>2.74</v>
      </c>
      <c r="AO441" t="s">
        <v>3217</v>
      </c>
      <c r="AP441">
        <v>4.9405945190633002E-2</v>
      </c>
      <c r="AQ441">
        <f>(Table2[[#This Row],[Sharpe Ratio]]-AVERAGE(Table2[Sharpe Ratio]))/_xlfn.STDEV.P(Table2[Sharpe Ratio])</f>
        <v>-0.17420126264216396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-2.1647266518788117</v>
      </c>
      <c r="AS441">
        <f>_xlfn.RANK.AVG(Table2[[#This Row],[1Y Return vs Nifty Z-Score]],Table2[1Y Return vs Nifty Z-Score])</f>
        <v>594</v>
      </c>
      <c r="AT441">
        <f>_xlfn.RANK.AVG(Table2[[#This Row],[6M Return vs Nifty Z-Score]],Table2[6M Return vs Nifty Z-Score])</f>
        <v>300</v>
      </c>
      <c r="AU441">
        <f>_xlfn.RANK.AVG(Table2[[#This Row],[Sharpe Ratio Z-Score]],Table2[Sharpe Ratio Z-Score])</f>
        <v>386</v>
      </c>
      <c r="AV441">
        <f>(Table2[[#This Row],[Rank 1Y]]+Table2[[#This Row],[Rank 6M]]+Table2[[#This Row],[Rank Sharpe]])/3</f>
        <v>426.66666666666669</v>
      </c>
    </row>
    <row r="442" spans="1:48" x14ac:dyDescent="0.3">
      <c r="A442" t="s">
        <v>545</v>
      </c>
      <c r="B442" t="s">
        <v>546</v>
      </c>
      <c r="C442" t="s">
        <v>3185</v>
      </c>
      <c r="D442" t="s">
        <v>285</v>
      </c>
      <c r="E442">
        <v>39365.759493420002</v>
      </c>
      <c r="F442">
        <v>2886.2</v>
      </c>
      <c r="G442">
        <v>2.31919617782702</v>
      </c>
      <c r="H442">
        <f>(Table2[[#This Row],[1Y Return vs Nifty]]-AVERAGE(Table2[1Y Return vs Nifty]))/_xlfn.STDEV.P(Table2[1Y Return vs Nifty])</f>
        <v>-0.40514160925216997</v>
      </c>
      <c r="I442">
        <v>-3.7890337305323198</v>
      </c>
      <c r="J442">
        <f>(Table2[[#This Row],[1M Return vs Nifty]]-AVERAGE(Table2[1M Return vs Nifty]))/_xlfn.STDEV.P(Table2[1M Return vs Nifty])</f>
        <v>-0.47084188890494899</v>
      </c>
      <c r="K442">
        <v>21.774182024538099</v>
      </c>
      <c r="L442">
        <f>(Table2[[#This Row],[6M Return vs Nifty]]-AVERAGE(Table2[6M Return vs Nifty]))/_xlfn.STDEV.P(Table2[6M Return vs Nifty])</f>
        <v>0.161012462857997</v>
      </c>
      <c r="M442">
        <v>-4.2525749887929098</v>
      </c>
      <c r="N442">
        <f>(Table2[[#This Row],[1W Return vs Nifty]]-AVERAGE(Table2[1W Return vs Nifty]))/_xlfn.STDEV.P(Table2[1W Return vs Nifty])</f>
        <v>-0.69544251989603134</v>
      </c>
      <c r="O442">
        <v>2921.42</v>
      </c>
      <c r="P442">
        <v>2860.0079176270801</v>
      </c>
      <c r="Q442">
        <v>2539.1534972663699</v>
      </c>
      <c r="R442">
        <v>38.264019564338398</v>
      </c>
      <c r="S442" s="1">
        <f>(Table2[[#This Row],[Close Price]]-Table2[[#This Row],[20D EMA]])/Table2[[#This Row],[20D EMA]]</f>
        <v>-1.2055781092756349E-2</v>
      </c>
      <c r="T442" s="1">
        <f>(Table2[[#This Row],[Close Price]]-Table2[[#This Row],[50D EMA]])/Table2[[#This Row],[50D EMA]]</f>
        <v>9.1580454066193615E-3</v>
      </c>
      <c r="U442" s="1">
        <f>(Table2[[#This Row],[Close Price]]-Table2[[#This Row],[200D EMA]])/Table2[[#This Row],[200D EMA]]</f>
        <v>0.13667803191388672</v>
      </c>
      <c r="V442">
        <v>0.46096661838234398</v>
      </c>
      <c r="W442">
        <v>2869.55</v>
      </c>
      <c r="X442">
        <v>2923.8</v>
      </c>
      <c r="Y442">
        <v>2869.55</v>
      </c>
      <c r="Z442">
        <v>2949</v>
      </c>
      <c r="AA442">
        <v>2869.55</v>
      </c>
      <c r="AB442">
        <v>3023.8</v>
      </c>
      <c r="AC442" s="1">
        <f>(Table2[[#This Row],[Close Price]]/Table2[[#This Row],[Day Low]])-1</f>
        <v>5.8023034970637877E-3</v>
      </c>
      <c r="AD442" s="1">
        <f>(Table2[[#This Row],[Day High]]/Table2[[#This Row],[Close Price]])-1</f>
        <v>1.3027510221051974E-2</v>
      </c>
      <c r="AE442" s="1">
        <f>(Table2[[#This Row],[Close Price]]/Table2[[#This Row],[Current Week Low]])-1</f>
        <v>5.8023034970637877E-3</v>
      </c>
      <c r="AF442" s="1">
        <f>(Table2[[#This Row],[Current Week High]]/Table2[[#This Row],[Close Price]])-1</f>
        <v>2.1758713879842073E-2</v>
      </c>
      <c r="AG442" s="1">
        <f>(Table2[[#This Row],[Close Price]]/Table2[[#This Row],[Current Month Low]])-1</f>
        <v>5.8023034970637877E-3</v>
      </c>
      <c r="AH442" s="1">
        <f>(Table2[[#This Row],[Current Month High]]/Table2[[#This Row],[Close Price]])-1</f>
        <v>4.7675143787679453E-2</v>
      </c>
      <c r="AI442">
        <v>9.7983507726422392</v>
      </c>
      <c r="AJ442">
        <v>50.178213700340798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0.1</v>
      </c>
      <c r="AM442" t="s">
        <v>3217</v>
      </c>
      <c r="AN442">
        <v>-0.88</v>
      </c>
      <c r="AO442" t="s">
        <v>3216</v>
      </c>
      <c r="AP442">
        <v>-4.7874093861750002E-3</v>
      </c>
      <c r="AQ442">
        <f>(Table2[[#This Row],[Sharpe Ratio]]-AVERAGE(Table2[Sharpe Ratio]))/_xlfn.STDEV.P(Table2[Sharpe Ratio])</f>
        <v>-0.80360708541788739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-2.2140206406130409</v>
      </c>
      <c r="AS442">
        <f>_xlfn.RANK.AVG(Table2[[#This Row],[1Y Return vs Nifty Z-Score]],Table2[1Y Return vs Nifty Z-Score])</f>
        <v>429</v>
      </c>
      <c r="AT442">
        <f>_xlfn.RANK.AVG(Table2[[#This Row],[6M Return vs Nifty Z-Score]],Table2[6M Return vs Nifty Z-Score])</f>
        <v>261</v>
      </c>
      <c r="AU442">
        <f>_xlfn.RANK.AVG(Table2[[#This Row],[Sharpe Ratio Z-Score]],Table2[Sharpe Ratio Z-Score])</f>
        <v>595</v>
      </c>
      <c r="AV442">
        <f>(Table2[[#This Row],[Rank 1Y]]+Table2[[#This Row],[Rank 6M]]+Table2[[#This Row],[Rank Sharpe]])/3</f>
        <v>428.33333333333331</v>
      </c>
    </row>
    <row r="443" spans="1:48" x14ac:dyDescent="0.3">
      <c r="A443" t="s">
        <v>1024</v>
      </c>
      <c r="B443" t="s">
        <v>1025</v>
      </c>
      <c r="C443" t="s">
        <v>3173</v>
      </c>
      <c r="D443" t="s">
        <v>116</v>
      </c>
      <c r="E443">
        <v>13628.414441200001</v>
      </c>
      <c r="F443">
        <v>2141.75</v>
      </c>
      <c r="G443">
        <v>8.7193047158500399</v>
      </c>
      <c r="H443">
        <f>(Table2[[#This Row],[1Y Return vs Nifty]]-AVERAGE(Table2[1Y Return vs Nifty]))/_xlfn.STDEV.P(Table2[1Y Return vs Nifty])</f>
        <v>-0.29876449792489385</v>
      </c>
      <c r="I443">
        <v>-7.2437393292966998</v>
      </c>
      <c r="J443">
        <f>(Table2[[#This Row],[1M Return vs Nifty]]-AVERAGE(Table2[1M Return vs Nifty]))/_xlfn.STDEV.P(Table2[1M Return vs Nifty])</f>
        <v>-0.79227438433110664</v>
      </c>
      <c r="K443">
        <v>30.2111466351651</v>
      </c>
      <c r="L443">
        <f>(Table2[[#This Row],[6M Return vs Nifty]]-AVERAGE(Table2[6M Return vs Nifty]))/_xlfn.STDEV.P(Table2[6M Return vs Nifty])</f>
        <v>0.40974847027816103</v>
      </c>
      <c r="M443">
        <v>-5.5756072261757099</v>
      </c>
      <c r="N443">
        <f>(Table2[[#This Row],[1W Return vs Nifty]]-AVERAGE(Table2[1W Return vs Nifty]))/_xlfn.STDEV.P(Table2[1W Return vs Nifty])</f>
        <v>-0.99392289950610024</v>
      </c>
      <c r="O443">
        <v>2230.14</v>
      </c>
      <c r="P443">
        <v>2190.1798980257399</v>
      </c>
      <c r="Q443">
        <v>1894.88059160279</v>
      </c>
      <c r="R443">
        <v>24.267756100186599</v>
      </c>
      <c r="S443" s="1">
        <f>(Table2[[#This Row],[Close Price]]-Table2[[#This Row],[20D EMA]])/Table2[[#This Row],[20D EMA]]</f>
        <v>-3.9634283049494595E-2</v>
      </c>
      <c r="T443" s="1">
        <f>(Table2[[#This Row],[Close Price]]-Table2[[#This Row],[50D EMA]])/Table2[[#This Row],[50D EMA]]</f>
        <v>-2.2112292268500568E-2</v>
      </c>
      <c r="U443" s="1">
        <f>(Table2[[#This Row],[Close Price]]-Table2[[#This Row],[200D EMA]])/Table2[[#This Row],[200D EMA]]</f>
        <v>0.1302823035347018</v>
      </c>
      <c r="V443">
        <v>0.451429213876336</v>
      </c>
      <c r="W443">
        <v>2131.0500000000002</v>
      </c>
      <c r="X443">
        <v>2180</v>
      </c>
      <c r="Y443">
        <v>2131.0500000000002</v>
      </c>
      <c r="Z443">
        <v>2260</v>
      </c>
      <c r="AA443">
        <v>2131.0500000000002</v>
      </c>
      <c r="AB443">
        <v>2321</v>
      </c>
      <c r="AC443" s="1">
        <f>(Table2[[#This Row],[Close Price]]/Table2[[#This Row],[Day Low]])-1</f>
        <v>5.0209990380327696E-3</v>
      </c>
      <c r="AD443" s="1">
        <f>(Table2[[#This Row],[Day High]]/Table2[[#This Row],[Close Price]])-1</f>
        <v>1.7859227267421396E-2</v>
      </c>
      <c r="AE443" s="1">
        <f>(Table2[[#This Row],[Close Price]]/Table2[[#This Row],[Current Week Low]])-1</f>
        <v>5.0209990380327696E-3</v>
      </c>
      <c r="AF443" s="1">
        <f>(Table2[[#This Row],[Current Week High]]/Table2[[#This Row],[Close Price]])-1</f>
        <v>5.521185946072138E-2</v>
      </c>
      <c r="AG443" s="1">
        <f>(Table2[[#This Row],[Close Price]]/Table2[[#This Row],[Current Month Low]])-1</f>
        <v>5.0209990380327696E-3</v>
      </c>
      <c r="AH443" s="1">
        <f>(Table2[[#This Row],[Current Month High]]/Table2[[#This Row],[Close Price]])-1</f>
        <v>8.3693241508112415E-2</v>
      </c>
      <c r="AI443">
        <v>15.979922960196101</v>
      </c>
      <c r="AJ443">
        <v>48.717147519355599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0.02</v>
      </c>
      <c r="AM443" t="s">
        <v>3217</v>
      </c>
      <c r="AN443">
        <v>-2.52</v>
      </c>
      <c r="AO443" t="s">
        <v>3216</v>
      </c>
      <c r="AP443">
        <v>-6.6793165194615006E-2</v>
      </c>
      <c r="AQ443">
        <f>(Table2[[#This Row],[Sharpe Ratio]]-AVERAGE(Table2[Sharpe Ratio]))/_xlfn.STDEV.P(Table2[Sharpe Ratio])</f>
        <v>-1.5237467419532527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-3.1989600534371925</v>
      </c>
      <c r="AS443">
        <f>_xlfn.RANK.AVG(Table2[[#This Row],[1Y Return vs Nifty Z-Score]],Table2[1Y Return vs Nifty Z-Score])</f>
        <v>394</v>
      </c>
      <c r="AT443">
        <f>_xlfn.RANK.AVG(Table2[[#This Row],[6M Return vs Nifty Z-Score]],Table2[6M Return vs Nifty Z-Score])</f>
        <v>203</v>
      </c>
      <c r="AU443">
        <f>_xlfn.RANK.AVG(Table2[[#This Row],[Sharpe Ratio Z-Score]],Table2[Sharpe Ratio Z-Score])</f>
        <v>689</v>
      </c>
      <c r="AV443">
        <f>(Table2[[#This Row],[Rank 1Y]]+Table2[[#This Row],[Rank 6M]]+Table2[[#This Row],[Rank Sharpe]])/3</f>
        <v>428.66666666666669</v>
      </c>
    </row>
    <row r="444" spans="1:48" x14ac:dyDescent="0.3">
      <c r="A444" t="s">
        <v>572</v>
      </c>
      <c r="B444" t="s">
        <v>573</v>
      </c>
      <c r="C444" t="s">
        <v>3180</v>
      </c>
      <c r="D444" t="s">
        <v>80</v>
      </c>
      <c r="E444">
        <v>35791.040204454999</v>
      </c>
      <c r="F444">
        <v>4632.05</v>
      </c>
      <c r="G444">
        <v>13.480341150486399</v>
      </c>
      <c r="H444">
        <f>(Table2[[#This Row],[1Y Return vs Nifty]]-AVERAGE(Table2[1Y Return vs Nifty]))/_xlfn.STDEV.P(Table2[1Y Return vs Nifty])</f>
        <v>-0.21963063639244923</v>
      </c>
      <c r="I444">
        <v>8.6791530898655598</v>
      </c>
      <c r="J444">
        <f>(Table2[[#This Row],[1M Return vs Nifty]]-AVERAGE(Table2[1M Return vs Nifty]))/_xlfn.STDEV.P(Table2[1M Return vs Nifty])</f>
        <v>0.68922234480382716</v>
      </c>
      <c r="K444">
        <v>-1.1074115652496701</v>
      </c>
      <c r="L444">
        <f>(Table2[[#This Row],[6M Return vs Nifty]]-AVERAGE(Table2[6M Return vs Nifty]))/_xlfn.STDEV.P(Table2[6M Return vs Nifty])</f>
        <v>-0.51357567346839927</v>
      </c>
      <c r="M444">
        <v>-0.69192625121326301</v>
      </c>
      <c r="N444">
        <f>(Table2[[#This Row],[1W Return vs Nifty]]-AVERAGE(Table2[1W Return vs Nifty]))/_xlfn.STDEV.P(Table2[1W Return vs Nifty])</f>
        <v>0.10785142625396286</v>
      </c>
      <c r="O444">
        <v>4610.3500000000004</v>
      </c>
      <c r="P444">
        <v>4467.9368244862299</v>
      </c>
      <c r="Q444">
        <v>4128.32786013021</v>
      </c>
      <c r="R444">
        <v>47.501957329234997</v>
      </c>
      <c r="S444" s="1">
        <f>(Table2[[#This Row],[Close Price]]-Table2[[#This Row],[20D EMA]])/Table2[[#This Row],[20D EMA]]</f>
        <v>4.7068010020930766E-3</v>
      </c>
      <c r="T444" s="1">
        <f>(Table2[[#This Row],[Close Price]]-Table2[[#This Row],[50D EMA]])/Table2[[#This Row],[50D EMA]]</f>
        <v>3.6731310660965258E-2</v>
      </c>
      <c r="U444" s="1">
        <f>(Table2[[#This Row],[Close Price]]-Table2[[#This Row],[200D EMA]])/Table2[[#This Row],[200D EMA]]</f>
        <v>0.12201602124059559</v>
      </c>
      <c r="V444">
        <v>1.2110400604688201</v>
      </c>
      <c r="W444">
        <v>4605</v>
      </c>
      <c r="X444">
        <v>4805.8999999999996</v>
      </c>
      <c r="Y444">
        <v>4605</v>
      </c>
      <c r="Z444">
        <v>4884.25</v>
      </c>
      <c r="AA444">
        <v>4452.8999999999996</v>
      </c>
      <c r="AB444">
        <v>4895.5</v>
      </c>
      <c r="AC444" s="1">
        <f>(Table2[[#This Row],[Close Price]]/Table2[[#This Row],[Day Low]])-1</f>
        <v>5.8740499457112794E-3</v>
      </c>
      <c r="AD444" s="1">
        <f>(Table2[[#This Row],[Day High]]/Table2[[#This Row],[Close Price]])-1</f>
        <v>3.7531978281754252E-2</v>
      </c>
      <c r="AE444" s="1">
        <f>(Table2[[#This Row],[Close Price]]/Table2[[#This Row],[Current Week Low]])-1</f>
        <v>5.8740499457112794E-3</v>
      </c>
      <c r="AF444" s="1">
        <f>(Table2[[#This Row],[Current Week High]]/Table2[[#This Row],[Close Price]])-1</f>
        <v>5.4446735246812983E-2</v>
      </c>
      <c r="AG444" s="1">
        <f>(Table2[[#This Row],[Close Price]]/Table2[[#This Row],[Current Month Low]])-1</f>
        <v>4.0232208223854204E-2</v>
      </c>
      <c r="AH444" s="1">
        <f>(Table2[[#This Row],[Current Month High]]/Table2[[#This Row],[Close Price]])-1</f>
        <v>5.6875465506633027E-2</v>
      </c>
      <c r="AI444">
        <v>5.6875465506633001</v>
      </c>
      <c r="AJ444">
        <v>51.738653301230002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0.01</v>
      </c>
      <c r="AM444" t="s">
        <v>3217</v>
      </c>
      <c r="AN444">
        <v>3.35</v>
      </c>
      <c r="AO444" t="s">
        <v>3217</v>
      </c>
      <c r="AP444">
        <v>3.2685966324620001E-2</v>
      </c>
      <c r="AQ444">
        <f>(Table2[[#This Row],[Sharpe Ratio]]-AVERAGE(Table2[Sharpe Ratio]))/_xlfn.STDEV.P(Table2[Sharpe Ratio])</f>
        <v>-0.36838839383443023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-0.30452093263748875</v>
      </c>
      <c r="AS444">
        <f>_xlfn.RANK.AVG(Table2[[#This Row],[1Y Return vs Nifty Z-Score]],Table2[1Y Return vs Nifty Z-Score])</f>
        <v>362</v>
      </c>
      <c r="AT444">
        <f>_xlfn.RANK.AVG(Table2[[#This Row],[6M Return vs Nifty Z-Score]],Table2[6M Return vs Nifty Z-Score])</f>
        <v>492</v>
      </c>
      <c r="AU444">
        <f>_xlfn.RANK.AVG(Table2[[#This Row],[Sharpe Ratio Z-Score]],Table2[Sharpe Ratio Z-Score])</f>
        <v>432</v>
      </c>
      <c r="AV444">
        <f>(Table2[[#This Row],[Rank 1Y]]+Table2[[#This Row],[Rank 6M]]+Table2[[#This Row],[Rank Sharpe]])/3</f>
        <v>428.66666666666669</v>
      </c>
    </row>
    <row r="445" spans="1:48" x14ac:dyDescent="0.3">
      <c r="A445" t="s">
        <v>736</v>
      </c>
      <c r="B445" t="s">
        <v>737</v>
      </c>
      <c r="C445" t="s">
        <v>3171</v>
      </c>
      <c r="D445" t="s">
        <v>544</v>
      </c>
      <c r="E445">
        <v>23581.09593906</v>
      </c>
      <c r="F445">
        <v>2616.1999999999998</v>
      </c>
      <c r="G445">
        <v>11.803083358339901</v>
      </c>
      <c r="H445">
        <f>(Table2[[#This Row],[1Y Return vs Nifty]]-AVERAGE(Table2[1Y Return vs Nifty]))/_xlfn.STDEV.P(Table2[1Y Return vs Nifty])</f>
        <v>-0.24750857593358452</v>
      </c>
      <c r="I445">
        <v>13.453068914114001</v>
      </c>
      <c r="J445">
        <f>(Table2[[#This Row],[1M Return vs Nifty]]-AVERAGE(Table2[1M Return vs Nifty]))/_xlfn.STDEV.P(Table2[1M Return vs Nifty])</f>
        <v>1.1333967129153757</v>
      </c>
      <c r="K445">
        <v>-11.902793189415901</v>
      </c>
      <c r="L445">
        <f>(Table2[[#This Row],[6M Return vs Nifty]]-AVERAGE(Table2[6M Return vs Nifty]))/_xlfn.STDEV.P(Table2[6M Return vs Nifty])</f>
        <v>-0.83184180918146111</v>
      </c>
      <c r="M445">
        <v>2.6450183150678099</v>
      </c>
      <c r="N445">
        <f>(Table2[[#This Row],[1W Return vs Nifty]]-AVERAGE(Table2[1W Return vs Nifty]))/_xlfn.STDEV.P(Table2[1W Return vs Nifty])</f>
        <v>0.86067698313655716</v>
      </c>
      <c r="O445">
        <v>2488.37</v>
      </c>
      <c r="P445">
        <v>2441.2661264011499</v>
      </c>
      <c r="Q445">
        <v>2501.25134585554</v>
      </c>
      <c r="R445">
        <v>66.561688764787306</v>
      </c>
      <c r="S445" s="1">
        <f>(Table2[[#This Row],[Close Price]]-Table2[[#This Row],[20D EMA]])/Table2[[#This Row],[20D EMA]]</f>
        <v>5.1370977788672882E-2</v>
      </c>
      <c r="T445" s="1">
        <f>(Table2[[#This Row],[Close Price]]-Table2[[#This Row],[50D EMA]])/Table2[[#This Row],[50D EMA]]</f>
        <v>7.1657027354380579E-2</v>
      </c>
      <c r="U445" s="1">
        <f>(Table2[[#This Row],[Close Price]]-Table2[[#This Row],[200D EMA]])/Table2[[#This Row],[200D EMA]]</f>
        <v>4.5956458688138059E-2</v>
      </c>
      <c r="V445">
        <v>0.73738987538410306</v>
      </c>
      <c r="W445">
        <v>2536.0500000000002</v>
      </c>
      <c r="X445">
        <v>2694</v>
      </c>
      <c r="Y445">
        <v>2455.0500000000002</v>
      </c>
      <c r="Z445">
        <v>2694</v>
      </c>
      <c r="AA445">
        <v>2315.15</v>
      </c>
      <c r="AB445">
        <v>2694</v>
      </c>
      <c r="AC445" s="1">
        <f>(Table2[[#This Row],[Close Price]]/Table2[[#This Row],[Day Low]])-1</f>
        <v>3.1604266477395893E-2</v>
      </c>
      <c r="AD445" s="1">
        <f>(Table2[[#This Row],[Day High]]/Table2[[#This Row],[Close Price]])-1</f>
        <v>2.9737787630915058E-2</v>
      </c>
      <c r="AE445" s="1">
        <f>(Table2[[#This Row],[Close Price]]/Table2[[#This Row],[Current Week Low]])-1</f>
        <v>6.5640210993666015E-2</v>
      </c>
      <c r="AF445" s="1">
        <f>(Table2[[#This Row],[Current Week High]]/Table2[[#This Row],[Close Price]])-1</f>
        <v>2.9737787630915058E-2</v>
      </c>
      <c r="AG445" s="1">
        <f>(Table2[[#This Row],[Close Price]]/Table2[[#This Row],[Current Month Low]])-1</f>
        <v>0.13003477096516414</v>
      </c>
      <c r="AH445" s="1">
        <f>(Table2[[#This Row],[Current Month High]]/Table2[[#This Row],[Close Price]])-1</f>
        <v>2.9737787630915058E-2</v>
      </c>
      <c r="AI445">
        <v>48.918278419081098</v>
      </c>
      <c r="AJ445">
        <v>44.945843375162703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-0.01</v>
      </c>
      <c r="AM445" t="s">
        <v>3216</v>
      </c>
      <c r="AN445">
        <v>2.1800000000000002</v>
      </c>
      <c r="AO445" t="s">
        <v>3217</v>
      </c>
      <c r="AP445">
        <v>7.5277555605032007E-2</v>
      </c>
      <c r="AQ445">
        <f>(Table2[[#This Row],[Sharpe Ratio]]-AVERAGE(Table2[Sharpe Ratio]))/_xlfn.STDEV.P(Table2[Sharpe Ratio])</f>
        <v>0.12627362706647927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376</v>
      </c>
      <c r="AT445">
        <f>_xlfn.RANK.AVG(Table2[[#This Row],[6M Return vs Nifty Z-Score]],Table2[6M Return vs Nifty Z-Score])</f>
        <v>601</v>
      </c>
      <c r="AU445">
        <f>_xlfn.RANK.AVG(Table2[[#This Row],[Sharpe Ratio Z-Score]],Table2[Sharpe Ratio Z-Score])</f>
        <v>315</v>
      </c>
      <c r="AV445">
        <f>(Table2[[#This Row],[Rank 1Y]]+Table2[[#This Row],[Rank 6M]]+Table2[[#This Row],[Rank Sharpe]])/3</f>
        <v>430.66666666666669</v>
      </c>
    </row>
    <row r="446" spans="1:48" x14ac:dyDescent="0.3">
      <c r="A446" t="s">
        <v>1997</v>
      </c>
      <c r="B446" t="s">
        <v>1998</v>
      </c>
      <c r="C446" t="s">
        <v>3170</v>
      </c>
      <c r="D446" t="s">
        <v>282</v>
      </c>
      <c r="E446">
        <v>3470.75985674</v>
      </c>
      <c r="F446">
        <v>1296.3499999999999</v>
      </c>
      <c r="G446">
        <v>1.63383099313713</v>
      </c>
      <c r="H446">
        <f>(Table2[[#This Row],[1Y Return vs Nifty]]-AVERAGE(Table2[1Y Return vs Nifty]))/_xlfn.STDEV.P(Table2[1Y Return vs Nifty])</f>
        <v>-0.41653316114827521</v>
      </c>
      <c r="I446">
        <v>4.1879368812588602</v>
      </c>
      <c r="J446">
        <f>(Table2[[#This Row],[1M Return vs Nifty]]-AVERAGE(Table2[1M Return vs Nifty]))/_xlfn.STDEV.P(Table2[1M Return vs Nifty])</f>
        <v>0.27135089609132679</v>
      </c>
      <c r="K446">
        <v>-5.0191674072276697</v>
      </c>
      <c r="L446">
        <f>(Table2[[#This Row],[6M Return vs Nifty]]-AVERAGE(Table2[6M Return vs Nifty]))/_xlfn.STDEV.P(Table2[6M Return vs Nifty])</f>
        <v>-0.62890086149995128</v>
      </c>
      <c r="M446">
        <v>-6.1943981591958703</v>
      </c>
      <c r="N446">
        <f>(Table2[[#This Row],[1W Return vs Nifty]]-AVERAGE(Table2[1W Return vs Nifty]))/_xlfn.STDEV.P(Table2[1W Return vs Nifty])</f>
        <v>-1.1335241483407397</v>
      </c>
      <c r="O446">
        <v>1387.2</v>
      </c>
      <c r="P446">
        <v>1353.3896444445199</v>
      </c>
      <c r="Q446">
        <v>1319.4302009681101</v>
      </c>
      <c r="R446">
        <v>31.0690974349817</v>
      </c>
      <c r="S446" s="1">
        <f>(Table2[[#This Row],[Close Price]]-Table2[[#This Row],[20D EMA]])/Table2[[#This Row],[20D EMA]]</f>
        <v>-6.5491637831603319E-2</v>
      </c>
      <c r="T446" s="1">
        <f>(Table2[[#This Row],[Close Price]]-Table2[[#This Row],[50D EMA]])/Table2[[#This Row],[50D EMA]]</f>
        <v>-4.2145766874055822E-2</v>
      </c>
      <c r="U446" s="1">
        <f>(Table2[[#This Row],[Close Price]]-Table2[[#This Row],[200D EMA]])/Table2[[#This Row],[200D EMA]]</f>
        <v>-1.7492551672059223E-2</v>
      </c>
      <c r="V446">
        <v>0.29691224541359201</v>
      </c>
      <c r="W446">
        <v>1260</v>
      </c>
      <c r="X446">
        <v>1318</v>
      </c>
      <c r="Y446">
        <v>1286.45</v>
      </c>
      <c r="Z446">
        <v>1309.6500000000001</v>
      </c>
      <c r="AA446">
        <v>1286.45</v>
      </c>
      <c r="AB446">
        <v>1345.6</v>
      </c>
      <c r="AC446" s="1">
        <f>(Table2[[#This Row],[Close Price]]/Table2[[#This Row],[Day Low]])-1</f>
        <v>2.8849206349206291E-2</v>
      </c>
      <c r="AD446" s="1">
        <f>(Table2[[#This Row],[Day High]]/Table2[[#This Row],[Close Price]])-1</f>
        <v>1.6700736683765927E-2</v>
      </c>
      <c r="AE446" s="1">
        <f>(Table2[[#This Row],[Close Price]]/Table2[[#This Row],[Current Week Low]])-1</f>
        <v>7.6955964087215278E-3</v>
      </c>
      <c r="AF446" s="1">
        <f>(Table2[[#This Row],[Current Week High]]/Table2[[#This Row],[Close Price]])-1</f>
        <v>1.0259574960466145E-2</v>
      </c>
      <c r="AG446" s="1">
        <f>(Table2[[#This Row],[Close Price]]/Table2[[#This Row],[Current Month Low]])-1</f>
        <v>7.6955964087215278E-3</v>
      </c>
      <c r="AH446" s="1">
        <f>(Table2[[#This Row],[Current Month High]]/Table2[[#This Row],[Close Price]])-1</f>
        <v>3.7991283218266725E-2</v>
      </c>
      <c r="AI446">
        <v>40.621745670536498</v>
      </c>
      <c r="AJ446">
        <v>34.755717255717201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-0.19</v>
      </c>
      <c r="AM446" t="s">
        <v>3216</v>
      </c>
      <c r="AN446">
        <v>-8.0299999999999994</v>
      </c>
      <c r="AO446" t="s">
        <v>3216</v>
      </c>
      <c r="AP446">
        <v>7.1586981985078998E-2</v>
      </c>
      <c r="AQ446">
        <f>(Table2[[#This Row],[Sharpe Ratio]]-AVERAGE(Table2[Sharpe Ratio]))/_xlfn.STDEV.P(Table2[Sharpe Ratio])</f>
        <v>8.3411018838588299E-2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-1.824196256059051</v>
      </c>
      <c r="AS446">
        <f>_xlfn.RANK.AVG(Table2[[#This Row],[1Y Return vs Nifty Z-Score]],Table2[1Y Return vs Nifty Z-Score])</f>
        <v>433</v>
      </c>
      <c r="AT446">
        <f>_xlfn.RANK.AVG(Table2[[#This Row],[6M Return vs Nifty Z-Score]],Table2[6M Return vs Nifty Z-Score])</f>
        <v>534</v>
      </c>
      <c r="AU446">
        <f>_xlfn.RANK.AVG(Table2[[#This Row],[Sharpe Ratio Z-Score]],Table2[Sharpe Ratio Z-Score])</f>
        <v>328</v>
      </c>
      <c r="AV446">
        <f>(Table2[[#This Row],[Rank 1Y]]+Table2[[#This Row],[Rank 6M]]+Table2[[#This Row],[Rank Sharpe]])/3</f>
        <v>431.66666666666669</v>
      </c>
    </row>
    <row r="447" spans="1:48" x14ac:dyDescent="0.3">
      <c r="A447" t="s">
        <v>291</v>
      </c>
      <c r="B447" t="s">
        <v>292</v>
      </c>
      <c r="C447" t="s">
        <v>3171</v>
      </c>
      <c r="D447" t="s">
        <v>293</v>
      </c>
      <c r="E447">
        <v>96524.314324974999</v>
      </c>
      <c r="F447">
        <v>89.77</v>
      </c>
      <c r="G447">
        <v>-2.3122875353480898</v>
      </c>
      <c r="H447">
        <f>(Table2[[#This Row],[1Y Return vs Nifty]]-AVERAGE(Table2[1Y Return vs Nifty]))/_xlfn.STDEV.P(Table2[1Y Return vs Nifty])</f>
        <v>-0.48212215663505609</v>
      </c>
      <c r="I447">
        <v>-8.2206532446523397</v>
      </c>
      <c r="J447">
        <f>(Table2[[#This Row],[1M Return vs Nifty]]-AVERAGE(Table2[1M Return vs Nifty]))/_xlfn.STDEV.P(Table2[1M Return vs Nifty])</f>
        <v>-0.8831683458141375</v>
      </c>
      <c r="K447">
        <v>-6.2490647851493302</v>
      </c>
      <c r="L447">
        <f>(Table2[[#This Row],[6M Return vs Nifty]]-AVERAGE(Table2[6M Return vs Nifty]))/_xlfn.STDEV.P(Table2[6M Return vs Nifty])</f>
        <v>-0.66516031942578324</v>
      </c>
      <c r="M447">
        <v>0.48681738239993599</v>
      </c>
      <c r="N447">
        <f>(Table2[[#This Row],[1W Return vs Nifty]]-AVERAGE(Table2[1W Return vs Nifty]))/_xlfn.STDEV.P(Table2[1W Return vs Nifty])</f>
        <v>0.37377982715204477</v>
      </c>
      <c r="O447">
        <v>92.18</v>
      </c>
      <c r="P447">
        <v>92.325616478615402</v>
      </c>
      <c r="Q447">
        <v>84.254365922456799</v>
      </c>
      <c r="R447">
        <v>42.719366069322703</v>
      </c>
      <c r="S447" s="1">
        <f>(Table2[[#This Row],[Close Price]]-Table2[[#This Row],[20D EMA]])/Table2[[#This Row],[20D EMA]]</f>
        <v>-2.6144499891516713E-2</v>
      </c>
      <c r="T447" s="1">
        <f>(Table2[[#This Row],[Close Price]]-Table2[[#This Row],[50D EMA]])/Table2[[#This Row],[50D EMA]]</f>
        <v>-2.7680470232303744E-2</v>
      </c>
      <c r="U447" s="1">
        <f>(Table2[[#This Row],[Close Price]]-Table2[[#This Row],[200D EMA]])/Table2[[#This Row],[200D EMA]]</f>
        <v>6.5464074379474782E-2</v>
      </c>
      <c r="V447">
        <v>0.70497750950693505</v>
      </c>
      <c r="W447">
        <v>89.48</v>
      </c>
      <c r="X447">
        <v>91.89</v>
      </c>
      <c r="Y447">
        <v>89.48</v>
      </c>
      <c r="Z447">
        <v>95</v>
      </c>
      <c r="AA447">
        <v>85.86</v>
      </c>
      <c r="AB447">
        <v>95.99</v>
      </c>
      <c r="AC447" s="1">
        <f>(Table2[[#This Row],[Close Price]]/Table2[[#This Row],[Day Low]])-1</f>
        <v>3.2409476978094709E-3</v>
      </c>
      <c r="AD447" s="1">
        <f>(Table2[[#This Row],[Day High]]/Table2[[#This Row],[Close Price]])-1</f>
        <v>2.3615907318703444E-2</v>
      </c>
      <c r="AE447" s="1">
        <f>(Table2[[#This Row],[Close Price]]/Table2[[#This Row],[Current Week Low]])-1</f>
        <v>3.2409476978094709E-3</v>
      </c>
      <c r="AF447" s="1">
        <f>(Table2[[#This Row],[Current Week High]]/Table2[[#This Row],[Close Price]])-1</f>
        <v>5.8259997772084349E-2</v>
      </c>
      <c r="AG447" s="1">
        <f>(Table2[[#This Row],[Close Price]]/Table2[[#This Row],[Current Month Low]])-1</f>
        <v>4.5539249941765725E-2</v>
      </c>
      <c r="AH447" s="1">
        <f>(Table2[[#This Row],[Current Month High]]/Table2[[#This Row],[Close Price]])-1</f>
        <v>6.9288180906761809E-2</v>
      </c>
      <c r="AI447">
        <v>20.196056589060898</v>
      </c>
      <c r="AJ447">
        <v>50.873949579831901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0.06</v>
      </c>
      <c r="AM447" t="s">
        <v>3217</v>
      </c>
      <c r="AN447">
        <v>-5.29</v>
      </c>
      <c r="AO447" t="s">
        <v>3216</v>
      </c>
      <c r="AP447">
        <v>8.3542733227322002E-2</v>
      </c>
      <c r="AQ447">
        <f>(Table2[[#This Row],[Sharpe Ratio]]-AVERAGE(Table2[Sharpe Ratio]))/_xlfn.STDEV.P(Table2[Sharpe Ratio])</f>
        <v>0.22226604094024946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466</v>
      </c>
      <c r="AT447">
        <f>_xlfn.RANK.AVG(Table2[[#This Row],[6M Return vs Nifty Z-Score]],Table2[6M Return vs Nifty Z-Score])</f>
        <v>546</v>
      </c>
      <c r="AU447">
        <f>_xlfn.RANK.AVG(Table2[[#This Row],[Sharpe Ratio Z-Score]],Table2[Sharpe Ratio Z-Score])</f>
        <v>288</v>
      </c>
      <c r="AV447">
        <f>(Table2[[#This Row],[Rank 1Y]]+Table2[[#This Row],[Rank 6M]]+Table2[[#This Row],[Rank Sharpe]])/3</f>
        <v>433.33333333333331</v>
      </c>
    </row>
    <row r="448" spans="1:48" x14ac:dyDescent="0.3">
      <c r="A448" t="s">
        <v>493</v>
      </c>
      <c r="B448" t="s">
        <v>494</v>
      </c>
      <c r="C448" t="s">
        <v>3178</v>
      </c>
      <c r="D448" t="s">
        <v>495</v>
      </c>
      <c r="E448">
        <v>44424.02830926</v>
      </c>
      <c r="F448">
        <v>675.65</v>
      </c>
      <c r="G448">
        <v>-0.68350849879459796</v>
      </c>
      <c r="H448">
        <f>(Table2[[#This Row],[1Y Return vs Nifty]]-AVERAGE(Table2[1Y Return vs Nifty]))/_xlfn.STDEV.P(Table2[1Y Return vs Nifty])</f>
        <v>-0.45504998936326391</v>
      </c>
      <c r="I448">
        <v>0.84404616883740602</v>
      </c>
      <c r="J448">
        <f>(Table2[[#This Row],[1M Return vs Nifty]]-AVERAGE(Table2[1M Return vs Nifty]))/_xlfn.STDEV.P(Table2[1M Return vs Nifty])</f>
        <v>-3.9771167829375585E-2</v>
      </c>
      <c r="K448">
        <v>38.269121503013103</v>
      </c>
      <c r="L448">
        <f>(Table2[[#This Row],[6M Return vs Nifty]]-AVERAGE(Table2[6M Return vs Nifty]))/_xlfn.STDEV.P(Table2[6M Return vs Nifty])</f>
        <v>0.64731121814081727</v>
      </c>
      <c r="M448">
        <v>-0.71957140540973097</v>
      </c>
      <c r="N448">
        <f>(Table2[[#This Row],[1W Return vs Nifty]]-AVERAGE(Table2[1W Return vs Nifty]))/_xlfn.STDEV.P(Table2[1W Return vs Nifty])</f>
        <v>0.10161458947418515</v>
      </c>
      <c r="O448">
        <v>655.78</v>
      </c>
      <c r="P448">
        <v>624.17044100046303</v>
      </c>
      <c r="Q448">
        <v>551.79320966683201</v>
      </c>
      <c r="R448">
        <v>63.865755557965898</v>
      </c>
      <c r="S448" s="1">
        <f>(Table2[[#This Row],[Close Price]]-Table2[[#This Row],[20D EMA]])/Table2[[#This Row],[20D EMA]]</f>
        <v>3.0299795663179734E-2</v>
      </c>
      <c r="T448" s="1">
        <f>(Table2[[#This Row],[Close Price]]-Table2[[#This Row],[50D EMA]])/Table2[[#This Row],[50D EMA]]</f>
        <v>8.247676534797449E-2</v>
      </c>
      <c r="U448" s="1">
        <f>(Table2[[#This Row],[Close Price]]-Table2[[#This Row],[200D EMA]])/Table2[[#This Row],[200D EMA]]</f>
        <v>0.22446233147369035</v>
      </c>
      <c r="V448">
        <v>0.67137169951380304</v>
      </c>
      <c r="W448">
        <v>670.05</v>
      </c>
      <c r="X448">
        <v>680.3</v>
      </c>
      <c r="Y448">
        <v>662.75</v>
      </c>
      <c r="Z448">
        <v>685</v>
      </c>
      <c r="AA448">
        <v>634.79999999999995</v>
      </c>
      <c r="AB448">
        <v>685</v>
      </c>
      <c r="AC448" s="1">
        <f>(Table2[[#This Row],[Close Price]]/Table2[[#This Row],[Day Low]])-1</f>
        <v>8.3575852548316565E-3</v>
      </c>
      <c r="AD448" s="1">
        <f>(Table2[[#This Row],[Day High]]/Table2[[#This Row],[Close Price]])-1</f>
        <v>6.8822615259378495E-3</v>
      </c>
      <c r="AE448" s="1">
        <f>(Table2[[#This Row],[Close Price]]/Table2[[#This Row],[Current Week Low]])-1</f>
        <v>1.9464353074311491E-2</v>
      </c>
      <c r="AF448" s="1">
        <f>(Table2[[#This Row],[Current Week High]]/Table2[[#This Row],[Close Price]])-1</f>
        <v>1.383852586398282E-2</v>
      </c>
      <c r="AG448" s="1">
        <f>(Table2[[#This Row],[Close Price]]/Table2[[#This Row],[Current Month Low]])-1</f>
        <v>6.4350976685570327E-2</v>
      </c>
      <c r="AH448" s="1">
        <f>(Table2[[#This Row],[Current Month High]]/Table2[[#This Row],[Close Price]])-1</f>
        <v>1.383852586398282E-2</v>
      </c>
      <c r="AI448">
        <v>1.38385258639828</v>
      </c>
      <c r="AJ448">
        <v>60.467877924237001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0.04</v>
      </c>
      <c r="AM448" t="s">
        <v>3217</v>
      </c>
      <c r="AN448">
        <v>4.03</v>
      </c>
      <c r="AO448" t="s">
        <v>3217</v>
      </c>
      <c r="AP448">
        <v>-6.8762373336256996E-2</v>
      </c>
      <c r="AQ448">
        <f>(Table2[[#This Row],[Sharpe Ratio]]-AVERAGE(Table2[Sharpe Ratio]))/_xlfn.STDEV.P(Table2[Sharpe Ratio])</f>
        <v>-1.5466172780233198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-1.2925126276009573</v>
      </c>
      <c r="AS448">
        <f>_xlfn.RANK.AVG(Table2[[#This Row],[1Y Return vs Nifty Z-Score]],Table2[1Y Return vs Nifty Z-Score])</f>
        <v>454</v>
      </c>
      <c r="AT448">
        <f>_xlfn.RANK.AVG(Table2[[#This Row],[6M Return vs Nifty Z-Score]],Table2[6M Return vs Nifty Z-Score])</f>
        <v>153</v>
      </c>
      <c r="AU448">
        <f>_xlfn.RANK.AVG(Table2[[#This Row],[Sharpe Ratio Z-Score]],Table2[Sharpe Ratio Z-Score])</f>
        <v>693</v>
      </c>
      <c r="AV448">
        <f>(Table2[[#This Row],[Rank 1Y]]+Table2[[#This Row],[Rank 6M]]+Table2[[#This Row],[Rank Sharpe]])/3</f>
        <v>433.33333333333331</v>
      </c>
    </row>
    <row r="449" spans="1:48" x14ac:dyDescent="0.3">
      <c r="A449" t="s">
        <v>245</v>
      </c>
      <c r="B449" t="s">
        <v>246</v>
      </c>
      <c r="C449" t="s">
        <v>3171</v>
      </c>
      <c r="D449" t="s">
        <v>34</v>
      </c>
      <c r="E449">
        <v>111297.40336332801</v>
      </c>
      <c r="F449">
        <v>58.88</v>
      </c>
      <c r="G449">
        <v>0.848909261153732</v>
      </c>
      <c r="H449">
        <f>(Table2[[#This Row],[1Y Return vs Nifty]]-AVERAGE(Table2[1Y Return vs Nifty]))/_xlfn.STDEV.P(Table2[1Y Return vs Nifty])</f>
        <v>-0.42957945653066398</v>
      </c>
      <c r="I449">
        <v>-8.4334428514397395</v>
      </c>
      <c r="J449">
        <f>(Table2[[#This Row],[1M Return vs Nifty]]-AVERAGE(Table2[1M Return vs Nifty]))/_xlfn.STDEV.P(Table2[1M Return vs Nifty])</f>
        <v>-0.90296670267988255</v>
      </c>
      <c r="K449">
        <v>-15.264575827779</v>
      </c>
      <c r="L449">
        <f>(Table2[[#This Row],[6M Return vs Nifty]]-AVERAGE(Table2[6M Return vs Nifty]))/_xlfn.STDEV.P(Table2[6M Return vs Nifty])</f>
        <v>-0.93095285561486796</v>
      </c>
      <c r="M449">
        <v>-1.8080397745329599</v>
      </c>
      <c r="N449">
        <f>(Table2[[#This Row],[1W Return vs Nifty]]-AVERAGE(Table2[1W Return vs Nifty]))/_xlfn.STDEV.P(Table2[1W Return vs Nifty])</f>
        <v>-0.1439474178825961</v>
      </c>
      <c r="O449">
        <v>59.6</v>
      </c>
      <c r="P449">
        <v>61.417043934570899</v>
      </c>
      <c r="Q449">
        <v>57.807457529452797</v>
      </c>
      <c r="R449">
        <v>47.4050356549577</v>
      </c>
      <c r="S449" s="1">
        <f>(Table2[[#This Row],[Close Price]]-Table2[[#This Row],[20D EMA]])/Table2[[#This Row],[20D EMA]]</f>
        <v>-1.2080536912751658E-2</v>
      </c>
      <c r="T449" s="1">
        <f>(Table2[[#This Row],[Close Price]]-Table2[[#This Row],[50D EMA]])/Table2[[#This Row],[50D EMA]]</f>
        <v>-4.1308467031947543E-2</v>
      </c>
      <c r="U449" s="1">
        <f>(Table2[[#This Row],[Close Price]]-Table2[[#This Row],[200D EMA]])/Table2[[#This Row],[200D EMA]]</f>
        <v>1.8553704251752408E-2</v>
      </c>
      <c r="V449">
        <v>0.4381417339516</v>
      </c>
      <c r="W449">
        <v>57.7</v>
      </c>
      <c r="X449">
        <v>59.65</v>
      </c>
      <c r="Y449">
        <v>57.7</v>
      </c>
      <c r="Z449">
        <v>60.54</v>
      </c>
      <c r="AA449">
        <v>56.63</v>
      </c>
      <c r="AB449">
        <v>61.1</v>
      </c>
      <c r="AC449" s="1">
        <f>(Table2[[#This Row],[Close Price]]/Table2[[#This Row],[Day Low]])-1</f>
        <v>2.0450606585788567E-2</v>
      </c>
      <c r="AD449" s="1">
        <f>(Table2[[#This Row],[Day High]]/Table2[[#This Row],[Close Price]])-1</f>
        <v>1.3077445652173836E-2</v>
      </c>
      <c r="AE449" s="1">
        <f>(Table2[[#This Row],[Close Price]]/Table2[[#This Row],[Current Week Low]])-1</f>
        <v>2.0450606585788567E-2</v>
      </c>
      <c r="AF449" s="1">
        <f>(Table2[[#This Row],[Current Week High]]/Table2[[#This Row],[Close Price]])-1</f>
        <v>2.8192934782608647E-2</v>
      </c>
      <c r="AG449" s="1">
        <f>(Table2[[#This Row],[Close Price]]/Table2[[#This Row],[Current Month Low]])-1</f>
        <v>3.9731591029489755E-2</v>
      </c>
      <c r="AH449" s="1">
        <f>(Table2[[#This Row],[Current Month High]]/Table2[[#This Row],[Close Price]])-1</f>
        <v>3.7703804347826164E-2</v>
      </c>
      <c r="AI449">
        <v>42.238451086956502</v>
      </c>
      <c r="AJ449">
        <v>60.6548431105048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-0.08</v>
      </c>
      <c r="AM449" t="s">
        <v>3216</v>
      </c>
      <c r="AN449">
        <v>-2.84</v>
      </c>
      <c r="AO449" t="s">
        <v>3216</v>
      </c>
      <c r="AP449">
        <v>0.10489920371794401</v>
      </c>
      <c r="AQ449">
        <f>(Table2[[#This Row],[Sharpe Ratio]]-AVERAGE(Table2[Sharpe Ratio]))/_xlfn.STDEV.P(Table2[Sharpe Ratio])</f>
        <v>0.470301745422877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440</v>
      </c>
      <c r="AT449">
        <f>_xlfn.RANK.AVG(Table2[[#This Row],[6M Return vs Nifty Z-Score]],Table2[6M Return vs Nifty Z-Score])</f>
        <v>639</v>
      </c>
      <c r="AU449">
        <f>_xlfn.RANK.AVG(Table2[[#This Row],[Sharpe Ratio Z-Score]],Table2[Sharpe Ratio Z-Score])</f>
        <v>222</v>
      </c>
      <c r="AV449">
        <f>(Table2[[#This Row],[Rank 1Y]]+Table2[[#This Row],[Rank 6M]]+Table2[[#This Row],[Rank Sharpe]])/3</f>
        <v>433.66666666666669</v>
      </c>
    </row>
    <row r="450" spans="1:48" x14ac:dyDescent="0.3">
      <c r="A450" t="s">
        <v>1573</v>
      </c>
      <c r="B450" t="s">
        <v>1574</v>
      </c>
      <c r="C450" t="s">
        <v>3185</v>
      </c>
      <c r="D450" t="s">
        <v>379</v>
      </c>
      <c r="E450">
        <v>6351.3539473999999</v>
      </c>
      <c r="F450">
        <v>326.60000000000002</v>
      </c>
      <c r="G450">
        <v>16.137816831748001</v>
      </c>
      <c r="H450">
        <f>(Table2[[#This Row],[1Y Return vs Nifty]]-AVERAGE(Table2[1Y Return vs Nifty]))/_xlfn.STDEV.P(Table2[1Y Return vs Nifty])</f>
        <v>-0.17546035635491442</v>
      </c>
      <c r="I450">
        <v>-8.3075019717097707</v>
      </c>
      <c r="J450">
        <f>(Table2[[#This Row],[1M Return vs Nifty]]-AVERAGE(Table2[1M Return vs Nifty]))/_xlfn.STDEV.P(Table2[1M Return vs Nifty])</f>
        <v>-0.89124891947362395</v>
      </c>
      <c r="K450">
        <v>12.243432985383899</v>
      </c>
      <c r="L450">
        <f>(Table2[[#This Row],[6M Return vs Nifty]]-AVERAGE(Table2[6M Return vs Nifty]))/_xlfn.STDEV.P(Table2[6M Return vs Nifty])</f>
        <v>-0.11997016218902257</v>
      </c>
      <c r="M450">
        <v>-7.9645607302405503</v>
      </c>
      <c r="N450">
        <f>(Table2[[#This Row],[1W Return vs Nifty]]-AVERAGE(Table2[1W Return vs Nifty]))/_xlfn.STDEV.P(Table2[1W Return vs Nifty])</f>
        <v>-1.5328785867648116</v>
      </c>
      <c r="O450">
        <v>286.07</v>
      </c>
      <c r="P450">
        <v>332.97390462686599</v>
      </c>
      <c r="Q450">
        <v>293.07423895132501</v>
      </c>
      <c r="R450">
        <v>37.2618967874227</v>
      </c>
      <c r="S450" s="1">
        <f>(Table2[[#This Row],[Close Price]]-Table2[[#This Row],[20D EMA]])/Table2[[#This Row],[20D EMA]]</f>
        <v>0.14167861013038777</v>
      </c>
      <c r="T450" s="1">
        <f>(Table2[[#This Row],[Close Price]]-Table2[[#This Row],[50D EMA]])/Table2[[#This Row],[50D EMA]]</f>
        <v>-1.9142354816088752E-2</v>
      </c>
      <c r="U450" s="1">
        <f>(Table2[[#This Row],[Close Price]]-Table2[[#This Row],[200D EMA]])/Table2[[#This Row],[200D EMA]]</f>
        <v>0.11439340819799282</v>
      </c>
      <c r="V450">
        <v>0.28821361941736101</v>
      </c>
      <c r="W450">
        <v>313.05</v>
      </c>
      <c r="X450">
        <v>332.4</v>
      </c>
      <c r="Y450">
        <v>321.3</v>
      </c>
      <c r="Z450">
        <v>333</v>
      </c>
      <c r="AA450">
        <v>319.25</v>
      </c>
      <c r="AB450">
        <v>333</v>
      </c>
      <c r="AC450" s="1">
        <f>(Table2[[#This Row],[Close Price]]/Table2[[#This Row],[Day Low]])-1</f>
        <v>4.3283820475962242E-2</v>
      </c>
      <c r="AD450" s="1">
        <f>(Table2[[#This Row],[Day High]]/Table2[[#This Row],[Close Price]])-1</f>
        <v>1.7758726270667324E-2</v>
      </c>
      <c r="AE450" s="1">
        <f>(Table2[[#This Row],[Close Price]]/Table2[[#This Row],[Current Week Low]])-1</f>
        <v>1.6495487083722393E-2</v>
      </c>
      <c r="AF450" s="1">
        <f>(Table2[[#This Row],[Current Week High]]/Table2[[#This Row],[Close Price]])-1</f>
        <v>1.9595835884874457E-2</v>
      </c>
      <c r="AG450" s="1">
        <f>(Table2[[#This Row],[Close Price]]/Table2[[#This Row],[Current Month Low]])-1</f>
        <v>2.3022709475332803E-2</v>
      </c>
      <c r="AH450" s="1">
        <f>(Table2[[#This Row],[Current Month High]]/Table2[[#This Row],[Close Price]])-1</f>
        <v>1.9595835884874457E-2</v>
      </c>
      <c r="AI450">
        <v>14.2682180036742</v>
      </c>
      <c r="AJ450">
        <v>59.239395416869797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0.03</v>
      </c>
      <c r="AM450" t="s">
        <v>3217</v>
      </c>
      <c r="AN450">
        <v>-6</v>
      </c>
      <c r="AO450" t="s">
        <v>3216</v>
      </c>
      <c r="AP450">
        <v>-9.2620975196130006E-3</v>
      </c>
      <c r="AQ450">
        <f>(Table2[[#This Row],[Sharpe Ratio]]-AVERAGE(Table2[Sharpe Ratio]))/_xlfn.STDEV.P(Table2[Sharpe Ratio])</f>
        <v>-0.85557646041385016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346</v>
      </c>
      <c r="AT450">
        <f>_xlfn.RANK.AVG(Table2[[#This Row],[6M Return vs Nifty Z-Score]],Table2[6M Return vs Nifty Z-Score])</f>
        <v>352</v>
      </c>
      <c r="AU450">
        <f>_xlfn.RANK.AVG(Table2[[#This Row],[Sharpe Ratio Z-Score]],Table2[Sharpe Ratio Z-Score])</f>
        <v>604</v>
      </c>
      <c r="AV450">
        <f>(Table2[[#This Row],[Rank 1Y]]+Table2[[#This Row],[Rank 6M]]+Table2[[#This Row],[Rank Sharpe]])/3</f>
        <v>434</v>
      </c>
    </row>
    <row r="451" spans="1:48" x14ac:dyDescent="0.3">
      <c r="A451" t="s">
        <v>530</v>
      </c>
      <c r="B451" t="s">
        <v>531</v>
      </c>
      <c r="C451" t="s">
        <v>3171</v>
      </c>
      <c r="D451" t="s">
        <v>51</v>
      </c>
      <c r="E451">
        <v>40427.250153000001</v>
      </c>
      <c r="F451">
        <v>327.5</v>
      </c>
      <c r="G451">
        <v>-17.4060766975173</v>
      </c>
      <c r="H451">
        <f>(Table2[[#This Row],[1Y Return vs Nifty]]-AVERAGE(Table2[1Y Return vs Nifty]))/_xlfn.STDEV.P(Table2[1Y Return vs Nifty])</f>
        <v>-0.73299816608324664</v>
      </c>
      <c r="I451">
        <v>6.6909897565239298</v>
      </c>
      <c r="J451">
        <f>(Table2[[#This Row],[1M Return vs Nifty]]-AVERAGE(Table2[1M Return vs Nifty]))/_xlfn.STDEV.P(Table2[1M Return vs Nifty])</f>
        <v>0.50423978021732352</v>
      </c>
      <c r="K451">
        <v>10.5380469845127</v>
      </c>
      <c r="L451">
        <f>(Table2[[#This Row],[6M Return vs Nifty]]-AVERAGE(Table2[6M Return vs Nifty]))/_xlfn.STDEV.P(Table2[6M Return vs Nifty])</f>
        <v>-0.17024783011151706</v>
      </c>
      <c r="M451">
        <v>-1.8729256568218</v>
      </c>
      <c r="N451">
        <f>(Table2[[#This Row],[1W Return vs Nifty]]-AVERAGE(Table2[1W Return vs Nifty]))/_xlfn.STDEV.P(Table2[1W Return vs Nifty])</f>
        <v>-0.15858588414946426</v>
      </c>
      <c r="O451">
        <v>321.83999999999997</v>
      </c>
      <c r="P451">
        <v>310.913829281738</v>
      </c>
      <c r="Q451">
        <v>291.52002393715799</v>
      </c>
      <c r="R451">
        <v>56.565558736601197</v>
      </c>
      <c r="S451" s="1">
        <f>(Table2[[#This Row],[Close Price]]-Table2[[#This Row],[20D EMA]])/Table2[[#This Row],[20D EMA]]</f>
        <v>1.7586378324633438E-2</v>
      </c>
      <c r="T451" s="1">
        <f>(Table2[[#This Row],[Close Price]]-Table2[[#This Row],[50D EMA]])/Table2[[#This Row],[50D EMA]]</f>
        <v>5.3346519698331769E-2</v>
      </c>
      <c r="U451" s="1">
        <f>(Table2[[#This Row],[Close Price]]-Table2[[#This Row],[200D EMA]])/Table2[[#This Row],[200D EMA]]</f>
        <v>0.12342197142038551</v>
      </c>
      <c r="V451">
        <v>0.77977145245941604</v>
      </c>
      <c r="W451">
        <v>324.75</v>
      </c>
      <c r="X451">
        <v>330.9</v>
      </c>
      <c r="Y451">
        <v>324.75</v>
      </c>
      <c r="Z451">
        <v>336.85</v>
      </c>
      <c r="AA451">
        <v>315.7</v>
      </c>
      <c r="AB451">
        <v>336.85</v>
      </c>
      <c r="AC451" s="1">
        <f>(Table2[[#This Row],[Close Price]]/Table2[[#This Row],[Day Low]])-1</f>
        <v>8.4680523479598868E-3</v>
      </c>
      <c r="AD451" s="1">
        <f>(Table2[[#This Row],[Day High]]/Table2[[#This Row],[Close Price]])-1</f>
        <v>1.0381679389313003E-2</v>
      </c>
      <c r="AE451" s="1">
        <f>(Table2[[#This Row],[Close Price]]/Table2[[#This Row],[Current Week Low]])-1</f>
        <v>8.4680523479598868E-3</v>
      </c>
      <c r="AF451" s="1">
        <f>(Table2[[#This Row],[Current Week High]]/Table2[[#This Row],[Close Price]])-1</f>
        <v>2.8549618320610648E-2</v>
      </c>
      <c r="AG451" s="1">
        <f>(Table2[[#This Row],[Close Price]]/Table2[[#This Row],[Current Month Low]])-1</f>
        <v>3.7377256889452148E-2</v>
      </c>
      <c r="AH451" s="1">
        <f>(Table2[[#This Row],[Current Month High]]/Table2[[#This Row],[Close Price]])-1</f>
        <v>2.8549618320610648E-2</v>
      </c>
      <c r="AI451">
        <v>2.8549618320610599</v>
      </c>
      <c r="AJ451">
        <v>37.981883294712397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0.04</v>
      </c>
      <c r="AM451" t="s">
        <v>3217</v>
      </c>
      <c r="AN451">
        <v>1.64</v>
      </c>
      <c r="AO451" t="s">
        <v>3217</v>
      </c>
      <c r="AP451">
        <v>6.4327877074076001E-2</v>
      </c>
      <c r="AQ451">
        <f>(Table2[[#This Row],[Sharpe Ratio]]-AVERAGE(Table2[Sharpe Ratio]))/_xlfn.STDEV.P(Table2[Sharpe Ratio])</f>
        <v>-8.9678854487274212E-4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-0.55848888867177715</v>
      </c>
      <c r="AS451">
        <f>_xlfn.RANK.AVG(Table2[[#This Row],[1Y Return vs Nifty Z-Score]],Table2[1Y Return vs Nifty Z-Score])</f>
        <v>581</v>
      </c>
      <c r="AT451">
        <f>_xlfn.RANK.AVG(Table2[[#This Row],[6M Return vs Nifty Z-Score]],Table2[6M Return vs Nifty Z-Score])</f>
        <v>367</v>
      </c>
      <c r="AU451">
        <f>_xlfn.RANK.AVG(Table2[[#This Row],[Sharpe Ratio Z-Score]],Table2[Sharpe Ratio Z-Score])</f>
        <v>355</v>
      </c>
      <c r="AV451">
        <f>(Table2[[#This Row],[Rank 1Y]]+Table2[[#This Row],[Rank 6M]]+Table2[[#This Row],[Rank Sharpe]])/3</f>
        <v>434.33333333333331</v>
      </c>
    </row>
    <row r="452" spans="1:48" x14ac:dyDescent="0.3">
      <c r="A452" t="s">
        <v>981</v>
      </c>
      <c r="B452" t="s">
        <v>982</v>
      </c>
      <c r="C452" t="s">
        <v>3173</v>
      </c>
      <c r="D452" t="s">
        <v>180</v>
      </c>
      <c r="E452">
        <v>15271.600642089999</v>
      </c>
      <c r="F452">
        <v>470.15</v>
      </c>
      <c r="G452">
        <v>13.421357833663601</v>
      </c>
      <c r="H452">
        <f>(Table2[[#This Row],[1Y Return vs Nifty]]-AVERAGE(Table2[1Y Return vs Nifty]))/_xlfn.STDEV.P(Table2[1Y Return vs Nifty])</f>
        <v>-0.22061100646318074</v>
      </c>
      <c r="I452">
        <v>-0.68866716328189304</v>
      </c>
      <c r="J452">
        <f>(Table2[[#This Row],[1M Return vs Nifty]]-AVERAGE(Table2[1M Return vs Nifty]))/_xlfn.STDEV.P(Table2[1M Return vs Nifty])</f>
        <v>-0.18237778278732014</v>
      </c>
      <c r="K452">
        <v>8.7276502323239704</v>
      </c>
      <c r="L452">
        <f>(Table2[[#This Row],[6M Return vs Nifty]]-AVERAGE(Table2[6M Return vs Nifty]))/_xlfn.STDEV.P(Table2[6M Return vs Nifty])</f>
        <v>-0.22362139285215671</v>
      </c>
      <c r="M452">
        <v>-13.4998685047641</v>
      </c>
      <c r="N452">
        <f>(Table2[[#This Row],[1W Return vs Nifty]]-AVERAGE(Table2[1W Return vs Nifty]))/_xlfn.STDEV.P(Table2[1W Return vs Nifty])</f>
        <v>-2.7816620397414904</v>
      </c>
      <c r="O452">
        <v>495.4</v>
      </c>
      <c r="P452">
        <v>482.11679387254401</v>
      </c>
      <c r="Q452">
        <v>440.75985352689202</v>
      </c>
      <c r="R452">
        <v>32.2081220666905</v>
      </c>
      <c r="S452" s="1">
        <f>(Table2[[#This Row],[Close Price]]-Table2[[#This Row],[20D EMA]])/Table2[[#This Row],[20D EMA]]</f>
        <v>-5.0968914008881712E-2</v>
      </c>
      <c r="T452" s="1">
        <f>(Table2[[#This Row],[Close Price]]-Table2[[#This Row],[50D EMA]])/Table2[[#This Row],[50D EMA]]</f>
        <v>-2.48213586928226E-2</v>
      </c>
      <c r="U452" s="1">
        <f>(Table2[[#This Row],[Close Price]]-Table2[[#This Row],[200D EMA]])/Table2[[#This Row],[200D EMA]]</f>
        <v>6.6680633995888153E-2</v>
      </c>
      <c r="V452">
        <v>2.7031243078993299</v>
      </c>
      <c r="W452">
        <v>466</v>
      </c>
      <c r="X452">
        <v>483.2</v>
      </c>
      <c r="Y452">
        <v>463.2</v>
      </c>
      <c r="Z452">
        <v>496.95</v>
      </c>
      <c r="AA452">
        <v>463.2</v>
      </c>
      <c r="AB452">
        <v>547</v>
      </c>
      <c r="AC452" s="1">
        <f>(Table2[[#This Row],[Close Price]]/Table2[[#This Row],[Day Low]])-1</f>
        <v>8.9055793991414944E-3</v>
      </c>
      <c r="AD452" s="1">
        <f>(Table2[[#This Row],[Day High]]/Table2[[#This Row],[Close Price]])-1</f>
        <v>2.775709879825583E-2</v>
      </c>
      <c r="AE452" s="1">
        <f>(Table2[[#This Row],[Close Price]]/Table2[[#This Row],[Current Week Low]])-1</f>
        <v>1.5004317789291788E-2</v>
      </c>
      <c r="AF452" s="1">
        <f>(Table2[[#This Row],[Current Week High]]/Table2[[#This Row],[Close Price]])-1</f>
        <v>5.7003084122088765E-2</v>
      </c>
      <c r="AG452" s="1">
        <f>(Table2[[#This Row],[Close Price]]/Table2[[#This Row],[Current Month Low]])-1</f>
        <v>1.5004317789291788E-2</v>
      </c>
      <c r="AH452" s="1">
        <f>(Table2[[#This Row],[Current Month High]]/Table2[[#This Row],[Close Price]])-1</f>
        <v>0.16345847070084019</v>
      </c>
      <c r="AI452">
        <v>16.345847070084002</v>
      </c>
      <c r="AJ452">
        <v>83.437378072571093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</v>
      </c>
      <c r="AM452" t="s">
        <v>3218</v>
      </c>
      <c r="AN452">
        <v>-6.88</v>
      </c>
      <c r="AO452" t="s">
        <v>3216</v>
      </c>
      <c r="AQ452">
        <f>(Table2[[#This Row],[Sharpe Ratio]]-AVERAGE(Table2[Sharpe Ratio]))/_xlfn.STDEV.P(Table2[Sharpe Ratio])</f>
        <v>-0.74800574154095378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-4.1562779633851017</v>
      </c>
      <c r="AS452">
        <f>_xlfn.RANK.AVG(Table2[[#This Row],[1Y Return vs Nifty Z-Score]],Table2[1Y Return vs Nifty Z-Score])</f>
        <v>364</v>
      </c>
      <c r="AT452">
        <f>_xlfn.RANK.AVG(Table2[[#This Row],[6M Return vs Nifty Z-Score]],Table2[6M Return vs Nifty Z-Score])</f>
        <v>383</v>
      </c>
      <c r="AU452">
        <f>_xlfn.RANK.AVG(Table2[[#This Row],[Sharpe Ratio Z-Score]],Table2[Sharpe Ratio Z-Score])</f>
        <v>556.5</v>
      </c>
      <c r="AV452">
        <f>(Table2[[#This Row],[Rank 1Y]]+Table2[[#This Row],[Rank 6M]]+Table2[[#This Row],[Rank Sharpe]])/3</f>
        <v>434.5</v>
      </c>
    </row>
    <row r="453" spans="1:48" x14ac:dyDescent="0.3">
      <c r="A453" t="s">
        <v>555</v>
      </c>
      <c r="B453" t="s">
        <v>556</v>
      </c>
      <c r="C453" t="s">
        <v>3171</v>
      </c>
      <c r="D453" t="s">
        <v>40</v>
      </c>
      <c r="E453">
        <v>38513.760000000002</v>
      </c>
      <c r="F453">
        <v>233.7</v>
      </c>
      <c r="G453">
        <v>37.150681559362098</v>
      </c>
      <c r="H453">
        <f>(Table2[[#This Row],[1Y Return vs Nifty]]-AVERAGE(Table2[1Y Return vs Nifty]))/_xlfn.STDEV.P(Table2[1Y Return vs Nifty])</f>
        <v>0.17379744718928533</v>
      </c>
      <c r="I453">
        <v>-3.7194857477656602</v>
      </c>
      <c r="J453">
        <f>(Table2[[#This Row],[1M Return vs Nifty]]-AVERAGE(Table2[1M Return vs Nifty]))/_xlfn.STDEV.P(Table2[1M Return vs Nifty])</f>
        <v>-0.46437100997953834</v>
      </c>
      <c r="K453">
        <v>-13.8923548284393</v>
      </c>
      <c r="L453">
        <f>(Table2[[#This Row],[6M Return vs Nifty]]-AVERAGE(Table2[6M Return vs Nifty]))/_xlfn.STDEV.P(Table2[6M Return vs Nifty])</f>
        <v>-0.89049745625904453</v>
      </c>
      <c r="M453">
        <v>-4.7532650049032297</v>
      </c>
      <c r="N453">
        <f>(Table2[[#This Row],[1W Return vs Nifty]]-AVERAGE(Table2[1W Return vs Nifty]))/_xlfn.STDEV.P(Table2[1W Return vs Nifty])</f>
        <v>-0.80839981742281841</v>
      </c>
      <c r="O453">
        <v>251.05</v>
      </c>
      <c r="P453">
        <v>255.00429766377101</v>
      </c>
      <c r="Q453">
        <v>233.073595388369</v>
      </c>
      <c r="R453">
        <v>28.7677610409099</v>
      </c>
      <c r="S453" s="1">
        <f>(Table2[[#This Row],[Close Price]]-Table2[[#This Row],[20D EMA]])/Table2[[#This Row],[20D EMA]]</f>
        <v>-6.9109739095797734E-2</v>
      </c>
      <c r="T453" s="1">
        <f>(Table2[[#This Row],[Close Price]]-Table2[[#This Row],[50D EMA]])/Table2[[#This Row],[50D EMA]]</f>
        <v>-8.3544857317899901E-2</v>
      </c>
      <c r="U453" s="1">
        <f>(Table2[[#This Row],[Close Price]]-Table2[[#This Row],[200D EMA]])/Table2[[#This Row],[200D EMA]]</f>
        <v>2.6875829095407166E-3</v>
      </c>
      <c r="V453">
        <v>0.34217879575126398</v>
      </c>
      <c r="W453">
        <v>232</v>
      </c>
      <c r="X453">
        <v>242.65</v>
      </c>
      <c r="Y453">
        <v>232</v>
      </c>
      <c r="Z453">
        <v>245.3</v>
      </c>
      <c r="AA453">
        <v>232</v>
      </c>
      <c r="AB453">
        <v>271.35000000000002</v>
      </c>
      <c r="AC453" s="1">
        <f>(Table2[[#This Row],[Close Price]]/Table2[[#This Row],[Day Low]])-1</f>
        <v>7.3275862068964415E-3</v>
      </c>
      <c r="AD453" s="1">
        <f>(Table2[[#This Row],[Day High]]/Table2[[#This Row],[Close Price]])-1</f>
        <v>3.8296961916987726E-2</v>
      </c>
      <c r="AE453" s="1">
        <f>(Table2[[#This Row],[Close Price]]/Table2[[#This Row],[Current Week Low]])-1</f>
        <v>7.3275862068964415E-3</v>
      </c>
      <c r="AF453" s="1">
        <f>(Table2[[#This Row],[Current Week High]]/Table2[[#This Row],[Close Price]])-1</f>
        <v>4.9636285836542671E-2</v>
      </c>
      <c r="AG453" s="1">
        <f>(Table2[[#This Row],[Close Price]]/Table2[[#This Row],[Current Month Low]])-1</f>
        <v>7.3275862068964415E-3</v>
      </c>
      <c r="AH453" s="1">
        <f>(Table2[[#This Row],[Current Month High]]/Table2[[#This Row],[Close Price]])-1</f>
        <v>0.16110397946084731</v>
      </c>
      <c r="AI453">
        <v>38.938810440735899</v>
      </c>
      <c r="AJ453">
        <v>79.631053036126005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-0.08</v>
      </c>
      <c r="AM453" t="s">
        <v>3216</v>
      </c>
      <c r="AN453">
        <v>-11.81</v>
      </c>
      <c r="AO453" t="s">
        <v>3216</v>
      </c>
      <c r="AP453">
        <v>3.3168465850433003E-2</v>
      </c>
      <c r="AQ453">
        <f>(Table2[[#This Row],[Sharpe Ratio]]-AVERAGE(Table2[Sharpe Ratio]))/_xlfn.STDEV.P(Table2[Sharpe Ratio])</f>
        <v>-0.36278460692356806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251</v>
      </c>
      <c r="AT453">
        <f>_xlfn.RANK.AVG(Table2[[#This Row],[6M Return vs Nifty Z-Score]],Table2[6M Return vs Nifty Z-Score])</f>
        <v>625</v>
      </c>
      <c r="AU453">
        <f>_xlfn.RANK.AVG(Table2[[#This Row],[Sharpe Ratio Z-Score]],Table2[Sharpe Ratio Z-Score])</f>
        <v>430</v>
      </c>
      <c r="AV453">
        <f>(Table2[[#This Row],[Rank 1Y]]+Table2[[#This Row],[Rank 6M]]+Table2[[#This Row],[Rank Sharpe]])/3</f>
        <v>435.33333333333331</v>
      </c>
    </row>
    <row r="454" spans="1:48" x14ac:dyDescent="0.3">
      <c r="A454" t="s">
        <v>1157</v>
      </c>
      <c r="B454" t="s">
        <v>1158</v>
      </c>
      <c r="C454" t="s">
        <v>3175</v>
      </c>
      <c r="D454" t="s">
        <v>271</v>
      </c>
      <c r="E454">
        <v>10942.137456660001</v>
      </c>
      <c r="F454">
        <v>2135.4</v>
      </c>
      <c r="G454">
        <v>16.6357732793651</v>
      </c>
      <c r="H454">
        <f>(Table2[[#This Row],[1Y Return vs Nifty]]-AVERAGE(Table2[1Y Return vs Nifty]))/_xlfn.STDEV.P(Table2[1Y Return vs Nifty])</f>
        <v>-0.167183751645854</v>
      </c>
      <c r="I454">
        <v>1.2464113940853201</v>
      </c>
      <c r="J454">
        <f>(Table2[[#This Row],[1M Return vs Nifty]]-AVERAGE(Table2[1M Return vs Nifty]))/_xlfn.STDEV.P(Table2[1M Return vs Nifty])</f>
        <v>-2.3343285020526717E-3</v>
      </c>
      <c r="K454">
        <v>19.4183152307664</v>
      </c>
      <c r="L454">
        <f>(Table2[[#This Row],[6M Return vs Nifty]]-AVERAGE(Table2[6M Return vs Nifty]))/_xlfn.STDEV.P(Table2[6M Return vs Nifty])</f>
        <v>9.1557519363458975E-2</v>
      </c>
      <c r="M454">
        <v>-1.1920409375382399</v>
      </c>
      <c r="N454">
        <f>(Table2[[#This Row],[1W Return vs Nifty]]-AVERAGE(Table2[1W Return vs Nifty]))/_xlfn.STDEV.P(Table2[1W Return vs Nifty])</f>
        <v>-4.9760750003843054E-3</v>
      </c>
      <c r="O454">
        <v>2136.4899999999998</v>
      </c>
      <c r="P454">
        <v>2086.45513014367</v>
      </c>
      <c r="Q454">
        <v>1873.4064981245399</v>
      </c>
      <c r="R454">
        <v>44.297425077545299</v>
      </c>
      <c r="S454" s="1">
        <f>(Table2[[#This Row],[Close Price]]-Table2[[#This Row],[20D EMA]])/Table2[[#This Row],[20D EMA]]</f>
        <v>-5.1018258919989837E-4</v>
      </c>
      <c r="T454" s="1">
        <f>(Table2[[#This Row],[Close Price]]-Table2[[#This Row],[50D EMA]])/Table2[[#This Row],[50D EMA]]</f>
        <v>2.3458386020005065E-2</v>
      </c>
      <c r="U454" s="1">
        <f>(Table2[[#This Row],[Close Price]]-Table2[[#This Row],[200D EMA]])/Table2[[#This Row],[200D EMA]]</f>
        <v>0.13984872057278594</v>
      </c>
      <c r="V454">
        <v>0.80423376331642205</v>
      </c>
      <c r="W454">
        <v>2124.65</v>
      </c>
      <c r="X454">
        <v>2191.9</v>
      </c>
      <c r="Y454">
        <v>2124.65</v>
      </c>
      <c r="Z454">
        <v>2202.9499999999998</v>
      </c>
      <c r="AA454">
        <v>2085</v>
      </c>
      <c r="AB454">
        <v>2214</v>
      </c>
      <c r="AC454" s="1">
        <f>(Table2[[#This Row],[Close Price]]/Table2[[#This Row],[Day Low]])-1</f>
        <v>5.059656884663255E-3</v>
      </c>
      <c r="AD454" s="1">
        <f>(Table2[[#This Row],[Day High]]/Table2[[#This Row],[Close Price]])-1</f>
        <v>2.6458743092629078E-2</v>
      </c>
      <c r="AE454" s="1">
        <f>(Table2[[#This Row],[Close Price]]/Table2[[#This Row],[Current Week Low]])-1</f>
        <v>5.059656884663255E-3</v>
      </c>
      <c r="AF454" s="1">
        <f>(Table2[[#This Row],[Current Week High]]/Table2[[#This Row],[Close Price]])-1</f>
        <v>3.1633417626673932E-2</v>
      </c>
      <c r="AG454" s="1">
        <f>(Table2[[#This Row],[Close Price]]/Table2[[#This Row],[Current Month Low]])-1</f>
        <v>2.4172661870503598E-2</v>
      </c>
      <c r="AH454" s="1">
        <f>(Table2[[#This Row],[Current Month High]]/Table2[[#This Row],[Close Price]])-1</f>
        <v>3.680809216071923E-2</v>
      </c>
      <c r="AI454">
        <v>3.6808092160719199</v>
      </c>
      <c r="AJ454">
        <v>57.008933495092101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-0.11</v>
      </c>
      <c r="AM454" t="s">
        <v>3216</v>
      </c>
      <c r="AN454">
        <v>1.1399999999999999</v>
      </c>
      <c r="AO454" t="s">
        <v>3217</v>
      </c>
      <c r="AP454">
        <v>-6.7852761724035995E-2</v>
      </c>
      <c r="AQ454">
        <f>(Table2[[#This Row],[Sharpe Ratio]]-AVERAGE(Table2[Sharpe Ratio]))/_xlfn.STDEV.P(Table2[Sharpe Ratio])</f>
        <v>-1.5360529782181676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-1.6189896140029996</v>
      </c>
      <c r="AS454">
        <f>_xlfn.RANK.AVG(Table2[[#This Row],[1Y Return vs Nifty Z-Score]],Table2[1Y Return vs Nifty Z-Score])</f>
        <v>342</v>
      </c>
      <c r="AT454">
        <f>_xlfn.RANK.AVG(Table2[[#This Row],[6M Return vs Nifty Z-Score]],Table2[6M Return vs Nifty Z-Score])</f>
        <v>274</v>
      </c>
      <c r="AU454">
        <f>_xlfn.RANK.AVG(Table2[[#This Row],[Sharpe Ratio Z-Score]],Table2[Sharpe Ratio Z-Score])</f>
        <v>691</v>
      </c>
      <c r="AV454">
        <f>(Table2[[#This Row],[Rank 1Y]]+Table2[[#This Row],[Rank 6M]]+Table2[[#This Row],[Rank Sharpe]])/3</f>
        <v>435.66666666666669</v>
      </c>
    </row>
    <row r="455" spans="1:48" x14ac:dyDescent="0.3">
      <c r="A455" t="s">
        <v>178</v>
      </c>
      <c r="B455" t="s">
        <v>179</v>
      </c>
      <c r="C455" t="s">
        <v>3173</v>
      </c>
      <c r="D455" t="s">
        <v>180</v>
      </c>
      <c r="E455">
        <v>146493.89983460499</v>
      </c>
      <c r="F455">
        <v>1432.15</v>
      </c>
      <c r="G455">
        <v>18.133370322679699</v>
      </c>
      <c r="H455">
        <f>(Table2[[#This Row],[1Y Return vs Nifty]]-AVERAGE(Table2[1Y Return vs Nifty]))/_xlfn.STDEV.P(Table2[1Y Return vs Nifty])</f>
        <v>-0.1422919788808116</v>
      </c>
      <c r="I455">
        <v>-0.16454672206734899</v>
      </c>
      <c r="J455">
        <f>(Table2[[#This Row],[1M Return vs Nifty]]-AVERAGE(Table2[1M Return vs Nifty]))/_xlfn.STDEV.P(Table2[1M Return vs Nifty])</f>
        <v>-0.13361260251155227</v>
      </c>
      <c r="K455">
        <v>0.27665728210451002</v>
      </c>
      <c r="L455">
        <f>(Table2[[#This Row],[6M Return vs Nifty]]-AVERAGE(Table2[6M Return vs Nifty]))/_xlfn.STDEV.P(Table2[6M Return vs Nifty])</f>
        <v>-0.47277097948498775</v>
      </c>
      <c r="M455">
        <v>-5.2158002150058698</v>
      </c>
      <c r="N455">
        <f>(Table2[[#This Row],[1W Return vs Nifty]]-AVERAGE(Table2[1W Return vs Nifty]))/_xlfn.STDEV.P(Table2[1W Return vs Nifty])</f>
        <v>-0.91274926650923105</v>
      </c>
      <c r="O455">
        <v>1464.27</v>
      </c>
      <c r="P455">
        <v>1442.3391739062099</v>
      </c>
      <c r="Q455">
        <v>1302.8659176231399</v>
      </c>
      <c r="R455">
        <v>35.151535778163698</v>
      </c>
      <c r="S455" s="1">
        <f>(Table2[[#This Row],[Close Price]]-Table2[[#This Row],[20D EMA]])/Table2[[#This Row],[20D EMA]]</f>
        <v>-2.1935845165167552E-2</v>
      </c>
      <c r="T455" s="1">
        <f>(Table2[[#This Row],[Close Price]]-Table2[[#This Row],[50D EMA]])/Table2[[#This Row],[50D EMA]]</f>
        <v>-7.064339713255533E-3</v>
      </c>
      <c r="U455" s="1">
        <f>(Table2[[#This Row],[Close Price]]-Table2[[#This Row],[200D EMA]])/Table2[[#This Row],[200D EMA]]</f>
        <v>9.9230535259312996E-2</v>
      </c>
      <c r="V455">
        <v>1.1517711384929501</v>
      </c>
      <c r="W455">
        <v>1426.25</v>
      </c>
      <c r="X455">
        <v>1464.65</v>
      </c>
      <c r="Y455">
        <v>1416.2</v>
      </c>
      <c r="Z455">
        <v>1481.7</v>
      </c>
      <c r="AA455">
        <v>1416.2</v>
      </c>
      <c r="AB455">
        <v>1541.85</v>
      </c>
      <c r="AC455" s="1">
        <f>(Table2[[#This Row],[Close Price]]/Table2[[#This Row],[Day Low]])-1</f>
        <v>4.1367221735320037E-3</v>
      </c>
      <c r="AD455" s="1">
        <f>(Table2[[#This Row],[Day High]]/Table2[[#This Row],[Close Price]])-1</f>
        <v>2.269315365010649E-2</v>
      </c>
      <c r="AE455" s="1">
        <f>(Table2[[#This Row],[Close Price]]/Table2[[#This Row],[Current Week Low]])-1</f>
        <v>1.1262533540460362E-2</v>
      </c>
      <c r="AF455" s="1">
        <f>(Table2[[#This Row],[Current Week High]]/Table2[[#This Row],[Close Price]])-1</f>
        <v>3.4598331180393016E-2</v>
      </c>
      <c r="AG455" s="1">
        <f>(Table2[[#This Row],[Close Price]]/Table2[[#This Row],[Current Month Low]])-1</f>
        <v>1.1262533540460362E-2</v>
      </c>
      <c r="AH455" s="1">
        <f>(Table2[[#This Row],[Current Month High]]/Table2[[#This Row],[Close Price]])-1</f>
        <v>7.6598121705128586E-2</v>
      </c>
      <c r="AI455">
        <v>7.6598121705128497</v>
      </c>
      <c r="AJ455">
        <v>49.213377787038901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-0.09</v>
      </c>
      <c r="AM455" t="s">
        <v>3216</v>
      </c>
      <c r="AN455">
        <v>-2.58</v>
      </c>
      <c r="AO455" t="s">
        <v>3216</v>
      </c>
      <c r="AP455">
        <v>1.2904428633666001E-2</v>
      </c>
      <c r="AQ455">
        <f>(Table2[[#This Row],[Sharpe Ratio]]-AVERAGE(Table2[Sharpe Ratio]))/_xlfn.STDEV.P(Table2[Sharpe Ratio])</f>
        <v>-0.59813270664491847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-2.2595575340315013</v>
      </c>
      <c r="AS455">
        <f>_xlfn.RANK.AVG(Table2[[#This Row],[1Y Return vs Nifty Z-Score]],Table2[1Y Return vs Nifty Z-Score])</f>
        <v>339</v>
      </c>
      <c r="AT455">
        <f>_xlfn.RANK.AVG(Table2[[#This Row],[6M Return vs Nifty Z-Score]],Table2[6M Return vs Nifty Z-Score])</f>
        <v>476</v>
      </c>
      <c r="AU455">
        <f>_xlfn.RANK.AVG(Table2[[#This Row],[Sharpe Ratio Z-Score]],Table2[Sharpe Ratio Z-Score])</f>
        <v>493</v>
      </c>
      <c r="AV455">
        <f>(Table2[[#This Row],[Rank 1Y]]+Table2[[#This Row],[Rank 6M]]+Table2[[#This Row],[Rank Sharpe]])/3</f>
        <v>436</v>
      </c>
    </row>
    <row r="456" spans="1:48" x14ac:dyDescent="0.3">
      <c r="A456" t="s">
        <v>269</v>
      </c>
      <c r="B456" t="s">
        <v>270</v>
      </c>
      <c r="C456" t="s">
        <v>3175</v>
      </c>
      <c r="D456" t="s">
        <v>271</v>
      </c>
      <c r="E456">
        <v>101165.44681862999</v>
      </c>
      <c r="F456">
        <v>7035.9</v>
      </c>
      <c r="G456">
        <v>12.5866836160479</v>
      </c>
      <c r="H456">
        <f>(Table2[[#This Row],[1Y Return vs Nifty]]-AVERAGE(Table2[1Y Return vs Nifty]))/_xlfn.STDEV.P(Table2[1Y Return vs Nifty])</f>
        <v>-0.23448424496246714</v>
      </c>
      <c r="I456">
        <v>1.15605376354652</v>
      </c>
      <c r="J456">
        <f>(Table2[[#This Row],[1M Return vs Nifty]]-AVERAGE(Table2[1M Return vs Nifty]))/_xlfn.STDEV.P(Table2[1M Return vs Nifty])</f>
        <v>-1.0741377332861644E-2</v>
      </c>
      <c r="K456">
        <v>-0.405557020076525</v>
      </c>
      <c r="L456">
        <f>(Table2[[#This Row],[6M Return vs Nifty]]-AVERAGE(Table2[6M Return vs Nifty]))/_xlfn.STDEV.P(Table2[6M Return vs Nifty])</f>
        <v>-0.49288381266147219</v>
      </c>
      <c r="M456">
        <v>-0.372790521981334</v>
      </c>
      <c r="N456">
        <f>(Table2[[#This Row],[1W Return vs Nifty]]-AVERAGE(Table2[1W Return vs Nifty]))/_xlfn.STDEV.P(Table2[1W Return vs Nifty])</f>
        <v>0.17984948564873288</v>
      </c>
      <c r="O456">
        <v>6901.27</v>
      </c>
      <c r="P456">
        <v>6708.1762015469803</v>
      </c>
      <c r="Q456">
        <v>6181.5638823101399</v>
      </c>
      <c r="R456">
        <v>65.280154513920706</v>
      </c>
      <c r="S456" s="1">
        <f>(Table2[[#This Row],[Close Price]]-Table2[[#This Row],[20D EMA]])/Table2[[#This Row],[20D EMA]]</f>
        <v>1.9508003599337395E-2</v>
      </c>
      <c r="T456" s="1">
        <f>(Table2[[#This Row],[Close Price]]-Table2[[#This Row],[50D EMA]])/Table2[[#This Row],[50D EMA]]</f>
        <v>4.8854381370817677E-2</v>
      </c>
      <c r="U456" s="1">
        <f>(Table2[[#This Row],[Close Price]]-Table2[[#This Row],[200D EMA]])/Table2[[#This Row],[200D EMA]]</f>
        <v>0.13820711618539192</v>
      </c>
      <c r="V456">
        <v>0.87961487494308599</v>
      </c>
      <c r="W456">
        <v>6960.75</v>
      </c>
      <c r="X456">
        <v>7068</v>
      </c>
      <c r="Y456">
        <v>6960.75</v>
      </c>
      <c r="Z456">
        <v>7152.45</v>
      </c>
      <c r="AA456">
        <v>6790.05</v>
      </c>
      <c r="AB456">
        <v>7152.45</v>
      </c>
      <c r="AC456" s="1">
        <f>(Table2[[#This Row],[Close Price]]/Table2[[#This Row],[Day Low]])-1</f>
        <v>1.07962504040513E-2</v>
      </c>
      <c r="AD456" s="1">
        <f>(Table2[[#This Row],[Day High]]/Table2[[#This Row],[Close Price]])-1</f>
        <v>4.5623161216050701E-3</v>
      </c>
      <c r="AE456" s="1">
        <f>(Table2[[#This Row],[Close Price]]/Table2[[#This Row],[Current Week Low]])-1</f>
        <v>1.07962504040513E-2</v>
      </c>
      <c r="AF456" s="1">
        <f>(Table2[[#This Row],[Current Week High]]/Table2[[#This Row],[Close Price]])-1</f>
        <v>1.6565044983584132E-2</v>
      </c>
      <c r="AG456" s="1">
        <f>(Table2[[#This Row],[Close Price]]/Table2[[#This Row],[Current Month Low]])-1</f>
        <v>3.6207391698146463E-2</v>
      </c>
      <c r="AH456" s="1">
        <f>(Table2[[#This Row],[Current Month High]]/Table2[[#This Row],[Close Price]])-1</f>
        <v>1.6565044983584132E-2</v>
      </c>
      <c r="AI456">
        <v>1.6565044983584101</v>
      </c>
      <c r="AJ456">
        <v>48.876428269149301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-0.02</v>
      </c>
      <c r="AM456" t="s">
        <v>3216</v>
      </c>
      <c r="AN456">
        <v>2.27</v>
      </c>
      <c r="AO456" t="s">
        <v>3217</v>
      </c>
      <c r="AP456">
        <v>2.7185601896877999E-2</v>
      </c>
      <c r="AQ456">
        <f>(Table2[[#This Row],[Sharpe Ratio]]-AVERAGE(Table2[Sharpe Ratio]))/_xlfn.STDEV.P(Table2[Sharpe Ratio])</f>
        <v>-0.43227005285412889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-0.990530002162197</v>
      </c>
      <c r="AS456">
        <f>_xlfn.RANK.AVG(Table2[[#This Row],[1Y Return vs Nifty Z-Score]],Table2[1Y Return vs Nifty Z-Score])</f>
        <v>371</v>
      </c>
      <c r="AT456">
        <f>_xlfn.RANK.AVG(Table2[[#This Row],[6M Return vs Nifty Z-Score]],Table2[6M Return vs Nifty Z-Score])</f>
        <v>485</v>
      </c>
      <c r="AU456">
        <f>_xlfn.RANK.AVG(Table2[[#This Row],[Sharpe Ratio Z-Score]],Table2[Sharpe Ratio Z-Score])</f>
        <v>455</v>
      </c>
      <c r="AV456">
        <f>(Table2[[#This Row],[Rank 1Y]]+Table2[[#This Row],[Rank 6M]]+Table2[[#This Row],[Rank Sharpe]])/3</f>
        <v>437</v>
      </c>
    </row>
    <row r="457" spans="1:48" x14ac:dyDescent="0.3">
      <c r="A457" t="s">
        <v>1931</v>
      </c>
      <c r="B457" t="s">
        <v>1932</v>
      </c>
      <c r="C457" t="s">
        <v>3170</v>
      </c>
      <c r="D457" t="s">
        <v>21</v>
      </c>
      <c r="E457">
        <v>3745.8466879749999</v>
      </c>
      <c r="F457">
        <v>634.54999999999995</v>
      </c>
      <c r="G457">
        <v>-17.1587535740953</v>
      </c>
      <c r="H457">
        <f>(Table2[[#This Row],[1Y Return vs Nifty]]-AVERAGE(Table2[1Y Return vs Nifty]))/_xlfn.STDEV.P(Table2[1Y Return vs Nifty])</f>
        <v>-0.72888737338687803</v>
      </c>
      <c r="I457">
        <v>11.3532912681321</v>
      </c>
      <c r="J457">
        <f>(Table2[[#This Row],[1M Return vs Nifty]]-AVERAGE(Table2[1M Return vs Nifty]))/_xlfn.STDEV.P(Table2[1M Return vs Nifty])</f>
        <v>0.9380293366534378</v>
      </c>
      <c r="K457">
        <v>5.3924966147264204</v>
      </c>
      <c r="L457">
        <f>(Table2[[#This Row],[6M Return vs Nifty]]-AVERAGE(Table2[6M Return vs Nifty]))/_xlfn.STDEV.P(Table2[6M Return vs Nifty])</f>
        <v>-0.32194737064862877</v>
      </c>
      <c r="M457">
        <v>-0.61004286635617799</v>
      </c>
      <c r="N457">
        <f>(Table2[[#This Row],[1W Return vs Nifty]]-AVERAGE(Table2[1W Return vs Nifty]))/_xlfn.STDEV.P(Table2[1W Return vs Nifty])</f>
        <v>0.12632458443206443</v>
      </c>
      <c r="O457">
        <v>627.91</v>
      </c>
      <c r="P457">
        <v>623.90759318345704</v>
      </c>
      <c r="Q457">
        <v>602.765974860597</v>
      </c>
      <c r="R457">
        <v>45.777713475640198</v>
      </c>
      <c r="S457" s="1">
        <f>(Table2[[#This Row],[Close Price]]-Table2[[#This Row],[20D EMA]])/Table2[[#This Row],[20D EMA]]</f>
        <v>1.0574763899284908E-2</v>
      </c>
      <c r="T457" s="1">
        <f>(Table2[[#This Row],[Close Price]]-Table2[[#This Row],[50D EMA]])/Table2[[#This Row],[50D EMA]]</f>
        <v>1.705766516198428E-2</v>
      </c>
      <c r="U457" s="1">
        <f>(Table2[[#This Row],[Close Price]]-Table2[[#This Row],[200D EMA]])/Table2[[#This Row],[200D EMA]]</f>
        <v>5.2730290801091942E-2</v>
      </c>
      <c r="V457">
        <v>0.37819942000404799</v>
      </c>
      <c r="W457">
        <v>615.1</v>
      </c>
      <c r="X457">
        <v>645.95000000000005</v>
      </c>
      <c r="Y457">
        <v>632.15</v>
      </c>
      <c r="Z457">
        <v>651.75</v>
      </c>
      <c r="AA457">
        <v>632.15</v>
      </c>
      <c r="AB457">
        <v>671.5</v>
      </c>
      <c r="AC457" s="1">
        <f>(Table2[[#This Row],[Close Price]]/Table2[[#This Row],[Day Low]])-1</f>
        <v>3.1620874654527675E-2</v>
      </c>
      <c r="AD457" s="1">
        <f>(Table2[[#This Row],[Day High]]/Table2[[#This Row],[Close Price]])-1</f>
        <v>1.796548735324266E-2</v>
      </c>
      <c r="AE457" s="1">
        <f>(Table2[[#This Row],[Close Price]]/Table2[[#This Row],[Current Week Low]])-1</f>
        <v>3.7965672704263209E-3</v>
      </c>
      <c r="AF457" s="1">
        <f>(Table2[[#This Row],[Current Week High]]/Table2[[#This Row],[Close Price]])-1</f>
        <v>2.7105823024190512E-2</v>
      </c>
      <c r="AG457" s="1">
        <f>(Table2[[#This Row],[Close Price]]/Table2[[#This Row],[Current Month Low]])-1</f>
        <v>3.7965672704263209E-3</v>
      </c>
      <c r="AH457" s="1">
        <f>(Table2[[#This Row],[Current Month High]]/Table2[[#This Row],[Close Price]])-1</f>
        <v>5.8230241903711288E-2</v>
      </c>
      <c r="AI457">
        <v>24.734063509573701</v>
      </c>
      <c r="AJ457">
        <v>41.011111111111099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-0.14000000000000001</v>
      </c>
      <c r="AM457" t="s">
        <v>3216</v>
      </c>
      <c r="AN457">
        <v>-7.45</v>
      </c>
      <c r="AO457" t="s">
        <v>3216</v>
      </c>
      <c r="AP457">
        <v>7.4244479396592997E-2</v>
      </c>
      <c r="AQ457">
        <f>(Table2[[#This Row],[Sharpe Ratio]]-AVERAGE(Table2[Sharpe Ratio]))/_xlfn.STDEV.P(Table2[Sharpe Ratio])</f>
        <v>0.11427539986611247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0.12779457691610788</v>
      </c>
      <c r="AS457">
        <f>_xlfn.RANK.AVG(Table2[[#This Row],[1Y Return vs Nifty Z-Score]],Table2[1Y Return vs Nifty Z-Score])</f>
        <v>579</v>
      </c>
      <c r="AT457">
        <f>_xlfn.RANK.AVG(Table2[[#This Row],[6M Return vs Nifty Z-Score]],Table2[6M Return vs Nifty Z-Score])</f>
        <v>416</v>
      </c>
      <c r="AU457">
        <f>_xlfn.RANK.AVG(Table2[[#This Row],[Sharpe Ratio Z-Score]],Table2[Sharpe Ratio Z-Score])</f>
        <v>316</v>
      </c>
      <c r="AV457">
        <f>(Table2[[#This Row],[Rank 1Y]]+Table2[[#This Row],[Rank 6M]]+Table2[[#This Row],[Rank Sharpe]])/3</f>
        <v>437</v>
      </c>
    </row>
    <row r="458" spans="1:48" x14ac:dyDescent="0.3">
      <c r="A458" t="s">
        <v>202</v>
      </c>
      <c r="B458" t="s">
        <v>203</v>
      </c>
      <c r="C458" t="s">
        <v>3175</v>
      </c>
      <c r="D458" t="s">
        <v>54</v>
      </c>
      <c r="E458">
        <v>133376.5963872</v>
      </c>
      <c r="F458">
        <v>1651.6</v>
      </c>
      <c r="G458">
        <v>7.0868543327918498</v>
      </c>
      <c r="H458">
        <f>(Table2[[#This Row],[1Y Return vs Nifty]]-AVERAGE(Table2[1Y Return vs Nifty]))/_xlfn.STDEV.P(Table2[1Y Return vs Nifty])</f>
        <v>-0.32589768716741213</v>
      </c>
      <c r="I458">
        <v>2.2481698293538499</v>
      </c>
      <c r="J458">
        <f>(Table2[[#This Row],[1M Return vs Nifty]]-AVERAGE(Table2[1M Return vs Nifty]))/_xlfn.STDEV.P(Table2[1M Return vs Nifty])</f>
        <v>9.0871215199770455E-2</v>
      </c>
      <c r="K458">
        <v>-4.1001191156151302</v>
      </c>
      <c r="L458">
        <f>(Table2[[#This Row],[6M Return vs Nifty]]-AVERAGE(Table2[6M Return vs Nifty]))/_xlfn.STDEV.P(Table2[6M Return vs Nifty])</f>
        <v>-0.60180576116089257</v>
      </c>
      <c r="M458">
        <v>0.90796650694479297</v>
      </c>
      <c r="N458">
        <f>(Table2[[#This Row],[1W Return vs Nifty]]-AVERAGE(Table2[1W Return vs Nifty]))/_xlfn.STDEV.P(Table2[1W Return vs Nifty])</f>
        <v>0.46879244061282033</v>
      </c>
      <c r="O458">
        <v>1629.72</v>
      </c>
      <c r="P458">
        <v>1586.02860233972</v>
      </c>
      <c r="Q458">
        <v>1448.9382610241601</v>
      </c>
      <c r="R458">
        <v>57.133290730854</v>
      </c>
      <c r="S458" s="1">
        <f>(Table2[[#This Row],[Close Price]]-Table2[[#This Row],[20D EMA]])/Table2[[#This Row],[20D EMA]]</f>
        <v>1.3425619124757555E-2</v>
      </c>
      <c r="T458" s="1">
        <f>(Table2[[#This Row],[Close Price]]-Table2[[#This Row],[50D EMA]])/Table2[[#This Row],[50D EMA]]</f>
        <v>4.134313691666628E-2</v>
      </c>
      <c r="U458" s="1">
        <f>(Table2[[#This Row],[Close Price]]-Table2[[#This Row],[200D EMA]])/Table2[[#This Row],[200D EMA]]</f>
        <v>0.13986913343884746</v>
      </c>
      <c r="V458">
        <v>0.66260689051015098</v>
      </c>
      <c r="W458">
        <v>1638.05</v>
      </c>
      <c r="X458">
        <v>1673</v>
      </c>
      <c r="Y458">
        <v>1638.05</v>
      </c>
      <c r="Z458">
        <v>1683</v>
      </c>
      <c r="AA458">
        <v>1608.05</v>
      </c>
      <c r="AB458">
        <v>1683</v>
      </c>
      <c r="AC458" s="1">
        <f>(Table2[[#This Row],[Close Price]]/Table2[[#This Row],[Day Low]])-1</f>
        <v>8.2720307682915273E-3</v>
      </c>
      <c r="AD458" s="1">
        <f>(Table2[[#This Row],[Day High]]/Table2[[#This Row],[Close Price]])-1</f>
        <v>1.2957132477597444E-2</v>
      </c>
      <c r="AE458" s="1">
        <f>(Table2[[#This Row],[Close Price]]/Table2[[#This Row],[Current Week Low]])-1</f>
        <v>8.2720307682915273E-3</v>
      </c>
      <c r="AF458" s="1">
        <f>(Table2[[#This Row],[Current Week High]]/Table2[[#This Row],[Close Price]])-1</f>
        <v>1.9011867280213091E-2</v>
      </c>
      <c r="AG458" s="1">
        <f>(Table2[[#This Row],[Close Price]]/Table2[[#This Row],[Current Month Low]])-1</f>
        <v>2.7082491216069204E-2</v>
      </c>
      <c r="AH458" s="1">
        <f>(Table2[[#This Row],[Current Month High]]/Table2[[#This Row],[Close Price]])-1</f>
        <v>1.9011867280213091E-2</v>
      </c>
      <c r="AI458">
        <v>1.9011867280213</v>
      </c>
      <c r="AJ458">
        <v>45.901060070671299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-0.04</v>
      </c>
      <c r="AM458" t="s">
        <v>3216</v>
      </c>
      <c r="AN458">
        <v>0.3</v>
      </c>
      <c r="AO458" t="s">
        <v>3217</v>
      </c>
      <c r="AP458">
        <v>5.0067040267259E-2</v>
      </c>
      <c r="AQ458">
        <f>(Table2[[#This Row],[Sharpe Ratio]]-AVERAGE(Table2[Sharpe Ratio]))/_xlfn.STDEV.P(Table2[Sharpe Ratio])</f>
        <v>-0.16652325315398891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-0.53456304566970281</v>
      </c>
      <c r="AS458">
        <f>_xlfn.RANK.AVG(Table2[[#This Row],[1Y Return vs Nifty Z-Score]],Table2[1Y Return vs Nifty Z-Score])</f>
        <v>404</v>
      </c>
      <c r="AT458">
        <f>_xlfn.RANK.AVG(Table2[[#This Row],[6M Return vs Nifty Z-Score]],Table2[6M Return vs Nifty Z-Score])</f>
        <v>524</v>
      </c>
      <c r="AU458">
        <f>_xlfn.RANK.AVG(Table2[[#This Row],[Sharpe Ratio Z-Score]],Table2[Sharpe Ratio Z-Score])</f>
        <v>384</v>
      </c>
      <c r="AV458">
        <f>(Table2[[#This Row],[Rank 1Y]]+Table2[[#This Row],[Rank 6M]]+Table2[[#This Row],[Rank Sharpe]])/3</f>
        <v>437.33333333333331</v>
      </c>
    </row>
    <row r="459" spans="1:48" x14ac:dyDescent="0.3">
      <c r="A459" t="s">
        <v>1278</v>
      </c>
      <c r="B459" t="s">
        <v>1279</v>
      </c>
      <c r="C459" t="s">
        <v>3171</v>
      </c>
      <c r="D459" t="s">
        <v>544</v>
      </c>
      <c r="E459">
        <v>9337.4442580100003</v>
      </c>
      <c r="F459">
        <v>282.7</v>
      </c>
      <c r="G459">
        <v>-17.2331697916986</v>
      </c>
      <c r="H459">
        <f>(Table2[[#This Row],[1Y Return vs Nifty]]-AVERAGE(Table2[1Y Return vs Nifty]))/_xlfn.STDEV.P(Table2[1Y Return vs Nifty])</f>
        <v>-0.73012425588934049</v>
      </c>
      <c r="I459">
        <v>14.688081064971</v>
      </c>
      <c r="J459">
        <f>(Table2[[#This Row],[1M Return vs Nifty]]-AVERAGE(Table2[1M Return vs Nifty]))/_xlfn.STDEV.P(Table2[1M Return vs Nifty])</f>
        <v>1.2483046337736896</v>
      </c>
      <c r="K459">
        <v>16.7951572863115</v>
      </c>
      <c r="L459">
        <f>(Table2[[#This Row],[6M Return vs Nifty]]-AVERAGE(Table2[6M Return vs Nifty]))/_xlfn.STDEV.P(Table2[6M Return vs Nifty])</f>
        <v>1.4222380003699731E-2</v>
      </c>
      <c r="M459">
        <v>-5.5113519207504602</v>
      </c>
      <c r="N459">
        <f>(Table2[[#This Row],[1W Return vs Nifty]]-AVERAGE(Table2[1W Return vs Nifty]))/_xlfn.STDEV.P(Table2[1W Return vs Nifty])</f>
        <v>-0.97942669343236999</v>
      </c>
      <c r="O459">
        <v>275.93</v>
      </c>
      <c r="P459">
        <v>261.19327619073999</v>
      </c>
      <c r="Q459">
        <v>235.03996762606801</v>
      </c>
      <c r="R459">
        <v>54.7000271233739</v>
      </c>
      <c r="S459" s="1">
        <f>(Table2[[#This Row],[Close Price]]-Table2[[#This Row],[20D EMA]])/Table2[[#This Row],[20D EMA]]</f>
        <v>2.4535208204979456E-2</v>
      </c>
      <c r="T459" s="1">
        <f>(Table2[[#This Row],[Close Price]]-Table2[[#This Row],[50D EMA]])/Table2[[#This Row],[50D EMA]]</f>
        <v>8.2340265886302569E-2</v>
      </c>
      <c r="U459" s="1">
        <f>(Table2[[#This Row],[Close Price]]-Table2[[#This Row],[200D EMA]])/Table2[[#This Row],[200D EMA]]</f>
        <v>0.20277416158325776</v>
      </c>
      <c r="V459">
        <v>0.95452301793248895</v>
      </c>
      <c r="W459">
        <v>280.60000000000002</v>
      </c>
      <c r="X459">
        <v>285.85000000000002</v>
      </c>
      <c r="Y459">
        <v>277.64999999999998</v>
      </c>
      <c r="Z459">
        <v>291</v>
      </c>
      <c r="AA459">
        <v>264.60000000000002</v>
      </c>
      <c r="AB459">
        <v>296.14999999999998</v>
      </c>
      <c r="AC459" s="1">
        <f>(Table2[[#This Row],[Close Price]]/Table2[[#This Row],[Day Low]])-1</f>
        <v>7.4839629365643923E-3</v>
      </c>
      <c r="AD459" s="1">
        <f>(Table2[[#This Row],[Day High]]/Table2[[#This Row],[Close Price]])-1</f>
        <v>1.1142553944110567E-2</v>
      </c>
      <c r="AE459" s="1">
        <f>(Table2[[#This Row],[Close Price]]/Table2[[#This Row],[Current Week Low]])-1</f>
        <v>1.8188366648658416E-2</v>
      </c>
      <c r="AF459" s="1">
        <f>(Table2[[#This Row],[Current Week High]]/Table2[[#This Row],[Close Price]])-1</f>
        <v>2.9359745313052743E-2</v>
      </c>
      <c r="AG459" s="1">
        <f>(Table2[[#This Row],[Close Price]]/Table2[[#This Row],[Current Month Low]])-1</f>
        <v>6.8405139833711104E-2</v>
      </c>
      <c r="AH459" s="1">
        <f>(Table2[[#This Row],[Current Month High]]/Table2[[#This Row],[Close Price]])-1</f>
        <v>4.7576936681994919E-2</v>
      </c>
      <c r="AI459">
        <v>4.7576936681994901</v>
      </c>
      <c r="AJ459">
        <v>40.228174603174601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7.0000000000000007E-2</v>
      </c>
      <c r="AM459" t="s">
        <v>3217</v>
      </c>
      <c r="AN459">
        <v>4.24</v>
      </c>
      <c r="AO459" t="s">
        <v>3217</v>
      </c>
      <c r="AP459">
        <v>3.4287148859551003E-2</v>
      </c>
      <c r="AQ459">
        <f>(Table2[[#This Row],[Sharpe Ratio]]-AVERAGE(Table2[Sharpe Ratio]))/_xlfn.STDEV.P(Table2[Sharpe Ratio])</f>
        <v>-0.34979213570126699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-0.79681607124558806</v>
      </c>
      <c r="AS459">
        <f>_xlfn.RANK.AVG(Table2[[#This Row],[1Y Return vs Nifty Z-Score]],Table2[1Y Return vs Nifty Z-Score])</f>
        <v>580</v>
      </c>
      <c r="AT459">
        <f>_xlfn.RANK.AVG(Table2[[#This Row],[6M Return vs Nifty Z-Score]],Table2[6M Return vs Nifty Z-Score])</f>
        <v>305</v>
      </c>
      <c r="AU459">
        <f>_xlfn.RANK.AVG(Table2[[#This Row],[Sharpe Ratio Z-Score]],Table2[Sharpe Ratio Z-Score])</f>
        <v>427</v>
      </c>
      <c r="AV459">
        <f>(Table2[[#This Row],[Rank 1Y]]+Table2[[#This Row],[Rank 6M]]+Table2[[#This Row],[Rank Sharpe]])/3</f>
        <v>437.33333333333331</v>
      </c>
    </row>
    <row r="460" spans="1:48" x14ac:dyDescent="0.3">
      <c r="A460" t="s">
        <v>767</v>
      </c>
      <c r="B460" t="s">
        <v>768</v>
      </c>
      <c r="C460" t="s">
        <v>3169</v>
      </c>
      <c r="D460" t="s">
        <v>192</v>
      </c>
      <c r="E460">
        <v>22633.339348239999</v>
      </c>
      <c r="F460">
        <v>401.15</v>
      </c>
      <c r="G460">
        <v>16.279836692594898</v>
      </c>
      <c r="H460">
        <f>(Table2[[#This Row],[1Y Return vs Nifty]]-AVERAGE(Table2[1Y Return vs Nifty]))/_xlfn.STDEV.P(Table2[1Y Return vs Nifty])</f>
        <v>-0.17309982411421254</v>
      </c>
      <c r="I460">
        <v>21.9854867676971</v>
      </c>
      <c r="J460">
        <f>(Table2[[#This Row],[1M Return vs Nifty]]-AVERAGE(Table2[1M Return vs Nifty]))/_xlfn.STDEV.P(Table2[1M Return vs Nifty])</f>
        <v>1.9272693843455666</v>
      </c>
      <c r="K460">
        <v>2.1655819746756801</v>
      </c>
      <c r="L460">
        <f>(Table2[[#This Row],[6M Return vs Nifty]]-AVERAGE(Table2[6M Return vs Nifty]))/_xlfn.STDEV.P(Table2[6M Return vs Nifty])</f>
        <v>-0.41708228004968256</v>
      </c>
      <c r="M460">
        <v>-8.5389410691860199</v>
      </c>
      <c r="N460">
        <f>(Table2[[#This Row],[1W Return vs Nifty]]-AVERAGE(Table2[1W Return vs Nifty]))/_xlfn.STDEV.P(Table2[1W Return vs Nifty])</f>
        <v>-1.6624606610067409</v>
      </c>
      <c r="O460">
        <v>408.85</v>
      </c>
      <c r="P460">
        <v>375.55285724116601</v>
      </c>
      <c r="Q460">
        <v>334.11811317695799</v>
      </c>
      <c r="R460">
        <v>35.345256718633998</v>
      </c>
      <c r="S460" s="1">
        <f>(Table2[[#This Row],[Close Price]]-Table2[[#This Row],[20D EMA]])/Table2[[#This Row],[20D EMA]]</f>
        <v>-1.8833312950960121E-2</v>
      </c>
      <c r="T460" s="1">
        <f>(Table2[[#This Row],[Close Price]]-Table2[[#This Row],[50D EMA]])/Table2[[#This Row],[50D EMA]]</f>
        <v>6.8158562144546381E-2</v>
      </c>
      <c r="U460" s="1">
        <f>(Table2[[#This Row],[Close Price]]-Table2[[#This Row],[200D EMA]])/Table2[[#This Row],[200D EMA]]</f>
        <v>0.20062332504415911</v>
      </c>
      <c r="V460">
        <v>0.79337488215445395</v>
      </c>
      <c r="W460">
        <v>396.05</v>
      </c>
      <c r="X460">
        <v>406</v>
      </c>
      <c r="Y460">
        <v>396.05</v>
      </c>
      <c r="Z460">
        <v>425</v>
      </c>
      <c r="AA460">
        <v>396.05</v>
      </c>
      <c r="AB460">
        <v>469.7</v>
      </c>
      <c r="AC460" s="1">
        <f>(Table2[[#This Row],[Close Price]]/Table2[[#This Row],[Day Low]])-1</f>
        <v>1.2877161974498064E-2</v>
      </c>
      <c r="AD460" s="1">
        <f>(Table2[[#This Row],[Day High]]/Table2[[#This Row],[Close Price]])-1</f>
        <v>1.2090240558394694E-2</v>
      </c>
      <c r="AE460" s="1">
        <f>(Table2[[#This Row],[Close Price]]/Table2[[#This Row],[Current Week Low]])-1</f>
        <v>1.2877161974498064E-2</v>
      </c>
      <c r="AF460" s="1">
        <f>(Table2[[#This Row],[Current Week High]]/Table2[[#This Row],[Close Price]])-1</f>
        <v>5.945406955004362E-2</v>
      </c>
      <c r="AG460" s="1">
        <f>(Table2[[#This Row],[Close Price]]/Table2[[#This Row],[Current Month Low]])-1</f>
        <v>1.2877161974498064E-2</v>
      </c>
      <c r="AH460" s="1">
        <f>(Table2[[#This Row],[Current Month High]]/Table2[[#This Row],[Close Price]])-1</f>
        <v>0.17088370933566011</v>
      </c>
      <c r="AI460">
        <v>17.088370933566001</v>
      </c>
      <c r="AJ460">
        <v>57.6227897838899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0.3</v>
      </c>
      <c r="AM460" t="s">
        <v>3217</v>
      </c>
      <c r="AN460">
        <v>-12.7</v>
      </c>
      <c r="AO460" t="s">
        <v>3216</v>
      </c>
      <c r="AP460">
        <v>7.8464409472289998E-3</v>
      </c>
      <c r="AQ460">
        <f>(Table2[[#This Row],[Sharpe Ratio]]-AVERAGE(Table2[Sharpe Ratio]))/_xlfn.STDEV.P(Table2[Sharpe Ratio])</f>
        <v>-0.65687656788457216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-0.98224994870964144</v>
      </c>
      <c r="AS460">
        <f>_xlfn.RANK.AVG(Table2[[#This Row],[1Y Return vs Nifty Z-Score]],Table2[1Y Return vs Nifty Z-Score])</f>
        <v>345</v>
      </c>
      <c r="AT460">
        <f>_xlfn.RANK.AVG(Table2[[#This Row],[6M Return vs Nifty Z-Score]],Table2[6M Return vs Nifty Z-Score])</f>
        <v>459</v>
      </c>
      <c r="AU460">
        <f>_xlfn.RANK.AVG(Table2[[#This Row],[Sharpe Ratio Z-Score]],Table2[Sharpe Ratio Z-Score])</f>
        <v>509</v>
      </c>
      <c r="AV460">
        <f>(Table2[[#This Row],[Rank 1Y]]+Table2[[#This Row],[Rank 6M]]+Table2[[#This Row],[Rank Sharpe]])/3</f>
        <v>437.66666666666669</v>
      </c>
    </row>
    <row r="461" spans="1:48" x14ac:dyDescent="0.3">
      <c r="A461" t="s">
        <v>699</v>
      </c>
      <c r="B461" t="s">
        <v>700</v>
      </c>
      <c r="C461" t="s">
        <v>3183</v>
      </c>
      <c r="D461" t="s">
        <v>262</v>
      </c>
      <c r="E461">
        <v>26217.388800000001</v>
      </c>
      <c r="F461">
        <v>2367.9</v>
      </c>
      <c r="G461">
        <v>-11.4709120054805</v>
      </c>
      <c r="H461">
        <f>(Table2[[#This Row],[1Y Return vs Nifty]]-AVERAGE(Table2[1Y Return vs Nifty]))/_xlfn.STDEV.P(Table2[1Y Return vs Nifty])</f>
        <v>-0.63434895233326483</v>
      </c>
      <c r="I461">
        <v>-5.7421654646116096</v>
      </c>
      <c r="J461">
        <f>(Table2[[#This Row],[1M Return vs Nifty]]-AVERAGE(Table2[1M Return vs Nifty]))/_xlfn.STDEV.P(Table2[1M Return vs Nifty])</f>
        <v>-0.65256504569308893</v>
      </c>
      <c r="K461">
        <v>9.3457806667691798</v>
      </c>
      <c r="L461">
        <f>(Table2[[#This Row],[6M Return vs Nifty]]-AVERAGE(Table2[6M Return vs Nifty]))/_xlfn.STDEV.P(Table2[6M Return vs Nifty])</f>
        <v>-0.20539786064305735</v>
      </c>
      <c r="M461">
        <v>-5.6361705992682101</v>
      </c>
      <c r="N461">
        <f>(Table2[[#This Row],[1W Return vs Nifty]]-AVERAGE(Table2[1W Return vs Nifty]))/_xlfn.STDEV.P(Table2[1W Return vs Nifty])</f>
        <v>-1.0075861936272437</v>
      </c>
      <c r="O461">
        <v>2447.15</v>
      </c>
      <c r="P461">
        <v>2483.9614160963602</v>
      </c>
      <c r="Q461">
        <v>2366.57586534965</v>
      </c>
      <c r="R461">
        <v>28.0894714716325</v>
      </c>
      <c r="S461" s="1">
        <f>(Table2[[#This Row],[Close Price]]-Table2[[#This Row],[20D EMA]])/Table2[[#This Row],[20D EMA]]</f>
        <v>-3.2384610669554378E-2</v>
      </c>
      <c r="T461" s="1">
        <f>(Table2[[#This Row],[Close Price]]-Table2[[#This Row],[50D EMA]])/Table2[[#This Row],[50D EMA]]</f>
        <v>-4.6724323229929629E-2</v>
      </c>
      <c r="U461" s="1">
        <f>(Table2[[#This Row],[Close Price]]-Table2[[#This Row],[200D EMA]])/Table2[[#This Row],[200D EMA]]</f>
        <v>5.5951498100587039E-4</v>
      </c>
      <c r="V461">
        <v>0.70104585819256804</v>
      </c>
      <c r="W461">
        <v>2346</v>
      </c>
      <c r="X461">
        <v>2413.6999999999998</v>
      </c>
      <c r="Y461">
        <v>2346</v>
      </c>
      <c r="Z461">
        <v>2480</v>
      </c>
      <c r="AA461">
        <v>2346</v>
      </c>
      <c r="AB461">
        <v>2539.4</v>
      </c>
      <c r="AC461" s="1">
        <f>(Table2[[#This Row],[Close Price]]/Table2[[#This Row],[Day Low]])-1</f>
        <v>9.3350383631713996E-3</v>
      </c>
      <c r="AD461" s="1">
        <f>(Table2[[#This Row],[Day High]]/Table2[[#This Row],[Close Price]])-1</f>
        <v>1.9342033025043115E-2</v>
      </c>
      <c r="AE461" s="1">
        <f>(Table2[[#This Row],[Close Price]]/Table2[[#This Row],[Current Week Low]])-1</f>
        <v>9.3350383631713996E-3</v>
      </c>
      <c r="AF461" s="1">
        <f>(Table2[[#This Row],[Current Week High]]/Table2[[#This Row],[Close Price]])-1</f>
        <v>4.7341526246885479E-2</v>
      </c>
      <c r="AG461" s="1">
        <f>(Table2[[#This Row],[Close Price]]/Table2[[#This Row],[Current Month Low]])-1</f>
        <v>9.3350383631713996E-3</v>
      </c>
      <c r="AH461" s="1">
        <f>(Table2[[#This Row],[Current Month High]]/Table2[[#This Row],[Close Price]])-1</f>
        <v>7.2427045061024486E-2</v>
      </c>
      <c r="AI461">
        <v>25.005278939144301</v>
      </c>
      <c r="AJ461">
        <v>26.2745307167235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-0.18</v>
      </c>
      <c r="AM461" t="s">
        <v>3216</v>
      </c>
      <c r="AN461">
        <v>-2.91</v>
      </c>
      <c r="AO461" t="s">
        <v>3216</v>
      </c>
      <c r="AP461">
        <v>4.7292879852941998E-2</v>
      </c>
      <c r="AQ461">
        <f>(Table2[[#This Row],[Sharpe Ratio]]-AVERAGE(Table2[Sharpe Ratio]))/_xlfn.STDEV.P(Table2[Sharpe Ratio])</f>
        <v>-0.19874256734333909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545</v>
      </c>
      <c r="AT461">
        <f>_xlfn.RANK.AVG(Table2[[#This Row],[6M Return vs Nifty Z-Score]],Table2[6M Return vs Nifty Z-Score])</f>
        <v>379</v>
      </c>
      <c r="AU461">
        <f>_xlfn.RANK.AVG(Table2[[#This Row],[Sharpe Ratio Z-Score]],Table2[Sharpe Ratio Z-Score])</f>
        <v>390</v>
      </c>
      <c r="AV461">
        <f>(Table2[[#This Row],[Rank 1Y]]+Table2[[#This Row],[Rank 6M]]+Table2[[#This Row],[Rank Sharpe]])/3</f>
        <v>438</v>
      </c>
    </row>
    <row r="462" spans="1:48" x14ac:dyDescent="0.3">
      <c r="A462" t="s">
        <v>1306</v>
      </c>
      <c r="B462" t="s">
        <v>1307</v>
      </c>
      <c r="C462" t="s">
        <v>3170</v>
      </c>
      <c r="D462" t="s">
        <v>282</v>
      </c>
      <c r="E462">
        <v>8910.2299480999991</v>
      </c>
      <c r="F462">
        <v>755.95</v>
      </c>
      <c r="G462">
        <v>6.6450027889027403</v>
      </c>
      <c r="H462">
        <f>(Table2[[#This Row],[1Y Return vs Nifty]]-AVERAGE(Table2[1Y Return vs Nifty]))/_xlfn.STDEV.P(Table2[1Y Return vs Nifty])</f>
        <v>-0.33324176431785052</v>
      </c>
      <c r="I462">
        <v>-0.53537622686848196</v>
      </c>
      <c r="J462">
        <f>(Table2[[#This Row],[1M Return vs Nifty]]-AVERAGE(Table2[1M Return vs Nifty]))/_xlfn.STDEV.P(Table2[1M Return vs Nifty])</f>
        <v>-0.16811529737171826</v>
      </c>
      <c r="K462">
        <v>-12.385464435300999</v>
      </c>
      <c r="L462">
        <f>(Table2[[#This Row],[6M Return vs Nifty]]-AVERAGE(Table2[6M Return vs Nifty]))/_xlfn.STDEV.P(Table2[6M Return vs Nifty])</f>
        <v>-0.84607177506833398</v>
      </c>
      <c r="M462">
        <v>1.73885727640257</v>
      </c>
      <c r="N462">
        <f>(Table2[[#This Row],[1W Return vs Nifty]]-AVERAGE(Table2[1W Return vs Nifty]))/_xlfn.STDEV.P(Table2[1W Return vs Nifty])</f>
        <v>0.65624410299472724</v>
      </c>
      <c r="O462">
        <v>748.21</v>
      </c>
      <c r="P462">
        <v>754.60262676103503</v>
      </c>
      <c r="Q462">
        <v>718.15491013201597</v>
      </c>
      <c r="R462">
        <v>58.910589160702401</v>
      </c>
      <c r="S462" s="1">
        <f>(Table2[[#This Row],[Close Price]]-Table2[[#This Row],[20D EMA]])/Table2[[#This Row],[20D EMA]]</f>
        <v>1.0344689325189465E-2</v>
      </c>
      <c r="T462" s="1">
        <f>(Table2[[#This Row],[Close Price]]-Table2[[#This Row],[50D EMA]])/Table2[[#This Row],[50D EMA]]</f>
        <v>1.7855400858440174E-3</v>
      </c>
      <c r="U462" s="1">
        <f>(Table2[[#This Row],[Close Price]]-Table2[[#This Row],[200D EMA]])/Table2[[#This Row],[200D EMA]]</f>
        <v>5.2628046309724917E-2</v>
      </c>
      <c r="V462">
        <v>0.87666441098120496</v>
      </c>
      <c r="W462">
        <v>739.25</v>
      </c>
      <c r="X462">
        <v>758.35</v>
      </c>
      <c r="Y462">
        <v>736</v>
      </c>
      <c r="Z462">
        <v>759.05</v>
      </c>
      <c r="AA462">
        <v>711.55</v>
      </c>
      <c r="AB462">
        <v>779.05</v>
      </c>
      <c r="AC462" s="1">
        <f>(Table2[[#This Row],[Close Price]]/Table2[[#This Row],[Day Low]])-1</f>
        <v>2.2590463307406106E-2</v>
      </c>
      <c r="AD462" s="1">
        <f>(Table2[[#This Row],[Day High]]/Table2[[#This Row],[Close Price]])-1</f>
        <v>3.1748131490176856E-3</v>
      </c>
      <c r="AE462" s="1">
        <f>(Table2[[#This Row],[Close Price]]/Table2[[#This Row],[Current Week Low]])-1</f>
        <v>2.7105978260869579E-2</v>
      </c>
      <c r="AF462" s="1">
        <f>(Table2[[#This Row],[Current Week High]]/Table2[[#This Row],[Close Price]])-1</f>
        <v>4.100800317481168E-3</v>
      </c>
      <c r="AG462" s="1">
        <f>(Table2[[#This Row],[Close Price]]/Table2[[#This Row],[Current Month Low]])-1</f>
        <v>6.2398988124517052E-2</v>
      </c>
      <c r="AH462" s="1">
        <f>(Table2[[#This Row],[Current Month High]]/Table2[[#This Row],[Close Price]])-1</f>
        <v>3.0557576559296029E-2</v>
      </c>
      <c r="AI462">
        <v>21.9260533104041</v>
      </c>
      <c r="AJ462">
        <v>43.158791781081298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-0.11</v>
      </c>
      <c r="AM462" t="s">
        <v>3216</v>
      </c>
      <c r="AN462">
        <v>-0.95</v>
      </c>
      <c r="AO462" t="s">
        <v>3216</v>
      </c>
      <c r="AP462">
        <v>8.2234376142321999E-2</v>
      </c>
      <c r="AQ462">
        <f>(Table2[[#This Row],[Sharpe Ratio]]-AVERAGE(Table2[Sharpe Ratio]))/_xlfn.STDEV.P(Table2[Sharpe Ratio])</f>
        <v>0.20707068029133913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409</v>
      </c>
      <c r="AT462">
        <f>_xlfn.RANK.AVG(Table2[[#This Row],[6M Return vs Nifty Z-Score]],Table2[6M Return vs Nifty Z-Score])</f>
        <v>610</v>
      </c>
      <c r="AU462">
        <f>_xlfn.RANK.AVG(Table2[[#This Row],[Sharpe Ratio Z-Score]],Table2[Sharpe Ratio Z-Score])</f>
        <v>295</v>
      </c>
      <c r="AV462">
        <f>(Table2[[#This Row],[Rank 1Y]]+Table2[[#This Row],[Rank 6M]]+Table2[[#This Row],[Rank Sharpe]])/3</f>
        <v>438</v>
      </c>
    </row>
    <row r="463" spans="1:48" x14ac:dyDescent="0.3">
      <c r="A463" t="s">
        <v>302</v>
      </c>
      <c r="B463" t="s">
        <v>303</v>
      </c>
      <c r="C463" t="s">
        <v>3171</v>
      </c>
      <c r="D463" t="s">
        <v>34</v>
      </c>
      <c r="E463">
        <v>93885.769390000001</v>
      </c>
      <c r="F463">
        <v>122.99</v>
      </c>
      <c r="G463">
        <v>-1.68970515256966</v>
      </c>
      <c r="H463">
        <f>(Table2[[#This Row],[1Y Return vs Nifty]]-AVERAGE(Table2[1Y Return vs Nifty]))/_xlfn.STDEV.P(Table2[1Y Return vs Nifty])</f>
        <v>-0.47177412658997819</v>
      </c>
      <c r="I463">
        <v>1.1047708944400201</v>
      </c>
      <c r="J463">
        <f>(Table2[[#This Row],[1M Return vs Nifty]]-AVERAGE(Table2[1M Return vs Nifty]))/_xlfn.STDEV.P(Table2[1M Return vs Nifty])</f>
        <v>-1.5512834731550256E-2</v>
      </c>
      <c r="K463">
        <v>-34.806699863502097</v>
      </c>
      <c r="L463">
        <f>(Table2[[#This Row],[6M Return vs Nifty]]-AVERAGE(Table2[6M Return vs Nifty]))/_xlfn.STDEV.P(Table2[6M Return vs Nifty])</f>
        <v>-1.5070877730273222</v>
      </c>
      <c r="M463">
        <v>0.76132621350803098</v>
      </c>
      <c r="N463">
        <f>(Table2[[#This Row],[1W Return vs Nifty]]-AVERAGE(Table2[1W Return vs Nifty]))/_xlfn.STDEV.P(Table2[1W Return vs Nifty])</f>
        <v>0.43570991305648493</v>
      </c>
      <c r="O463">
        <v>122.49</v>
      </c>
      <c r="P463">
        <v>126.98314648056299</v>
      </c>
      <c r="Q463">
        <v>128.75598477543201</v>
      </c>
      <c r="R463">
        <v>55.085993943674602</v>
      </c>
      <c r="S463" s="1">
        <f>(Table2[[#This Row],[Close Price]]-Table2[[#This Row],[20D EMA]])/Table2[[#This Row],[20D EMA]]</f>
        <v>4.081965874765287E-3</v>
      </c>
      <c r="T463" s="1">
        <f>(Table2[[#This Row],[Close Price]]-Table2[[#This Row],[50D EMA]])/Table2[[#This Row],[50D EMA]]</f>
        <v>-3.1446271345735001E-2</v>
      </c>
      <c r="U463" s="1">
        <f>(Table2[[#This Row],[Close Price]]-Table2[[#This Row],[200D EMA]])/Table2[[#This Row],[200D EMA]]</f>
        <v>-4.4782266125249867E-2</v>
      </c>
      <c r="V463">
        <v>0.85244680065414702</v>
      </c>
      <c r="W463">
        <v>122.29</v>
      </c>
      <c r="X463">
        <v>124.3</v>
      </c>
      <c r="Y463">
        <v>121.7</v>
      </c>
      <c r="Z463">
        <v>127.3</v>
      </c>
      <c r="AA463">
        <v>117.11</v>
      </c>
      <c r="AB463">
        <v>127.3</v>
      </c>
      <c r="AC463" s="1">
        <f>(Table2[[#This Row],[Close Price]]/Table2[[#This Row],[Day Low]])-1</f>
        <v>5.7240984544932871E-3</v>
      </c>
      <c r="AD463" s="1">
        <f>(Table2[[#This Row],[Day High]]/Table2[[#This Row],[Close Price]])-1</f>
        <v>1.0651272461175809E-2</v>
      </c>
      <c r="AE463" s="1">
        <f>(Table2[[#This Row],[Close Price]]/Table2[[#This Row],[Current Week Low]])-1</f>
        <v>1.0599835661462498E-2</v>
      </c>
      <c r="AF463" s="1">
        <f>(Table2[[#This Row],[Current Week High]]/Table2[[#This Row],[Close Price]])-1</f>
        <v>3.5043499471501871E-2</v>
      </c>
      <c r="AG463" s="1">
        <f>(Table2[[#This Row],[Close Price]]/Table2[[#This Row],[Current Month Low]])-1</f>
        <v>5.0209205020920411E-2</v>
      </c>
      <c r="AH463" s="1">
        <f>(Table2[[#This Row],[Current Month High]]/Table2[[#This Row],[Close Price]])-1</f>
        <v>3.5043499471501871E-2</v>
      </c>
      <c r="AI463">
        <v>40.255305309374698</v>
      </c>
      <c r="AJ463">
        <v>34.783561643835597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-0.09</v>
      </c>
      <c r="AM463" t="s">
        <v>3216</v>
      </c>
      <c r="AN463">
        <v>0.47</v>
      </c>
      <c r="AO463" t="s">
        <v>3217</v>
      </c>
      <c r="AP463">
        <v>0.14270672334166001</v>
      </c>
      <c r="AQ463">
        <f>(Table2[[#This Row],[Sharpe Ratio]]-AVERAGE(Table2[Sharpe Ratio]))/_xlfn.STDEV.P(Table2[Sharpe Ratio])</f>
        <v>0.90940121032401966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460</v>
      </c>
      <c r="AT463">
        <f>_xlfn.RANK.AVG(Table2[[#This Row],[6M Return vs Nifty Z-Score]],Table2[6M Return vs Nifty Z-Score])</f>
        <v>730</v>
      </c>
      <c r="AU463">
        <f>_xlfn.RANK.AVG(Table2[[#This Row],[Sharpe Ratio Z-Score]],Table2[Sharpe Ratio Z-Score])</f>
        <v>132</v>
      </c>
      <c r="AV463">
        <f>(Table2[[#This Row],[Rank 1Y]]+Table2[[#This Row],[Rank 6M]]+Table2[[#This Row],[Rank Sharpe]])/3</f>
        <v>440.66666666666669</v>
      </c>
    </row>
    <row r="464" spans="1:48" x14ac:dyDescent="0.3">
      <c r="A464" t="s">
        <v>1335</v>
      </c>
      <c r="B464" t="s">
        <v>1336</v>
      </c>
      <c r="C464" t="s">
        <v>3177</v>
      </c>
      <c r="D464" t="s">
        <v>197</v>
      </c>
      <c r="E464">
        <v>8624.0283479999998</v>
      </c>
      <c r="F464">
        <v>564.45000000000005</v>
      </c>
      <c r="G464">
        <v>-6.7514361859050398</v>
      </c>
      <c r="H464">
        <f>(Table2[[#This Row],[1Y Return vs Nifty]]-AVERAGE(Table2[1Y Return vs Nifty]))/_xlfn.STDEV.P(Table2[1Y Return vs Nifty])</f>
        <v>-0.55590587567562311</v>
      </c>
      <c r="I464">
        <v>-2.8793962873239498</v>
      </c>
      <c r="J464">
        <f>(Table2[[#This Row],[1M Return vs Nifty]]-AVERAGE(Table2[1M Return vs Nifty]))/_xlfn.STDEV.P(Table2[1M Return vs Nifty])</f>
        <v>-0.38620746060283495</v>
      </c>
      <c r="K464">
        <v>0.533735157757112</v>
      </c>
      <c r="L464">
        <f>(Table2[[#This Row],[6M Return vs Nifty]]-AVERAGE(Table2[6M Return vs Nifty]))/_xlfn.STDEV.P(Table2[6M Return vs Nifty])</f>
        <v>-0.46519188826711744</v>
      </c>
      <c r="M464">
        <v>-7.2952104995950497</v>
      </c>
      <c r="N464">
        <f>(Table2[[#This Row],[1W Return vs Nifty]]-AVERAGE(Table2[1W Return vs Nifty]))/_xlfn.STDEV.P(Table2[1W Return vs Nifty])</f>
        <v>-1.3818709958006088</v>
      </c>
      <c r="O464">
        <v>565.71</v>
      </c>
      <c r="P464">
        <v>580.07814803494796</v>
      </c>
      <c r="Q464">
        <v>548.957736528699</v>
      </c>
      <c r="R464">
        <v>51.142177640388297</v>
      </c>
      <c r="S464" s="1">
        <f>(Table2[[#This Row],[Close Price]]-Table2[[#This Row],[20D EMA]])/Table2[[#This Row],[20D EMA]]</f>
        <v>-2.2272896006787766E-3</v>
      </c>
      <c r="T464" s="1">
        <f>(Table2[[#This Row],[Close Price]]-Table2[[#This Row],[50D EMA]])/Table2[[#This Row],[50D EMA]]</f>
        <v>-2.6941452781645489E-2</v>
      </c>
      <c r="U464" s="1">
        <f>(Table2[[#This Row],[Close Price]]-Table2[[#This Row],[200D EMA]])/Table2[[#This Row],[200D EMA]]</f>
        <v>2.8221231691287263E-2</v>
      </c>
      <c r="V464">
        <v>0.491448957056764</v>
      </c>
      <c r="W464">
        <v>543.95000000000005</v>
      </c>
      <c r="X464">
        <v>569.9</v>
      </c>
      <c r="Y464">
        <v>541</v>
      </c>
      <c r="Z464">
        <v>569.9</v>
      </c>
      <c r="AA464">
        <v>541</v>
      </c>
      <c r="AB464">
        <v>591</v>
      </c>
      <c r="AC464" s="1">
        <f>(Table2[[#This Row],[Close Price]]/Table2[[#This Row],[Day Low]])-1</f>
        <v>3.7687287434506889E-2</v>
      </c>
      <c r="AD464" s="1">
        <f>(Table2[[#This Row],[Day High]]/Table2[[#This Row],[Close Price]])-1</f>
        <v>9.6554167773938993E-3</v>
      </c>
      <c r="AE464" s="1">
        <f>(Table2[[#This Row],[Close Price]]/Table2[[#This Row],[Current Week Low]])-1</f>
        <v>4.3345656192236737E-2</v>
      </c>
      <c r="AF464" s="1">
        <f>(Table2[[#This Row],[Current Week High]]/Table2[[#This Row],[Close Price]])-1</f>
        <v>9.6554167773938993E-3</v>
      </c>
      <c r="AG464" s="1">
        <f>(Table2[[#This Row],[Close Price]]/Table2[[#This Row],[Current Month Low]])-1</f>
        <v>4.3345656192236737E-2</v>
      </c>
      <c r="AH464" s="1">
        <f>(Table2[[#This Row],[Current Month High]]/Table2[[#This Row],[Close Price]])-1</f>
        <v>4.7036938612808887E-2</v>
      </c>
      <c r="AI464">
        <v>25.396403578704899</v>
      </c>
      <c r="AJ464">
        <v>30.357967667436501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-0.17</v>
      </c>
      <c r="AM464" t="s">
        <v>3216</v>
      </c>
      <c r="AN464">
        <v>0.69</v>
      </c>
      <c r="AO464" t="s">
        <v>3217</v>
      </c>
      <c r="AP464">
        <v>6.8501176566702002E-2</v>
      </c>
      <c r="AQ464">
        <f>(Table2[[#This Row],[Sharpe Ratio]]-AVERAGE(Table2[Sharpe Ratio]))/_xlfn.STDEV.P(Table2[Sharpe Ratio])</f>
        <v>4.7572235403865626E-2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513</v>
      </c>
      <c r="AT464">
        <f>_xlfn.RANK.AVG(Table2[[#This Row],[6M Return vs Nifty Z-Score]],Table2[6M Return vs Nifty Z-Score])</f>
        <v>471</v>
      </c>
      <c r="AU464">
        <f>_xlfn.RANK.AVG(Table2[[#This Row],[Sharpe Ratio Z-Score]],Table2[Sharpe Ratio Z-Score])</f>
        <v>339</v>
      </c>
      <c r="AV464">
        <f>(Table2[[#This Row],[Rank 1Y]]+Table2[[#This Row],[Rank 6M]]+Table2[[#This Row],[Rank Sharpe]])/3</f>
        <v>441</v>
      </c>
    </row>
    <row r="465" spans="1:48" x14ac:dyDescent="0.3">
      <c r="A465" t="s">
        <v>1744</v>
      </c>
      <c r="B465" t="s">
        <v>1745</v>
      </c>
      <c r="C465" t="s">
        <v>3174</v>
      </c>
      <c r="D465" t="s">
        <v>46</v>
      </c>
      <c r="E465">
        <v>4742.7810273750001</v>
      </c>
      <c r="F465">
        <v>58.75</v>
      </c>
      <c r="G465">
        <v>-15.4073411447167</v>
      </c>
      <c r="H465">
        <f>(Table2[[#This Row],[1Y Return vs Nifty]]-AVERAGE(Table2[1Y Return vs Nifty]))/_xlfn.STDEV.P(Table2[1Y Return vs Nifty])</f>
        <v>-0.69977689910771312</v>
      </c>
      <c r="I465">
        <v>5.8273428695713996</v>
      </c>
      <c r="J465">
        <f>(Table2[[#This Row],[1M Return vs Nifty]]-AVERAGE(Table2[1M Return vs Nifty]))/_xlfn.STDEV.P(Table2[1M Return vs Nifty])</f>
        <v>0.42388440228310159</v>
      </c>
      <c r="K465">
        <v>-10.4307318565759</v>
      </c>
      <c r="L465">
        <f>(Table2[[#This Row],[6M Return vs Nifty]]-AVERAGE(Table2[6M Return vs Nifty]))/_xlfn.STDEV.P(Table2[6M Return vs Nifty])</f>
        <v>-0.78844294768250134</v>
      </c>
      <c r="M465">
        <v>-0.63678368536759899</v>
      </c>
      <c r="N465">
        <f>(Table2[[#This Row],[1W Return vs Nifty]]-AVERAGE(Table2[1W Return vs Nifty]))/_xlfn.STDEV.P(Table2[1W Return vs Nifty])</f>
        <v>0.12029176861390858</v>
      </c>
      <c r="O465">
        <v>61.43</v>
      </c>
      <c r="P465">
        <v>58.349821236403997</v>
      </c>
      <c r="Q465">
        <v>57.609200955729499</v>
      </c>
      <c r="R465">
        <v>51.101381187733701</v>
      </c>
      <c r="S465" s="1">
        <f>(Table2[[#This Row],[Close Price]]-Table2[[#This Row],[20D EMA]])/Table2[[#This Row],[20D EMA]]</f>
        <v>-4.3626892397851211E-2</v>
      </c>
      <c r="T465" s="1">
        <f>(Table2[[#This Row],[Close Price]]-Table2[[#This Row],[50D EMA]])/Table2[[#This Row],[50D EMA]]</f>
        <v>6.8582688878288181E-3</v>
      </c>
      <c r="U465" s="1">
        <f>(Table2[[#This Row],[Close Price]]-Table2[[#This Row],[200D EMA]])/Table2[[#This Row],[200D EMA]]</f>
        <v>1.9802375754997235E-2</v>
      </c>
      <c r="V465">
        <v>0.94593734340071201</v>
      </c>
      <c r="W465">
        <v>56.36</v>
      </c>
      <c r="X465">
        <v>59.92</v>
      </c>
      <c r="Y465">
        <v>58.58</v>
      </c>
      <c r="Z465">
        <v>60.98</v>
      </c>
      <c r="AA465">
        <v>58.58</v>
      </c>
      <c r="AB465">
        <v>62.8</v>
      </c>
      <c r="AC465" s="1">
        <f>(Table2[[#This Row],[Close Price]]/Table2[[#This Row],[Day Low]])-1</f>
        <v>4.2405961674946813E-2</v>
      </c>
      <c r="AD465" s="1">
        <f>(Table2[[#This Row],[Day High]]/Table2[[#This Row],[Close Price]])-1</f>
        <v>1.9914893617021256E-2</v>
      </c>
      <c r="AE465" s="1">
        <f>(Table2[[#This Row],[Close Price]]/Table2[[#This Row],[Current Week Low]])-1</f>
        <v>2.9020143393649889E-3</v>
      </c>
      <c r="AF465" s="1">
        <f>(Table2[[#This Row],[Current Week High]]/Table2[[#This Row],[Close Price]])-1</f>
        <v>3.7957446808510653E-2</v>
      </c>
      <c r="AG465" s="1">
        <f>(Table2[[#This Row],[Close Price]]/Table2[[#This Row],[Current Month Low]])-1</f>
        <v>2.9020143393649889E-3</v>
      </c>
      <c r="AH465" s="1">
        <f>(Table2[[#This Row],[Current Month High]]/Table2[[#This Row],[Close Price]])-1</f>
        <v>6.893617021276599E-2</v>
      </c>
      <c r="AI465">
        <v>34.468085106382901</v>
      </c>
      <c r="AJ465">
        <v>39.714625445897703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-0.13</v>
      </c>
      <c r="AM465" t="s">
        <v>3216</v>
      </c>
      <c r="AN465">
        <v>-1.66</v>
      </c>
      <c r="AO465" t="s">
        <v>3216</v>
      </c>
      <c r="AP465">
        <v>0.12660910337516901</v>
      </c>
      <c r="AQ465">
        <f>(Table2[[#This Row],[Sharpe Ratio]]-AVERAGE(Table2[Sharpe Ratio]))/_xlfn.STDEV.P(Table2[Sharpe Ratio])</f>
        <v>0.72244220365503331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-0.22160147223817098</v>
      </c>
      <c r="AS465">
        <f>_xlfn.RANK.AVG(Table2[[#This Row],[1Y Return vs Nifty Z-Score]],Table2[1Y Return vs Nifty Z-Score])</f>
        <v>572</v>
      </c>
      <c r="AT465">
        <f>_xlfn.RANK.AVG(Table2[[#This Row],[6M Return vs Nifty Z-Score]],Table2[6M Return vs Nifty Z-Score])</f>
        <v>587</v>
      </c>
      <c r="AU465">
        <f>_xlfn.RANK.AVG(Table2[[#This Row],[Sharpe Ratio Z-Score]],Table2[Sharpe Ratio Z-Score])</f>
        <v>169</v>
      </c>
      <c r="AV465">
        <f>(Table2[[#This Row],[Rank 1Y]]+Table2[[#This Row],[Rank 6M]]+Table2[[#This Row],[Rank Sharpe]])/3</f>
        <v>442.66666666666669</v>
      </c>
    </row>
    <row r="466" spans="1:48" x14ac:dyDescent="0.3">
      <c r="A466" t="s">
        <v>697</v>
      </c>
      <c r="B466" t="s">
        <v>698</v>
      </c>
      <c r="C466" t="s">
        <v>3183</v>
      </c>
      <c r="D466" t="s">
        <v>262</v>
      </c>
      <c r="E466">
        <v>26605.534168079899</v>
      </c>
      <c r="F466">
        <v>5381.6</v>
      </c>
      <c r="G466">
        <v>-22.546377930476499</v>
      </c>
      <c r="H466">
        <f>(Table2[[#This Row],[1Y Return vs Nifty]]-AVERAGE(Table2[1Y Return vs Nifty]))/_xlfn.STDEV.P(Table2[1Y Return vs Nifty])</f>
        <v>-0.81843584159540983</v>
      </c>
      <c r="I466">
        <v>3.0647454199195399</v>
      </c>
      <c r="J466">
        <f>(Table2[[#This Row],[1M Return vs Nifty]]-AVERAGE(Table2[1M Return vs Nifty]))/_xlfn.STDEV.P(Table2[1M Return vs Nifty])</f>
        <v>0.16684698861256</v>
      </c>
      <c r="K466">
        <v>11.8708265034665</v>
      </c>
      <c r="L466">
        <f>(Table2[[#This Row],[6M Return vs Nifty]]-AVERAGE(Table2[6M Return vs Nifty]))/_xlfn.STDEV.P(Table2[6M Return vs Nifty])</f>
        <v>-0.13095523240423587</v>
      </c>
      <c r="M466">
        <v>0.25928497402596301</v>
      </c>
      <c r="N466">
        <f>(Table2[[#This Row],[1W Return vs Nifty]]-AVERAGE(Table2[1W Return vs Nifty]))/_xlfn.STDEV.P(Table2[1W Return vs Nifty])</f>
        <v>0.32244777513840461</v>
      </c>
      <c r="O466">
        <v>5363.71</v>
      </c>
      <c r="P466">
        <v>5461.9240281351604</v>
      </c>
      <c r="Q466">
        <v>5266.1771911099404</v>
      </c>
      <c r="R466">
        <v>52.675942502415801</v>
      </c>
      <c r="S466" s="1">
        <f>(Table2[[#This Row],[Close Price]]-Table2[[#This Row],[20D EMA]])/Table2[[#This Row],[20D EMA]]</f>
        <v>3.3353779380317591E-3</v>
      </c>
      <c r="T466" s="1">
        <f>(Table2[[#This Row],[Close Price]]-Table2[[#This Row],[50D EMA]])/Table2[[#This Row],[50D EMA]]</f>
        <v>-1.470617821145064E-2</v>
      </c>
      <c r="U466" s="1">
        <f>(Table2[[#This Row],[Close Price]]-Table2[[#This Row],[200D EMA]])/Table2[[#This Row],[200D EMA]]</f>
        <v>2.191776020846966E-2</v>
      </c>
      <c r="V466">
        <v>0.960246314672215</v>
      </c>
      <c r="W466">
        <v>5350</v>
      </c>
      <c r="X466">
        <v>5580</v>
      </c>
      <c r="Y466">
        <v>5350</v>
      </c>
      <c r="Z466">
        <v>5580</v>
      </c>
      <c r="AA466">
        <v>5177.2</v>
      </c>
      <c r="AB466">
        <v>5580</v>
      </c>
      <c r="AC466" s="1">
        <f>(Table2[[#This Row],[Close Price]]/Table2[[#This Row],[Day Low]])-1</f>
        <v>5.9065420560748816E-3</v>
      </c>
      <c r="AD466" s="1">
        <f>(Table2[[#This Row],[Day High]]/Table2[[#This Row],[Close Price]])-1</f>
        <v>3.6866359447004449E-2</v>
      </c>
      <c r="AE466" s="1">
        <f>(Table2[[#This Row],[Close Price]]/Table2[[#This Row],[Current Week Low]])-1</f>
        <v>5.9065420560748816E-3</v>
      </c>
      <c r="AF466" s="1">
        <f>(Table2[[#This Row],[Current Week High]]/Table2[[#This Row],[Close Price]])-1</f>
        <v>3.6866359447004449E-2</v>
      </c>
      <c r="AG466" s="1">
        <f>(Table2[[#This Row],[Close Price]]/Table2[[#This Row],[Current Month Low]])-1</f>
        <v>3.948080043266633E-2</v>
      </c>
      <c r="AH466" s="1">
        <f>(Table2[[#This Row],[Current Month High]]/Table2[[#This Row],[Close Price]])-1</f>
        <v>3.6866359447004449E-2</v>
      </c>
      <c r="AI466">
        <v>36.576482830384997</v>
      </c>
      <c r="AJ466">
        <v>33.720959125357197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-0.19</v>
      </c>
      <c r="AM466" t="s">
        <v>3216</v>
      </c>
      <c r="AN466">
        <v>3.09</v>
      </c>
      <c r="AO466" t="s">
        <v>3217</v>
      </c>
      <c r="AP466">
        <v>5.9786434207930998E-2</v>
      </c>
      <c r="AQ466">
        <f>(Table2[[#This Row],[Sharpe Ratio]]-AVERAGE(Table2[Sharpe Ratio]))/_xlfn.STDEV.P(Table2[Sharpe Ratio])</f>
        <v>-5.3641458183356222E-2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614</v>
      </c>
      <c r="AT466">
        <f>_xlfn.RANK.AVG(Table2[[#This Row],[6M Return vs Nifty Z-Score]],Table2[6M Return vs Nifty Z-Score])</f>
        <v>357</v>
      </c>
      <c r="AU466">
        <f>_xlfn.RANK.AVG(Table2[[#This Row],[Sharpe Ratio Z-Score]],Table2[Sharpe Ratio Z-Score])</f>
        <v>364</v>
      </c>
      <c r="AV466">
        <f>(Table2[[#This Row],[Rank 1Y]]+Table2[[#This Row],[Rank 6M]]+Table2[[#This Row],[Rank Sharpe]])/3</f>
        <v>445</v>
      </c>
    </row>
    <row r="467" spans="1:48" x14ac:dyDescent="0.3">
      <c r="A467" t="s">
        <v>172</v>
      </c>
      <c r="B467" t="s">
        <v>173</v>
      </c>
      <c r="C467" t="s">
        <v>3180</v>
      </c>
      <c r="D467" t="s">
        <v>80</v>
      </c>
      <c r="E467">
        <v>152738.28687077999</v>
      </c>
      <c r="F467">
        <v>620.1</v>
      </c>
      <c r="G467">
        <v>15.965411470372</v>
      </c>
      <c r="H467">
        <f>(Table2[[#This Row],[1Y Return vs Nifty]]-AVERAGE(Table2[1Y Return vs Nifty]))/_xlfn.STDEV.P(Table2[1Y Return vs Nifty])</f>
        <v>-0.17832593030753666</v>
      </c>
      <c r="I467">
        <v>-6.2162655691453104</v>
      </c>
      <c r="J467">
        <f>(Table2[[#This Row],[1M Return vs Nifty]]-AVERAGE(Table2[1M Return vs Nifty]))/_xlfn.STDEV.P(Table2[1M Return vs Nifty])</f>
        <v>-0.69667623703065884</v>
      </c>
      <c r="K467">
        <v>-8.9977292282634291</v>
      </c>
      <c r="L467">
        <f>(Table2[[#This Row],[6M Return vs Nifty]]-AVERAGE(Table2[6M Return vs Nifty]))/_xlfn.STDEV.P(Table2[6M Return vs Nifty])</f>
        <v>-0.74619560295142551</v>
      </c>
      <c r="M467">
        <v>-2.3216431680653402</v>
      </c>
      <c r="N467">
        <f>(Table2[[#This Row],[1W Return vs Nifty]]-AVERAGE(Table2[1W Return vs Nifty]))/_xlfn.STDEV.P(Table2[1W Return vs Nifty])</f>
        <v>-0.25981801539261667</v>
      </c>
      <c r="O467">
        <v>627.44000000000005</v>
      </c>
      <c r="P467">
        <v>636.20374228399703</v>
      </c>
      <c r="Q467">
        <v>598.30020918466801</v>
      </c>
      <c r="R467">
        <v>40.1099866518555</v>
      </c>
      <c r="S467" s="1">
        <f>(Table2[[#This Row],[Close Price]]-Table2[[#This Row],[20D EMA]])/Table2[[#This Row],[20D EMA]]</f>
        <v>-1.1698329720770163E-2</v>
      </c>
      <c r="T467" s="1">
        <f>(Table2[[#This Row],[Close Price]]-Table2[[#This Row],[50D EMA]])/Table2[[#This Row],[50D EMA]]</f>
        <v>-2.5312240739395725E-2</v>
      </c>
      <c r="U467" s="1">
        <f>(Table2[[#This Row],[Close Price]]-Table2[[#This Row],[200D EMA]])/Table2[[#This Row],[200D EMA]]</f>
        <v>3.6436207911475782E-2</v>
      </c>
      <c r="V467">
        <v>0.519119919892429</v>
      </c>
      <c r="W467">
        <v>615</v>
      </c>
      <c r="X467">
        <v>626</v>
      </c>
      <c r="Y467">
        <v>615</v>
      </c>
      <c r="Z467">
        <v>633.85</v>
      </c>
      <c r="AA467">
        <v>612.6</v>
      </c>
      <c r="AB467">
        <v>636.75</v>
      </c>
      <c r="AC467" s="1">
        <f>(Table2[[#This Row],[Close Price]]/Table2[[#This Row],[Day Low]])-1</f>
        <v>8.2926829268292757E-3</v>
      </c>
      <c r="AD467" s="1">
        <f>(Table2[[#This Row],[Day High]]/Table2[[#This Row],[Close Price]])-1</f>
        <v>9.5145944202548183E-3</v>
      </c>
      <c r="AE467" s="1">
        <f>(Table2[[#This Row],[Close Price]]/Table2[[#This Row],[Current Week Low]])-1</f>
        <v>8.2926829268292757E-3</v>
      </c>
      <c r="AF467" s="1">
        <f>(Table2[[#This Row],[Current Week High]]/Table2[[#This Row],[Close Price]])-1</f>
        <v>2.2173842928559839E-2</v>
      </c>
      <c r="AG467" s="1">
        <f>(Table2[[#This Row],[Close Price]]/Table2[[#This Row],[Current Month Low]])-1</f>
        <v>1.2242899118511286E-2</v>
      </c>
      <c r="AH467" s="1">
        <f>(Table2[[#This Row],[Current Month High]]/Table2[[#This Row],[Close Price]])-1</f>
        <v>2.6850507982583371E-2</v>
      </c>
      <c r="AI467">
        <v>14.0058055152394</v>
      </c>
      <c r="AJ467">
        <v>53.471105061254697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-0.13</v>
      </c>
      <c r="AM467" t="s">
        <v>3216</v>
      </c>
      <c r="AN467">
        <v>-0.05</v>
      </c>
      <c r="AO467" t="s">
        <v>3216</v>
      </c>
      <c r="AP467">
        <v>3.5847221766241999E-2</v>
      </c>
      <c r="AQ467">
        <f>(Table2[[#This Row],[Sharpe Ratio]]-AVERAGE(Table2[Sharpe Ratio]))/_xlfn.STDEV.P(Table2[Sharpe Ratio])</f>
        <v>-0.33167332797855459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347</v>
      </c>
      <c r="AT467">
        <f>_xlfn.RANK.AVG(Table2[[#This Row],[6M Return vs Nifty Z-Score]],Table2[6M Return vs Nifty Z-Score])</f>
        <v>570</v>
      </c>
      <c r="AU467">
        <f>_xlfn.RANK.AVG(Table2[[#This Row],[Sharpe Ratio Z-Score]],Table2[Sharpe Ratio Z-Score])</f>
        <v>423</v>
      </c>
      <c r="AV467">
        <f>(Table2[[#This Row],[Rank 1Y]]+Table2[[#This Row],[Rank 6M]]+Table2[[#This Row],[Rank Sharpe]])/3</f>
        <v>446.66666666666669</v>
      </c>
    </row>
    <row r="468" spans="1:48" x14ac:dyDescent="0.3">
      <c r="A468" t="s">
        <v>1894</v>
      </c>
      <c r="B468" t="s">
        <v>1895</v>
      </c>
      <c r="C468" t="s">
        <v>3179</v>
      </c>
      <c r="D468" t="s">
        <v>127</v>
      </c>
      <c r="E468">
        <v>3856.1555288559998</v>
      </c>
      <c r="F468">
        <v>213.97</v>
      </c>
      <c r="G468">
        <v>-20.7733497200567</v>
      </c>
      <c r="H468">
        <f>(Table2[[#This Row],[1Y Return vs Nifty]]-AVERAGE(Table2[1Y Return vs Nifty]))/_xlfn.STDEV.P(Table2[1Y Return vs Nifty])</f>
        <v>-0.78896608835517978</v>
      </c>
      <c r="I468">
        <v>-5.0351009990061302</v>
      </c>
      <c r="J468">
        <f>(Table2[[#This Row],[1M Return vs Nifty]]-AVERAGE(Table2[1M Return vs Nifty]))/_xlfn.STDEV.P(Table2[1M Return vs Nifty])</f>
        <v>-0.58677839930330133</v>
      </c>
      <c r="K468">
        <v>-2.3551588668391601E-2</v>
      </c>
      <c r="L468">
        <f>(Table2[[#This Row],[6M Return vs Nifty]]-AVERAGE(Table2[6M Return vs Nifty]))/_xlfn.STDEV.P(Table2[6M Return vs Nifty])</f>
        <v>-0.48162164549514391</v>
      </c>
      <c r="M468">
        <v>-0.25217850576043399</v>
      </c>
      <c r="N468">
        <f>(Table2[[#This Row],[1W Return vs Nifty]]-AVERAGE(Table2[1W Return vs Nifty]))/_xlfn.STDEV.P(Table2[1W Return vs Nifty])</f>
        <v>0.20705994913552234</v>
      </c>
      <c r="O468">
        <v>216.57</v>
      </c>
      <c r="P468">
        <v>222.72015259258799</v>
      </c>
      <c r="Q468">
        <v>214.03761873652101</v>
      </c>
      <c r="R468">
        <v>49.385690206317499</v>
      </c>
      <c r="S468" s="1">
        <f>(Table2[[#This Row],[Close Price]]-Table2[[#This Row],[20D EMA]])/Table2[[#This Row],[20D EMA]]</f>
        <v>-1.2005356235859049E-2</v>
      </c>
      <c r="T468" s="1">
        <f>(Table2[[#This Row],[Close Price]]-Table2[[#This Row],[50D EMA]])/Table2[[#This Row],[50D EMA]]</f>
        <v>-3.9287655341159258E-2</v>
      </c>
      <c r="U468" s="1">
        <f>(Table2[[#This Row],[Close Price]]-Table2[[#This Row],[200D EMA]])/Table2[[#This Row],[200D EMA]]</f>
        <v>-3.1591986922752504E-4</v>
      </c>
      <c r="V468">
        <v>0.54556275189544401</v>
      </c>
      <c r="W468">
        <v>206.1</v>
      </c>
      <c r="X468">
        <v>215.88</v>
      </c>
      <c r="Y468">
        <v>211.64</v>
      </c>
      <c r="Z468">
        <v>218</v>
      </c>
      <c r="AA468">
        <v>211.64</v>
      </c>
      <c r="AB468">
        <v>221.75</v>
      </c>
      <c r="AC468" s="1">
        <f>(Table2[[#This Row],[Close Price]]/Table2[[#This Row],[Day Low]])-1</f>
        <v>3.8185346918971463E-2</v>
      </c>
      <c r="AD468" s="1">
        <f>(Table2[[#This Row],[Day High]]/Table2[[#This Row],[Close Price]])-1</f>
        <v>8.9264850212646962E-3</v>
      </c>
      <c r="AE468" s="1">
        <f>(Table2[[#This Row],[Close Price]]/Table2[[#This Row],[Current Week Low]])-1</f>
        <v>1.100926100926114E-2</v>
      </c>
      <c r="AF468" s="1">
        <f>(Table2[[#This Row],[Current Week High]]/Table2[[#This Row],[Close Price]])-1</f>
        <v>1.8834416039631652E-2</v>
      </c>
      <c r="AG468" s="1">
        <f>(Table2[[#This Row],[Close Price]]/Table2[[#This Row],[Current Month Low]])-1</f>
        <v>1.100926100926114E-2</v>
      </c>
      <c r="AH468" s="1">
        <f>(Table2[[#This Row],[Current Month High]]/Table2[[#This Row],[Close Price]])-1</f>
        <v>3.6360237416460217E-2</v>
      </c>
      <c r="AI468">
        <v>28.499322334906701</v>
      </c>
      <c r="AJ468">
        <v>34.530022005658502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0.01</v>
      </c>
      <c r="AM468" t="s">
        <v>3217</v>
      </c>
      <c r="AN468">
        <v>-0.38</v>
      </c>
      <c r="AO468" t="s">
        <v>3216</v>
      </c>
      <c r="AP468">
        <v>9.1426604366060996E-2</v>
      </c>
      <c r="AQ468">
        <f>(Table2[[#This Row],[Sharpe Ratio]]-AVERAGE(Table2[Sharpe Ratio]))/_xlfn.STDEV.P(Table2[Sharpe Ratio])</f>
        <v>0.31382993174355739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600</v>
      </c>
      <c r="AT468">
        <f>_xlfn.RANK.AVG(Table2[[#This Row],[6M Return vs Nifty Z-Score]],Table2[6M Return vs Nifty Z-Score])</f>
        <v>481</v>
      </c>
      <c r="AU468">
        <f>_xlfn.RANK.AVG(Table2[[#This Row],[Sharpe Ratio Z-Score]],Table2[Sharpe Ratio Z-Score])</f>
        <v>260</v>
      </c>
      <c r="AV468">
        <f>(Table2[[#This Row],[Rank 1Y]]+Table2[[#This Row],[Rank 6M]]+Table2[[#This Row],[Rank Sharpe]])/3</f>
        <v>447</v>
      </c>
    </row>
    <row r="469" spans="1:48" x14ac:dyDescent="0.3">
      <c r="A469" t="s">
        <v>798</v>
      </c>
      <c r="B469" t="s">
        <v>799</v>
      </c>
      <c r="C469" t="s">
        <v>3175</v>
      </c>
      <c r="D469" t="s">
        <v>271</v>
      </c>
      <c r="E469">
        <v>20960.7292397399</v>
      </c>
      <c r="F469">
        <v>420.95</v>
      </c>
      <c r="G469">
        <v>-1.2847497540334001</v>
      </c>
      <c r="H469">
        <f>(Table2[[#This Row],[1Y Return vs Nifty]]-AVERAGE(Table2[1Y Return vs Nifty]))/_xlfn.STDEV.P(Table2[1Y Return vs Nifty])</f>
        <v>-0.46504330550206269</v>
      </c>
      <c r="I469">
        <v>2.0575111711968099</v>
      </c>
      <c r="J469">
        <f>(Table2[[#This Row],[1M Return vs Nifty]]-AVERAGE(Table2[1M Return vs Nifty]))/_xlfn.STDEV.P(Table2[1M Return vs Nifty])</f>
        <v>7.313196462862509E-2</v>
      </c>
      <c r="K469">
        <v>-17.4609077686593</v>
      </c>
      <c r="L469">
        <f>(Table2[[#This Row],[6M Return vs Nifty]]-AVERAGE(Table2[6M Return vs Nifty]))/_xlfn.STDEV.P(Table2[6M Return vs Nifty])</f>
        <v>-0.99570444142285275</v>
      </c>
      <c r="M469">
        <v>-0.89119042903316403</v>
      </c>
      <c r="N469">
        <f>(Table2[[#This Row],[1W Return vs Nifty]]-AVERAGE(Table2[1W Return vs Nifty]))/_xlfn.STDEV.P(Table2[1W Return vs Nifty])</f>
        <v>6.2896779074671436E-2</v>
      </c>
      <c r="O469">
        <v>406.98</v>
      </c>
      <c r="P469">
        <v>390.798155978225</v>
      </c>
      <c r="Q469">
        <v>377.48639385481601</v>
      </c>
      <c r="R469">
        <v>69.258729362709204</v>
      </c>
      <c r="S469" s="1">
        <f>(Table2[[#This Row],[Close Price]]-Table2[[#This Row],[20D EMA]])/Table2[[#This Row],[20D EMA]]</f>
        <v>3.4326011106196791E-2</v>
      </c>
      <c r="T469" s="1">
        <f>(Table2[[#This Row],[Close Price]]-Table2[[#This Row],[50D EMA]])/Table2[[#This Row],[50D EMA]]</f>
        <v>7.7154519693933846E-2</v>
      </c>
      <c r="U469" s="1">
        <f>(Table2[[#This Row],[Close Price]]-Table2[[#This Row],[200D EMA]])/Table2[[#This Row],[200D EMA]]</f>
        <v>0.11513953046450831</v>
      </c>
      <c r="V469">
        <v>0.49117145436679399</v>
      </c>
      <c r="W469">
        <v>408.7</v>
      </c>
      <c r="X469">
        <v>429.35</v>
      </c>
      <c r="Y469">
        <v>408.4</v>
      </c>
      <c r="Z469">
        <v>429.35</v>
      </c>
      <c r="AA469">
        <v>398.75</v>
      </c>
      <c r="AB469">
        <v>429.35</v>
      </c>
      <c r="AC469" s="1">
        <f>(Table2[[#This Row],[Close Price]]/Table2[[#This Row],[Day Low]])-1</f>
        <v>2.9973085392708487E-2</v>
      </c>
      <c r="AD469" s="1">
        <f>(Table2[[#This Row],[Day High]]/Table2[[#This Row],[Close Price]])-1</f>
        <v>1.9954863998099537E-2</v>
      </c>
      <c r="AE469" s="1">
        <f>(Table2[[#This Row],[Close Price]]/Table2[[#This Row],[Current Week Low]])-1</f>
        <v>3.0729676787463411E-2</v>
      </c>
      <c r="AF469" s="1">
        <f>(Table2[[#This Row],[Current Week High]]/Table2[[#This Row],[Close Price]])-1</f>
        <v>1.9954863998099537E-2</v>
      </c>
      <c r="AG469" s="1">
        <f>(Table2[[#This Row],[Close Price]]/Table2[[#This Row],[Current Month Low]])-1</f>
        <v>5.5673981191222577E-2</v>
      </c>
      <c r="AH469" s="1">
        <f>(Table2[[#This Row],[Current Month High]]/Table2[[#This Row],[Close Price]])-1</f>
        <v>1.9954863998099537E-2</v>
      </c>
      <c r="AI469">
        <v>32.557310844518298</v>
      </c>
      <c r="AJ469">
        <v>35.310189649630303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0.03</v>
      </c>
      <c r="AM469" t="s">
        <v>3217</v>
      </c>
      <c r="AN469">
        <v>4.66</v>
      </c>
      <c r="AO469" t="s">
        <v>3217</v>
      </c>
      <c r="AP469">
        <v>0.10329822642222999</v>
      </c>
      <c r="AQ469">
        <f>(Table2[[#This Row],[Sharpe Ratio]]-AVERAGE(Table2[Sharpe Ratio]))/_xlfn.STDEV.P(Table2[Sharpe Ratio])</f>
        <v>0.45170787095389625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-0.87301113226772264</v>
      </c>
      <c r="AS469">
        <f>_xlfn.RANK.AVG(Table2[[#This Row],[1Y Return vs Nifty Z-Score]],Table2[1Y Return vs Nifty Z-Score])</f>
        <v>457</v>
      </c>
      <c r="AT469">
        <f>_xlfn.RANK.AVG(Table2[[#This Row],[6M Return vs Nifty Z-Score]],Table2[6M Return vs Nifty Z-Score])</f>
        <v>662</v>
      </c>
      <c r="AU469">
        <f>_xlfn.RANK.AVG(Table2[[#This Row],[Sharpe Ratio Z-Score]],Table2[Sharpe Ratio Z-Score])</f>
        <v>224</v>
      </c>
      <c r="AV469">
        <f>(Table2[[#This Row],[Rank 1Y]]+Table2[[#This Row],[Rank 6M]]+Table2[[#This Row],[Rank Sharpe]])/3</f>
        <v>447.66666666666669</v>
      </c>
    </row>
    <row r="470" spans="1:48" x14ac:dyDescent="0.3">
      <c r="A470" t="s">
        <v>1400</v>
      </c>
      <c r="B470" t="s">
        <v>1401</v>
      </c>
      <c r="C470" t="s">
        <v>3178</v>
      </c>
      <c r="D470" t="s">
        <v>327</v>
      </c>
      <c r="E470">
        <v>8067.796790378</v>
      </c>
      <c r="F470">
        <v>209.69</v>
      </c>
      <c r="G470">
        <v>24.321665532713101</v>
      </c>
      <c r="H470">
        <f>(Table2[[#This Row],[1Y Return vs Nifty]]-AVERAGE(Table2[1Y Return vs Nifty]))/_xlfn.STDEV.P(Table2[1Y Return vs Nifty])</f>
        <v>-3.943544690594631E-2</v>
      </c>
      <c r="I470">
        <v>-13.826726931928601</v>
      </c>
      <c r="J470">
        <f>(Table2[[#This Row],[1M Return vs Nifty]]-AVERAGE(Table2[1M Return vs Nifty]))/_xlfn.STDEV.P(Table2[1M Return vs Nifty])</f>
        <v>-1.4047682921275451</v>
      </c>
      <c r="K470">
        <v>-2.2943131819976101</v>
      </c>
      <c r="L470">
        <f>(Table2[[#This Row],[6M Return vs Nifty]]-AVERAGE(Table2[6M Return vs Nifty]))/_xlfn.STDEV.P(Table2[6M Return vs Nifty])</f>
        <v>-0.54856754352775228</v>
      </c>
      <c r="M470">
        <v>-2.8539041941018302</v>
      </c>
      <c r="N470">
        <f>(Table2[[#This Row],[1W Return vs Nifty]]-AVERAGE(Table2[1W Return vs Nifty]))/_xlfn.STDEV.P(Table2[1W Return vs Nifty])</f>
        <v>-0.37989783553160977</v>
      </c>
      <c r="O470">
        <v>217.31</v>
      </c>
      <c r="P470">
        <v>219.82087711169501</v>
      </c>
      <c r="Q470">
        <v>205.183821470879</v>
      </c>
      <c r="R470">
        <v>33.116736385417902</v>
      </c>
      <c r="S470" s="1">
        <f>(Table2[[#This Row],[Close Price]]-Table2[[#This Row],[20D EMA]])/Table2[[#This Row],[20D EMA]]</f>
        <v>-3.5065114352767955E-2</v>
      </c>
      <c r="T470" s="1">
        <f>(Table2[[#This Row],[Close Price]]-Table2[[#This Row],[50D EMA]])/Table2[[#This Row],[50D EMA]]</f>
        <v>-4.6086965190969234E-2</v>
      </c>
      <c r="U470" s="1">
        <f>(Table2[[#This Row],[Close Price]]-Table2[[#This Row],[200D EMA]])/Table2[[#This Row],[200D EMA]]</f>
        <v>2.1961665870233085E-2</v>
      </c>
      <c r="V470">
        <v>0.51364705589352</v>
      </c>
      <c r="W470">
        <v>208.8</v>
      </c>
      <c r="X470">
        <v>214.11</v>
      </c>
      <c r="Y470">
        <v>207.72</v>
      </c>
      <c r="Z470">
        <v>219.5</v>
      </c>
      <c r="AA470">
        <v>207.72</v>
      </c>
      <c r="AB470">
        <v>228.5</v>
      </c>
      <c r="AC470" s="1">
        <f>(Table2[[#This Row],[Close Price]]/Table2[[#This Row],[Day Low]])-1</f>
        <v>4.2624521072796018E-3</v>
      </c>
      <c r="AD470" s="1">
        <f>(Table2[[#This Row],[Day High]]/Table2[[#This Row],[Close Price]])-1</f>
        <v>2.1078735275883442E-2</v>
      </c>
      <c r="AE470" s="1">
        <f>(Table2[[#This Row],[Close Price]]/Table2[[#This Row],[Current Week Low]])-1</f>
        <v>9.4839206624302008E-3</v>
      </c>
      <c r="AF470" s="1">
        <f>(Table2[[#This Row],[Current Week High]]/Table2[[#This Row],[Close Price]])-1</f>
        <v>4.6783346845343132E-2</v>
      </c>
      <c r="AG470" s="1">
        <f>(Table2[[#This Row],[Close Price]]/Table2[[#This Row],[Current Month Low]])-1</f>
        <v>9.4839206624302008E-3</v>
      </c>
      <c r="AH470" s="1">
        <f>(Table2[[#This Row],[Current Month High]]/Table2[[#This Row],[Close Price]])-1</f>
        <v>8.9703848538318587E-2</v>
      </c>
      <c r="AI470">
        <v>24.946349372883699</v>
      </c>
      <c r="AJ470">
        <v>56.485074626865597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-0.18</v>
      </c>
      <c r="AM470" t="s">
        <v>3216</v>
      </c>
      <c r="AN470">
        <v>-3.45</v>
      </c>
      <c r="AO470" t="s">
        <v>3216</v>
      </c>
      <c r="AQ470">
        <f>(Table2[[#This Row],[Sharpe Ratio]]-AVERAGE(Table2[Sharpe Ratio]))/_xlfn.STDEV.P(Table2[Sharpe Ratio])</f>
        <v>-0.74800574154095378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302</v>
      </c>
      <c r="AT470">
        <f>_xlfn.RANK.AVG(Table2[[#This Row],[6M Return vs Nifty Z-Score]],Table2[6M Return vs Nifty Z-Score])</f>
        <v>498</v>
      </c>
      <c r="AU470">
        <f>_xlfn.RANK.AVG(Table2[[#This Row],[Sharpe Ratio Z-Score]],Table2[Sharpe Ratio Z-Score])</f>
        <v>556.5</v>
      </c>
      <c r="AV470">
        <f>(Table2[[#This Row],[Rank 1Y]]+Table2[[#This Row],[Rank 6M]]+Table2[[#This Row],[Rank Sharpe]])/3</f>
        <v>452.16666666666669</v>
      </c>
    </row>
    <row r="471" spans="1:48" x14ac:dyDescent="0.3">
      <c r="A471" t="s">
        <v>312</v>
      </c>
      <c r="B471" t="s">
        <v>313</v>
      </c>
      <c r="C471" t="s">
        <v>3173</v>
      </c>
      <c r="D471" t="s">
        <v>180</v>
      </c>
      <c r="E471">
        <v>90023.461530190005</v>
      </c>
      <c r="F471">
        <v>695.3</v>
      </c>
      <c r="G471">
        <v>-6.5802885110941798</v>
      </c>
      <c r="H471">
        <f>(Table2[[#This Row],[1Y Return vs Nifty]]-AVERAGE(Table2[1Y Return vs Nifty]))/_xlfn.STDEV.P(Table2[1Y Return vs Nifty])</f>
        <v>-0.55306120590969698</v>
      </c>
      <c r="I471">
        <v>0.51135418889624396</v>
      </c>
      <c r="J471">
        <f>(Table2[[#This Row],[1M Return vs Nifty]]-AVERAGE(Table2[1M Return vs Nifty]))/_xlfn.STDEV.P(Table2[1M Return vs Nifty])</f>
        <v>-7.0725473562114324E-2</v>
      </c>
      <c r="K471">
        <v>24.697607972578599</v>
      </c>
      <c r="L471">
        <f>(Table2[[#This Row],[6M Return vs Nifty]]-AVERAGE(Table2[6M Return vs Nifty]))/_xlfn.STDEV.P(Table2[6M Return vs Nifty])</f>
        <v>0.24720001156339119</v>
      </c>
      <c r="M471">
        <v>0.27520239552373299</v>
      </c>
      <c r="N471">
        <f>(Table2[[#This Row],[1W Return vs Nifty]]-AVERAGE(Table2[1W Return vs Nifty]))/_xlfn.STDEV.P(Table2[1W Return vs Nifty])</f>
        <v>0.32603879724415941</v>
      </c>
      <c r="O471">
        <v>674.47</v>
      </c>
      <c r="P471">
        <v>659.67207639494904</v>
      </c>
      <c r="Q471">
        <v>599.46616521539795</v>
      </c>
      <c r="R471">
        <v>69.600637577698507</v>
      </c>
      <c r="S471" s="1">
        <f>(Table2[[#This Row],[Close Price]]-Table2[[#This Row],[20D EMA]])/Table2[[#This Row],[20D EMA]]</f>
        <v>3.0883508532625507E-2</v>
      </c>
      <c r="T471" s="1">
        <f>(Table2[[#This Row],[Close Price]]-Table2[[#This Row],[50D EMA]])/Table2[[#This Row],[50D EMA]]</f>
        <v>5.4008536786571956E-2</v>
      </c>
      <c r="U471" s="1">
        <f>(Table2[[#This Row],[Close Price]]-Table2[[#This Row],[200D EMA]])/Table2[[#This Row],[200D EMA]]</f>
        <v>0.15986529406570818</v>
      </c>
      <c r="V471">
        <v>0.97949473126130204</v>
      </c>
      <c r="W471">
        <v>686.55</v>
      </c>
      <c r="X471">
        <v>696.3</v>
      </c>
      <c r="Y471">
        <v>675.55</v>
      </c>
      <c r="Z471">
        <v>705</v>
      </c>
      <c r="AA471">
        <v>633</v>
      </c>
      <c r="AB471">
        <v>705</v>
      </c>
      <c r="AC471" s="1">
        <f>(Table2[[#This Row],[Close Price]]/Table2[[#This Row],[Day Low]])-1</f>
        <v>1.2744883839487242E-2</v>
      </c>
      <c r="AD471" s="1">
        <f>(Table2[[#This Row],[Day High]]/Table2[[#This Row],[Close Price]])-1</f>
        <v>1.4382281029772237E-3</v>
      </c>
      <c r="AE471" s="1">
        <f>(Table2[[#This Row],[Close Price]]/Table2[[#This Row],[Current Week Low]])-1</f>
        <v>2.9235437791429231E-2</v>
      </c>
      <c r="AF471" s="1">
        <f>(Table2[[#This Row],[Current Week High]]/Table2[[#This Row],[Close Price]])-1</f>
        <v>1.3950812598878315E-2</v>
      </c>
      <c r="AG471" s="1">
        <f>(Table2[[#This Row],[Close Price]]/Table2[[#This Row],[Current Month Low]])-1</f>
        <v>9.842022116903637E-2</v>
      </c>
      <c r="AH471" s="1">
        <f>(Table2[[#This Row],[Current Month High]]/Table2[[#This Row],[Close Price]])-1</f>
        <v>1.3950812598878315E-2</v>
      </c>
      <c r="AI471">
        <v>1.3950812598878299</v>
      </c>
      <c r="AJ471">
        <v>42.977585852354402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-0.01</v>
      </c>
      <c r="AM471" t="s">
        <v>3216</v>
      </c>
      <c r="AN471">
        <v>6.81</v>
      </c>
      <c r="AO471" t="s">
        <v>3217</v>
      </c>
      <c r="AP471">
        <v>-1.2039475032795999E-2</v>
      </c>
      <c r="AQ471">
        <f>(Table2[[#This Row],[Sharpe Ratio]]-AVERAGE(Table2[Sharpe Ratio]))/_xlfn.STDEV.P(Table2[Sharpe Ratio])</f>
        <v>-0.88783313823891752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-0.93838100890317833</v>
      </c>
      <c r="AS471">
        <f>_xlfn.RANK.AVG(Table2[[#This Row],[1Y Return vs Nifty Z-Score]],Table2[1Y Return vs Nifty Z-Score])</f>
        <v>509</v>
      </c>
      <c r="AT471">
        <f>_xlfn.RANK.AVG(Table2[[#This Row],[6M Return vs Nifty Z-Score]],Table2[6M Return vs Nifty Z-Score])</f>
        <v>237</v>
      </c>
      <c r="AU471">
        <f>_xlfn.RANK.AVG(Table2[[#This Row],[Sharpe Ratio Z-Score]],Table2[Sharpe Ratio Z-Score])</f>
        <v>611</v>
      </c>
      <c r="AV471">
        <f>(Table2[[#This Row],[Rank 1Y]]+Table2[[#This Row],[Rank 6M]]+Table2[[#This Row],[Rank Sharpe]])/3</f>
        <v>452.33333333333331</v>
      </c>
    </row>
    <row r="472" spans="1:48" x14ac:dyDescent="0.3">
      <c r="A472" t="s">
        <v>854</v>
      </c>
      <c r="B472" t="s">
        <v>855</v>
      </c>
      <c r="C472" t="s">
        <v>3183</v>
      </c>
      <c r="D472" t="s">
        <v>527</v>
      </c>
      <c r="E472">
        <v>18847.100002884999</v>
      </c>
      <c r="F472">
        <v>1667.05</v>
      </c>
      <c r="G472">
        <v>13.099304659423</v>
      </c>
      <c r="H472">
        <f>(Table2[[#This Row],[1Y Return vs Nifty]]-AVERAGE(Table2[1Y Return vs Nifty]))/_xlfn.STDEV.P(Table2[1Y Return vs Nifty])</f>
        <v>-0.22596389792837418</v>
      </c>
      <c r="I472">
        <v>-3.5129122988277302</v>
      </c>
      <c r="J472">
        <f>(Table2[[#This Row],[1M Return vs Nifty]]-AVERAGE(Table2[1M Return vs Nifty]))/_xlfn.STDEV.P(Table2[1M Return vs Nifty])</f>
        <v>-0.44515101647136335</v>
      </c>
      <c r="K472">
        <v>4.0521004162195098</v>
      </c>
      <c r="L472">
        <f>(Table2[[#This Row],[6M Return vs Nifty]]-AVERAGE(Table2[6M Return vs Nifty]))/_xlfn.STDEV.P(Table2[6M Return vs Nifty])</f>
        <v>-0.36146452097041937</v>
      </c>
      <c r="M472">
        <v>4.3797415546342204</v>
      </c>
      <c r="N472">
        <f>(Table2[[#This Row],[1W Return vs Nifty]]-AVERAGE(Table2[1W Return vs Nifty]))/_xlfn.STDEV.P(Table2[1W Return vs Nifty])</f>
        <v>1.2520361930137525</v>
      </c>
      <c r="O472">
        <v>1637.2</v>
      </c>
      <c r="P472">
        <v>1659.6551116727001</v>
      </c>
      <c r="Q472">
        <v>1603.09683153782</v>
      </c>
      <c r="R472">
        <v>59.357285936534602</v>
      </c>
      <c r="S472" s="1">
        <f>(Table2[[#This Row],[Close Price]]-Table2[[#This Row],[20D EMA]])/Table2[[#This Row],[20D EMA]]</f>
        <v>1.823234791106762E-2</v>
      </c>
      <c r="T472" s="1">
        <f>(Table2[[#This Row],[Close Price]]-Table2[[#This Row],[50D EMA]])/Table2[[#This Row],[50D EMA]]</f>
        <v>4.4556777340605926E-3</v>
      </c>
      <c r="U472" s="1">
        <f>(Table2[[#This Row],[Close Price]]-Table2[[#This Row],[200D EMA]])/Table2[[#This Row],[200D EMA]]</f>
        <v>3.9893515603066178E-2</v>
      </c>
      <c r="V472">
        <v>1.94457031479853</v>
      </c>
      <c r="W472">
        <v>1646.1</v>
      </c>
      <c r="X472">
        <v>1672</v>
      </c>
      <c r="Y472">
        <v>1644.6</v>
      </c>
      <c r="Z472">
        <v>1680</v>
      </c>
      <c r="AA472">
        <v>1519</v>
      </c>
      <c r="AB472">
        <v>1760</v>
      </c>
      <c r="AC472" s="1">
        <f>(Table2[[#This Row],[Close Price]]/Table2[[#This Row],[Day Low]])-1</f>
        <v>1.2727051819451995E-2</v>
      </c>
      <c r="AD472" s="1">
        <f>(Table2[[#This Row],[Day High]]/Table2[[#This Row],[Close Price]])-1</f>
        <v>2.9693170570768146E-3</v>
      </c>
      <c r="AE472" s="1">
        <f>(Table2[[#This Row],[Close Price]]/Table2[[#This Row],[Current Week Low]])-1</f>
        <v>1.3650735741213671E-2</v>
      </c>
      <c r="AF472" s="1">
        <f>(Table2[[#This Row],[Current Week High]]/Table2[[#This Row],[Close Price]])-1</f>
        <v>7.7682133109384655E-3</v>
      </c>
      <c r="AG472" s="1">
        <f>(Table2[[#This Row],[Close Price]]/Table2[[#This Row],[Current Month Low]])-1</f>
        <v>9.7465437788018416E-2</v>
      </c>
      <c r="AH472" s="1">
        <f>(Table2[[#This Row],[Current Month High]]/Table2[[#This Row],[Close Price]])-1</f>
        <v>5.575717584955453E-2</v>
      </c>
      <c r="AI472">
        <v>14.0907591254011</v>
      </c>
      <c r="AJ472">
        <v>46.644088669950698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-0.15</v>
      </c>
      <c r="AM472" t="s">
        <v>3216</v>
      </c>
      <c r="AN472">
        <v>2.86</v>
      </c>
      <c r="AO472" t="s">
        <v>3217</v>
      </c>
      <c r="AQ472">
        <f>(Table2[[#This Row],[Sharpe Ratio]]-AVERAGE(Table2[Sharpe Ratio]))/_xlfn.STDEV.P(Table2[Sharpe Ratio])</f>
        <v>-0.74800574154095378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366</v>
      </c>
      <c r="AT472">
        <f>_xlfn.RANK.AVG(Table2[[#This Row],[6M Return vs Nifty Z-Score]],Table2[6M Return vs Nifty Z-Score])</f>
        <v>436</v>
      </c>
      <c r="AU472">
        <f>_xlfn.RANK.AVG(Table2[[#This Row],[Sharpe Ratio Z-Score]],Table2[Sharpe Ratio Z-Score])</f>
        <v>556.5</v>
      </c>
      <c r="AV472">
        <f>(Table2[[#This Row],[Rank 1Y]]+Table2[[#This Row],[Rank 6M]]+Table2[[#This Row],[Rank Sharpe]])/3</f>
        <v>452.83333333333331</v>
      </c>
    </row>
    <row r="473" spans="1:48" x14ac:dyDescent="0.3">
      <c r="A473" t="s">
        <v>1143</v>
      </c>
      <c r="B473" t="s">
        <v>1144</v>
      </c>
      <c r="C473" t="s">
        <v>3170</v>
      </c>
      <c r="D473" t="s">
        <v>282</v>
      </c>
      <c r="E473">
        <v>11316.1923213149</v>
      </c>
      <c r="F473">
        <v>2080.0500000000002</v>
      </c>
      <c r="G473">
        <v>-3.0078033573676799</v>
      </c>
      <c r="H473">
        <f>(Table2[[#This Row],[1Y Return vs Nifty]]-AVERAGE(Table2[1Y Return vs Nifty]))/_xlfn.STDEV.P(Table2[1Y Return vs Nifty])</f>
        <v>-0.49368242371323201</v>
      </c>
      <c r="I473">
        <v>-9.7996521260840996</v>
      </c>
      <c r="J473">
        <f>(Table2[[#This Row],[1M Return vs Nifty]]-AVERAGE(Table2[1M Return vs Nifty]))/_xlfn.STDEV.P(Table2[1M Return vs Nifty])</f>
        <v>-1.0300814578649158</v>
      </c>
      <c r="K473">
        <v>5.2042009530922799</v>
      </c>
      <c r="L473">
        <f>(Table2[[#This Row],[6M Return vs Nifty]]-AVERAGE(Table2[6M Return vs Nifty]))/_xlfn.STDEV.P(Table2[6M Return vs Nifty])</f>
        <v>-0.32749864569254933</v>
      </c>
      <c r="M473">
        <v>1.2191664134515201</v>
      </c>
      <c r="N473">
        <f>(Table2[[#This Row],[1W Return vs Nifty]]-AVERAGE(Table2[1W Return vs Nifty]))/_xlfn.STDEV.P(Table2[1W Return vs Nifty])</f>
        <v>0.53900015256736311</v>
      </c>
      <c r="O473">
        <v>2096.37</v>
      </c>
      <c r="P473">
        <v>2146.1710030724198</v>
      </c>
      <c r="Q473">
        <v>2026.5021708028</v>
      </c>
      <c r="R473">
        <v>49.247747808798998</v>
      </c>
      <c r="S473" s="1">
        <f>(Table2[[#This Row],[Close Price]]-Table2[[#This Row],[20D EMA]])/Table2[[#This Row],[20D EMA]]</f>
        <v>-7.7848853017357189E-3</v>
      </c>
      <c r="T473" s="1">
        <f>(Table2[[#This Row],[Close Price]]-Table2[[#This Row],[50D EMA]])/Table2[[#This Row],[50D EMA]]</f>
        <v>-3.0808823238111963E-2</v>
      </c>
      <c r="U473" s="1">
        <f>(Table2[[#This Row],[Close Price]]-Table2[[#This Row],[200D EMA]])/Table2[[#This Row],[200D EMA]]</f>
        <v>2.6423770953073859E-2</v>
      </c>
      <c r="V473">
        <v>0.39415715607499302</v>
      </c>
      <c r="W473">
        <v>2044.05</v>
      </c>
      <c r="X473">
        <v>2108</v>
      </c>
      <c r="Y473">
        <v>2044.05</v>
      </c>
      <c r="Z473">
        <v>2109.9</v>
      </c>
      <c r="AA473">
        <v>1980</v>
      </c>
      <c r="AB473">
        <v>2130</v>
      </c>
      <c r="AC473" s="1">
        <f>(Table2[[#This Row],[Close Price]]/Table2[[#This Row],[Day Low]])-1</f>
        <v>1.7612093637631387E-2</v>
      </c>
      <c r="AD473" s="1">
        <f>(Table2[[#This Row],[Day High]]/Table2[[#This Row],[Close Price]])-1</f>
        <v>1.3437176990937605E-2</v>
      </c>
      <c r="AE473" s="1">
        <f>(Table2[[#This Row],[Close Price]]/Table2[[#This Row],[Current Week Low]])-1</f>
        <v>1.7612093637631387E-2</v>
      </c>
      <c r="AF473" s="1">
        <f>(Table2[[#This Row],[Current Week High]]/Table2[[#This Row],[Close Price]])-1</f>
        <v>1.4350616571716879E-2</v>
      </c>
      <c r="AG473" s="1">
        <f>(Table2[[#This Row],[Close Price]]/Table2[[#This Row],[Current Month Low]])-1</f>
        <v>5.0530303030303036E-2</v>
      </c>
      <c r="AH473" s="1">
        <f>(Table2[[#This Row],[Current Month High]]/Table2[[#This Row],[Close Price]])-1</f>
        <v>2.4013845821013735E-2</v>
      </c>
      <c r="AI473">
        <v>32.104997476022199</v>
      </c>
      <c r="AJ473">
        <v>30.003125000000001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-0.22</v>
      </c>
      <c r="AM473" t="s">
        <v>3216</v>
      </c>
      <c r="AN473">
        <v>-0.18</v>
      </c>
      <c r="AO473" t="s">
        <v>3216</v>
      </c>
      <c r="AP473">
        <v>2.5557387952848998E-2</v>
      </c>
      <c r="AQ473">
        <f>(Table2[[#This Row],[Sharpe Ratio]]-AVERAGE(Table2[Sharpe Ratio]))/_xlfn.STDEV.P(Table2[Sharpe Ratio])</f>
        <v>-0.45118025586885513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475</v>
      </c>
      <c r="AT473">
        <f>_xlfn.RANK.AVG(Table2[[#This Row],[6M Return vs Nifty Z-Score]],Table2[6M Return vs Nifty Z-Score])</f>
        <v>421</v>
      </c>
      <c r="AU473">
        <f>_xlfn.RANK.AVG(Table2[[#This Row],[Sharpe Ratio Z-Score]],Table2[Sharpe Ratio Z-Score])</f>
        <v>463</v>
      </c>
      <c r="AV473">
        <f>(Table2[[#This Row],[Rank 1Y]]+Table2[[#This Row],[Rank 6M]]+Table2[[#This Row],[Rank Sharpe]])/3</f>
        <v>453</v>
      </c>
    </row>
    <row r="474" spans="1:48" x14ac:dyDescent="0.3">
      <c r="A474" t="s">
        <v>1197</v>
      </c>
      <c r="B474" t="s">
        <v>1198</v>
      </c>
      <c r="C474" t="s">
        <v>3178</v>
      </c>
      <c r="D474" t="s">
        <v>288</v>
      </c>
      <c r="E474">
        <v>10260.975375057</v>
      </c>
      <c r="F474">
        <v>129.59</v>
      </c>
      <c r="G474">
        <v>-15.286958702300399</v>
      </c>
      <c r="H474">
        <f>(Table2[[#This Row],[1Y Return vs Nifty]]-AVERAGE(Table2[1Y Return vs Nifty]))/_xlfn.STDEV.P(Table2[1Y Return vs Nifty])</f>
        <v>-0.69777600546619312</v>
      </c>
      <c r="I474">
        <v>4.8555575668291597</v>
      </c>
      <c r="J474">
        <f>(Table2[[#This Row],[1M Return vs Nifty]]-AVERAGE(Table2[1M Return vs Nifty]))/_xlfn.STDEV.P(Table2[1M Return vs Nifty])</f>
        <v>0.3334676168439536</v>
      </c>
      <c r="K474">
        <v>-15.184500062781099</v>
      </c>
      <c r="L474">
        <f>(Table2[[#This Row],[6M Return vs Nifty]]-AVERAGE(Table2[6M Return vs Nifty]))/_xlfn.STDEV.P(Table2[6M Return vs Nifty])</f>
        <v>-0.92859208642880253</v>
      </c>
      <c r="M474">
        <v>-2.8633582888044602</v>
      </c>
      <c r="N474">
        <f>(Table2[[#This Row],[1W Return vs Nifty]]-AVERAGE(Table2[1W Return vs Nifty]))/_xlfn.STDEV.P(Table2[1W Return vs Nifty])</f>
        <v>-0.38203071007236378</v>
      </c>
      <c r="O474">
        <v>131.36000000000001</v>
      </c>
      <c r="P474">
        <v>134.413827858297</v>
      </c>
      <c r="Q474">
        <v>132.44557498404299</v>
      </c>
      <c r="R474">
        <v>41.901794842813203</v>
      </c>
      <c r="S474" s="1">
        <f>(Table2[[#This Row],[Close Price]]-Table2[[#This Row],[20D EMA]])/Table2[[#This Row],[20D EMA]]</f>
        <v>-1.3474421437271697E-2</v>
      </c>
      <c r="T474" s="1">
        <f>(Table2[[#This Row],[Close Price]]-Table2[[#This Row],[50D EMA]])/Table2[[#This Row],[50D EMA]]</f>
        <v>-3.5887883971152244E-2</v>
      </c>
      <c r="U474" s="1">
        <f>(Table2[[#This Row],[Close Price]]-Table2[[#This Row],[200D EMA]])/Table2[[#This Row],[200D EMA]]</f>
        <v>-2.1560365337890883E-2</v>
      </c>
      <c r="V474">
        <v>0.662966212335657</v>
      </c>
      <c r="W474">
        <v>129</v>
      </c>
      <c r="X474">
        <v>131.08000000000001</v>
      </c>
      <c r="Y474">
        <v>129</v>
      </c>
      <c r="Z474">
        <v>134.11000000000001</v>
      </c>
      <c r="AA474">
        <v>127.62</v>
      </c>
      <c r="AB474">
        <v>135.35</v>
      </c>
      <c r="AC474" s="1">
        <f>(Table2[[#This Row],[Close Price]]/Table2[[#This Row],[Day Low]])-1</f>
        <v>4.5736434108527568E-3</v>
      </c>
      <c r="AD474" s="1">
        <f>(Table2[[#This Row],[Day High]]/Table2[[#This Row],[Close Price]])-1</f>
        <v>1.1497800756231191E-2</v>
      </c>
      <c r="AE474" s="1">
        <f>(Table2[[#This Row],[Close Price]]/Table2[[#This Row],[Current Week Low]])-1</f>
        <v>4.5736434108527568E-3</v>
      </c>
      <c r="AF474" s="1">
        <f>(Table2[[#This Row],[Current Week High]]/Table2[[#This Row],[Close Price]])-1</f>
        <v>3.4879234508835566E-2</v>
      </c>
      <c r="AG474" s="1">
        <f>(Table2[[#This Row],[Close Price]]/Table2[[#This Row],[Current Month Low]])-1</f>
        <v>1.5436451966776454E-2</v>
      </c>
      <c r="AH474" s="1">
        <f>(Table2[[#This Row],[Current Month High]]/Table2[[#This Row],[Close Price]])-1</f>
        <v>4.4447874064356796E-2</v>
      </c>
      <c r="AI474">
        <v>21.922987884867599</v>
      </c>
      <c r="AJ474">
        <v>28.625310173697201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-0.16</v>
      </c>
      <c r="AM474" t="s">
        <v>3216</v>
      </c>
      <c r="AN474">
        <v>-2.21</v>
      </c>
      <c r="AO474" t="s">
        <v>3216</v>
      </c>
      <c r="AP474">
        <v>0.13147798676222899</v>
      </c>
      <c r="AQ474">
        <f>(Table2[[#This Row],[Sharpe Ratio]]-AVERAGE(Table2[Sharpe Ratio]))/_xlfn.STDEV.P(Table2[Sharpe Ratio])</f>
        <v>0.77898979289659309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571</v>
      </c>
      <c r="AT474">
        <f>_xlfn.RANK.AVG(Table2[[#This Row],[6M Return vs Nifty Z-Score]],Table2[6M Return vs Nifty Z-Score])</f>
        <v>638</v>
      </c>
      <c r="AU474">
        <f>_xlfn.RANK.AVG(Table2[[#This Row],[Sharpe Ratio Z-Score]],Table2[Sharpe Ratio Z-Score])</f>
        <v>150</v>
      </c>
      <c r="AV474">
        <f>(Table2[[#This Row],[Rank 1Y]]+Table2[[#This Row],[Rank 6M]]+Table2[[#This Row],[Rank Sharpe]])/3</f>
        <v>453</v>
      </c>
    </row>
    <row r="475" spans="1:48" x14ac:dyDescent="0.3">
      <c r="A475" t="s">
        <v>61</v>
      </c>
      <c r="B475" t="s">
        <v>62</v>
      </c>
      <c r="C475" t="s">
        <v>3171</v>
      </c>
      <c r="D475" t="s">
        <v>24</v>
      </c>
      <c r="E475">
        <v>383678.81674457999</v>
      </c>
      <c r="F475">
        <v>1240.45</v>
      </c>
      <c r="G475">
        <v>-4.9986061126548504</v>
      </c>
      <c r="H475">
        <f>(Table2[[#This Row],[1Y Return vs Nifty]]-AVERAGE(Table2[1Y Return vs Nifty]))/_xlfn.STDEV.P(Table2[1Y Return vs Nifty])</f>
        <v>-0.52677183853669507</v>
      </c>
      <c r="I475">
        <v>1.98962263216544</v>
      </c>
      <c r="J475">
        <f>(Table2[[#This Row],[1M Return vs Nifty]]-AVERAGE(Table2[1M Return vs Nifty]))/_xlfn.STDEV.P(Table2[1M Return vs Nifty])</f>
        <v>6.6815483560167602E-2</v>
      </c>
      <c r="K475">
        <v>1.8135490100314899</v>
      </c>
      <c r="L475">
        <f>(Table2[[#This Row],[6M Return vs Nifty]]-AVERAGE(Table2[6M Return vs Nifty]))/_xlfn.STDEV.P(Table2[6M Return vs Nifty])</f>
        <v>-0.42746080812784792</v>
      </c>
      <c r="M475">
        <v>1.9702032786394299</v>
      </c>
      <c r="N475">
        <f>(Table2[[#This Row],[1W Return vs Nifty]]-AVERAGE(Table2[1W Return vs Nifty]))/_xlfn.STDEV.P(Table2[1W Return vs Nifty])</f>
        <v>0.70843651419819698</v>
      </c>
      <c r="O475">
        <v>1196.74</v>
      </c>
      <c r="P475">
        <v>1192.1025374419501</v>
      </c>
      <c r="Q475">
        <v>1134.9755288756</v>
      </c>
      <c r="R475">
        <v>79.836222705981598</v>
      </c>
      <c r="S475" s="1">
        <f>(Table2[[#This Row],[Close Price]]-Table2[[#This Row],[20D EMA]])/Table2[[#This Row],[20D EMA]]</f>
        <v>3.6524224142253148E-2</v>
      </c>
      <c r="T475" s="1">
        <f>(Table2[[#This Row],[Close Price]]-Table2[[#This Row],[50D EMA]])/Table2[[#This Row],[50D EMA]]</f>
        <v>4.0556463088985147E-2</v>
      </c>
      <c r="U475" s="1">
        <f>(Table2[[#This Row],[Close Price]]-Table2[[#This Row],[200D EMA]])/Table2[[#This Row],[200D EMA]]</f>
        <v>9.293105308525168E-2</v>
      </c>
      <c r="V475">
        <v>0.73273956034955601</v>
      </c>
      <c r="W475">
        <v>1225</v>
      </c>
      <c r="X475">
        <v>1250.4000000000001</v>
      </c>
      <c r="Y475">
        <v>1215</v>
      </c>
      <c r="Z475">
        <v>1250.4000000000001</v>
      </c>
      <c r="AA475">
        <v>1145</v>
      </c>
      <c r="AB475">
        <v>1250.4000000000001</v>
      </c>
      <c r="AC475" s="1">
        <f>(Table2[[#This Row],[Close Price]]/Table2[[#This Row],[Day Low]])-1</f>
        <v>1.2612244897959313E-2</v>
      </c>
      <c r="AD475" s="1">
        <f>(Table2[[#This Row],[Day High]]/Table2[[#This Row],[Close Price]])-1</f>
        <v>8.0212825990568781E-3</v>
      </c>
      <c r="AE475" s="1">
        <f>(Table2[[#This Row],[Close Price]]/Table2[[#This Row],[Current Week Low]])-1</f>
        <v>2.094650205761317E-2</v>
      </c>
      <c r="AF475" s="1">
        <f>(Table2[[#This Row],[Current Week High]]/Table2[[#This Row],[Close Price]])-1</f>
        <v>8.0212825990568781E-3</v>
      </c>
      <c r="AG475" s="1">
        <f>(Table2[[#This Row],[Close Price]]/Table2[[#This Row],[Current Month Low]])-1</f>
        <v>8.3362445414847164E-2</v>
      </c>
      <c r="AH475" s="1">
        <f>(Table2[[#This Row],[Current Month High]]/Table2[[#This Row],[Close Price]])-1</f>
        <v>8.0212825990568781E-3</v>
      </c>
      <c r="AI475">
        <v>7.9970978274013396</v>
      </c>
      <c r="AJ475">
        <v>30.381542989278898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-0.02</v>
      </c>
      <c r="AM475" t="s">
        <v>3216</v>
      </c>
      <c r="AN475">
        <v>4.34</v>
      </c>
      <c r="AO475" t="s">
        <v>3217</v>
      </c>
      <c r="AP475">
        <v>4.0615908394925002E-2</v>
      </c>
      <c r="AQ475">
        <f>(Table2[[#This Row],[Sharpe Ratio]]-AVERAGE(Table2[Sharpe Ratio]))/_xlfn.STDEV.P(Table2[Sharpe Ratio])</f>
        <v>-0.27628943165909187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-0.4552700805652703</v>
      </c>
      <c r="AS475">
        <f>_xlfn.RANK.AVG(Table2[[#This Row],[1Y Return vs Nifty Z-Score]],Table2[1Y Return vs Nifty Z-Score])</f>
        <v>492</v>
      </c>
      <c r="AT475">
        <f>_xlfn.RANK.AVG(Table2[[#This Row],[6M Return vs Nifty Z-Score]],Table2[6M Return vs Nifty Z-Score])</f>
        <v>461</v>
      </c>
      <c r="AU475">
        <f>_xlfn.RANK.AVG(Table2[[#This Row],[Sharpe Ratio Z-Score]],Table2[Sharpe Ratio Z-Score])</f>
        <v>409</v>
      </c>
      <c r="AV475">
        <f>(Table2[[#This Row],[Rank 1Y]]+Table2[[#This Row],[Rank 6M]]+Table2[[#This Row],[Rank Sharpe]])/3</f>
        <v>454</v>
      </c>
    </row>
    <row r="476" spans="1:48" x14ac:dyDescent="0.3">
      <c r="A476" t="s">
        <v>574</v>
      </c>
      <c r="B476" t="s">
        <v>575</v>
      </c>
      <c r="C476" t="s">
        <v>3175</v>
      </c>
      <c r="D476" t="s">
        <v>185</v>
      </c>
      <c r="E476">
        <v>35784.175737600002</v>
      </c>
      <c r="F476">
        <v>892.8</v>
      </c>
      <c r="G476">
        <v>-14.545207093932101</v>
      </c>
      <c r="H476">
        <f>(Table2[[#This Row],[1Y Return vs Nifty]]-AVERAGE(Table2[1Y Return vs Nifty]))/_xlfn.STDEV.P(Table2[1Y Return vs Nifty])</f>
        <v>-0.68544724682846003</v>
      </c>
      <c r="I476">
        <v>6.1772610402023398</v>
      </c>
      <c r="J476">
        <f>(Table2[[#This Row],[1M Return vs Nifty]]-AVERAGE(Table2[1M Return vs Nifty]))/_xlfn.STDEV.P(Table2[1M Return vs Nifty])</f>
        <v>0.45644146613858239</v>
      </c>
      <c r="K476">
        <v>15.847904911820301</v>
      </c>
      <c r="L476">
        <f>(Table2[[#This Row],[6M Return vs Nifty]]-AVERAGE(Table2[6M Return vs Nifty]))/_xlfn.STDEV.P(Table2[6M Return vs Nifty])</f>
        <v>-1.3704224471259775E-2</v>
      </c>
      <c r="M476">
        <v>-3.8230342684618601</v>
      </c>
      <c r="N476">
        <f>(Table2[[#This Row],[1W Return vs Nifty]]-AVERAGE(Table2[1W Return vs Nifty]))/_xlfn.STDEV.P(Table2[1W Return vs Nifty])</f>
        <v>-0.59853673510879446</v>
      </c>
      <c r="O476">
        <v>886.3</v>
      </c>
      <c r="P476">
        <v>837.50487396750304</v>
      </c>
      <c r="Q476">
        <v>758.34806203698304</v>
      </c>
      <c r="R476">
        <v>47.382019606524402</v>
      </c>
      <c r="S476" s="1">
        <f>(Table2[[#This Row],[Close Price]]-Table2[[#This Row],[20D EMA]])/Table2[[#This Row],[20D EMA]]</f>
        <v>7.3338598668622364E-3</v>
      </c>
      <c r="T476" s="1">
        <f>(Table2[[#This Row],[Close Price]]-Table2[[#This Row],[50D EMA]])/Table2[[#This Row],[50D EMA]]</f>
        <v>6.6023646848224163E-2</v>
      </c>
      <c r="U476" s="1">
        <f>(Table2[[#This Row],[Close Price]]-Table2[[#This Row],[200D EMA]])/Table2[[#This Row],[200D EMA]]</f>
        <v>0.17729581533032251</v>
      </c>
      <c r="V476">
        <v>1.2269316654653999</v>
      </c>
      <c r="W476">
        <v>885.15</v>
      </c>
      <c r="X476">
        <v>913.6</v>
      </c>
      <c r="Y476">
        <v>885.15</v>
      </c>
      <c r="Z476">
        <v>945.25</v>
      </c>
      <c r="AA476">
        <v>854.05</v>
      </c>
      <c r="AB476">
        <v>945.25</v>
      </c>
      <c r="AC476" s="1">
        <f>(Table2[[#This Row],[Close Price]]/Table2[[#This Row],[Day Low]])-1</f>
        <v>8.6426029486528222E-3</v>
      </c>
      <c r="AD476" s="1">
        <f>(Table2[[#This Row],[Day High]]/Table2[[#This Row],[Close Price]])-1</f>
        <v>2.3297491039426577E-2</v>
      </c>
      <c r="AE476" s="1">
        <f>(Table2[[#This Row],[Close Price]]/Table2[[#This Row],[Current Week Low]])-1</f>
        <v>8.6426029486528222E-3</v>
      </c>
      <c r="AF476" s="1">
        <f>(Table2[[#This Row],[Current Week High]]/Table2[[#This Row],[Close Price]])-1</f>
        <v>5.8747759856630832E-2</v>
      </c>
      <c r="AG476" s="1">
        <f>(Table2[[#This Row],[Close Price]]/Table2[[#This Row],[Current Month Low]])-1</f>
        <v>4.5372050816696818E-2</v>
      </c>
      <c r="AH476" s="1">
        <f>(Table2[[#This Row],[Current Month High]]/Table2[[#This Row],[Close Price]])-1</f>
        <v>5.8747759856630832E-2</v>
      </c>
      <c r="AI476">
        <v>5.8747759856630797</v>
      </c>
      <c r="AJ476">
        <v>46.926684769192697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7.0000000000000007E-2</v>
      </c>
      <c r="AM476" t="s">
        <v>3217</v>
      </c>
      <c r="AN476">
        <v>2.96</v>
      </c>
      <c r="AO476" t="s">
        <v>3217</v>
      </c>
      <c r="AP476">
        <v>1.4786741849392999E-2</v>
      </c>
      <c r="AQ476">
        <f>(Table2[[#This Row],[Sharpe Ratio]]-AVERAGE(Table2[Sharpe Ratio]))/_xlfn.STDEV.P(Table2[Sharpe Ratio])</f>
        <v>-0.57627137498317127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-1.4175181152531029</v>
      </c>
      <c r="AS476">
        <f>_xlfn.RANK.AVG(Table2[[#This Row],[1Y Return vs Nifty Z-Score]],Table2[1Y Return vs Nifty Z-Score])</f>
        <v>566</v>
      </c>
      <c r="AT476">
        <f>_xlfn.RANK.AVG(Table2[[#This Row],[6M Return vs Nifty Z-Score]],Table2[6M Return vs Nifty Z-Score])</f>
        <v>317</v>
      </c>
      <c r="AU476">
        <f>_xlfn.RANK.AVG(Table2[[#This Row],[Sharpe Ratio Z-Score]],Table2[Sharpe Ratio Z-Score])</f>
        <v>486</v>
      </c>
      <c r="AV476">
        <f>(Table2[[#This Row],[Rank 1Y]]+Table2[[#This Row],[Rank 6M]]+Table2[[#This Row],[Rank Sharpe]])/3</f>
        <v>456.33333333333331</v>
      </c>
    </row>
    <row r="477" spans="1:48" x14ac:dyDescent="0.3">
      <c r="A477" t="s">
        <v>1807</v>
      </c>
      <c r="B477" t="s">
        <v>1808</v>
      </c>
      <c r="C477" t="s">
        <v>3183</v>
      </c>
      <c r="D477" t="s">
        <v>127</v>
      </c>
      <c r="E477">
        <v>4428.0645619500001</v>
      </c>
      <c r="F477">
        <v>225.3</v>
      </c>
      <c r="G477">
        <v>-23.661821058757798</v>
      </c>
      <c r="H477">
        <f>(Table2[[#This Row],[1Y Return vs Nifty]]-AVERAGE(Table2[1Y Return vs Nifty]))/_xlfn.STDEV.P(Table2[1Y Return vs Nifty])</f>
        <v>-0.83697577996231098</v>
      </c>
      <c r="I477">
        <v>1.81929901128372</v>
      </c>
      <c r="J477">
        <f>(Table2[[#This Row],[1M Return vs Nifty]]-AVERAGE(Table2[1M Return vs Nifty]))/_xlfn.STDEV.P(Table2[1M Return vs Nifty])</f>
        <v>5.0968244215196717E-2</v>
      </c>
      <c r="K477">
        <v>6.8214215223399597</v>
      </c>
      <c r="L477">
        <f>(Table2[[#This Row],[6M Return vs Nifty]]-AVERAGE(Table2[6M Return vs Nifty]))/_xlfn.STDEV.P(Table2[6M Return vs Nifty])</f>
        <v>-0.27982024403068212</v>
      </c>
      <c r="M477">
        <v>-3.59512143797448</v>
      </c>
      <c r="N477">
        <f>(Table2[[#This Row],[1W Return vs Nifty]]-AVERAGE(Table2[1W Return vs Nifty]))/_xlfn.STDEV.P(Table2[1W Return vs Nifty])</f>
        <v>-0.54711885862798448</v>
      </c>
      <c r="O477">
        <v>226.78</v>
      </c>
      <c r="P477">
        <v>225.10880432154201</v>
      </c>
      <c r="Q477">
        <v>219.517233761943</v>
      </c>
      <c r="R477">
        <v>39.167327725003602</v>
      </c>
      <c r="S477" s="1">
        <f>(Table2[[#This Row],[Close Price]]-Table2[[#This Row],[20D EMA]])/Table2[[#This Row],[20D EMA]]</f>
        <v>-6.5261486903606565E-3</v>
      </c>
      <c r="T477" s="1">
        <f>(Table2[[#This Row],[Close Price]]-Table2[[#This Row],[50D EMA]])/Table2[[#This Row],[50D EMA]]</f>
        <v>8.4934784774077664E-4</v>
      </c>
      <c r="U477" s="1">
        <f>(Table2[[#This Row],[Close Price]]-Table2[[#This Row],[200D EMA]])/Table2[[#This Row],[200D EMA]]</f>
        <v>2.6343108187706889E-2</v>
      </c>
      <c r="V477">
        <v>0.769594717472598</v>
      </c>
      <c r="W477">
        <v>216.16</v>
      </c>
      <c r="X477">
        <v>228.51</v>
      </c>
      <c r="Y477">
        <v>224.49</v>
      </c>
      <c r="Z477">
        <v>229.24</v>
      </c>
      <c r="AA477">
        <v>224.49</v>
      </c>
      <c r="AB477">
        <v>240</v>
      </c>
      <c r="AC477" s="1">
        <f>(Table2[[#This Row],[Close Price]]/Table2[[#This Row],[Day Low]])-1</f>
        <v>4.2283493708364261E-2</v>
      </c>
      <c r="AD477" s="1">
        <f>(Table2[[#This Row],[Day High]]/Table2[[#This Row],[Close Price]])-1</f>
        <v>1.4247669773635119E-2</v>
      </c>
      <c r="AE477" s="1">
        <f>(Table2[[#This Row],[Close Price]]/Table2[[#This Row],[Current Week Low]])-1</f>
        <v>3.6081785380195353E-3</v>
      </c>
      <c r="AF477" s="1">
        <f>(Table2[[#This Row],[Current Week High]]/Table2[[#This Row],[Close Price]])-1</f>
        <v>1.748779405237455E-2</v>
      </c>
      <c r="AG477" s="1">
        <f>(Table2[[#This Row],[Close Price]]/Table2[[#This Row],[Current Month Low]])-1</f>
        <v>3.6081785380195353E-3</v>
      </c>
      <c r="AH477" s="1">
        <f>(Table2[[#This Row],[Current Month High]]/Table2[[#This Row],[Close Price]])-1</f>
        <v>6.5246338215712241E-2</v>
      </c>
      <c r="AI477">
        <v>23.391034176653299</v>
      </c>
      <c r="AJ477">
        <v>34.991012582384599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0.09</v>
      </c>
      <c r="AM477" t="s">
        <v>3217</v>
      </c>
      <c r="AN477">
        <v>-4.21</v>
      </c>
      <c r="AO477" t="s">
        <v>3216</v>
      </c>
      <c r="AP477">
        <v>6.5526192097526997E-2</v>
      </c>
      <c r="AQ477">
        <f>(Table2[[#This Row],[Sharpe Ratio]]-AVERAGE(Table2[Sharpe Ratio]))/_xlfn.STDEV.P(Table2[Sharpe Ratio])</f>
        <v>1.3020535067392723E-2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-1.599926103338388</v>
      </c>
      <c r="AS477">
        <f>_xlfn.RANK.AVG(Table2[[#This Row],[1Y Return vs Nifty Z-Score]],Table2[1Y Return vs Nifty Z-Score])</f>
        <v>617</v>
      </c>
      <c r="AT477">
        <f>_xlfn.RANK.AVG(Table2[[#This Row],[6M Return vs Nifty Z-Score]],Table2[6M Return vs Nifty Z-Score])</f>
        <v>403</v>
      </c>
      <c r="AU477">
        <f>_xlfn.RANK.AVG(Table2[[#This Row],[Sharpe Ratio Z-Score]],Table2[Sharpe Ratio Z-Score])</f>
        <v>349</v>
      </c>
      <c r="AV477">
        <f>(Table2[[#This Row],[Rank 1Y]]+Table2[[#This Row],[Rank 6M]]+Table2[[#This Row],[Rank Sharpe]])/3</f>
        <v>456.33333333333331</v>
      </c>
    </row>
    <row r="478" spans="1:48" x14ac:dyDescent="0.3">
      <c r="A478" t="s">
        <v>1288</v>
      </c>
      <c r="B478" t="s">
        <v>1289</v>
      </c>
      <c r="C478" t="s">
        <v>3174</v>
      </c>
      <c r="D478" t="s">
        <v>46</v>
      </c>
      <c r="E478">
        <v>9245.5874750000003</v>
      </c>
      <c r="F478">
        <v>328.75</v>
      </c>
      <c r="G478">
        <v>-6.4804484277050598</v>
      </c>
      <c r="H478">
        <f>(Table2[[#This Row],[1Y Return vs Nifty]]-AVERAGE(Table2[1Y Return vs Nifty]))/_xlfn.STDEV.P(Table2[1Y Return vs Nifty])</f>
        <v>-0.55140174972977263</v>
      </c>
      <c r="I478">
        <v>-6.2392958129030802</v>
      </c>
      <c r="J478">
        <f>(Table2[[#This Row],[1M Return vs Nifty]]-AVERAGE(Table2[1M Return vs Nifty]))/_xlfn.STDEV.P(Table2[1M Return vs Nifty])</f>
        <v>-0.69881901548448144</v>
      </c>
      <c r="K478">
        <v>22.837303935615299</v>
      </c>
      <c r="L478">
        <f>(Table2[[#This Row],[6M Return vs Nifty]]-AVERAGE(Table2[6M Return vs Nifty]))/_xlfn.STDEV.P(Table2[6M Return vs Nifty])</f>
        <v>0.19235509753364319</v>
      </c>
      <c r="M478">
        <v>-5.1345318503714603</v>
      </c>
      <c r="N478">
        <f>(Table2[[#This Row],[1W Return vs Nifty]]-AVERAGE(Table2[1W Return vs Nifty]))/_xlfn.STDEV.P(Table2[1W Return vs Nifty])</f>
        <v>-0.89441485889543559</v>
      </c>
      <c r="O478">
        <v>343.41</v>
      </c>
      <c r="P478">
        <v>345.05532712058903</v>
      </c>
      <c r="Q478">
        <v>311.40917403617499</v>
      </c>
      <c r="R478">
        <v>34.734236713950601</v>
      </c>
      <c r="S478" s="1">
        <f>(Table2[[#This Row],[Close Price]]-Table2[[#This Row],[20D EMA]])/Table2[[#This Row],[20D EMA]]</f>
        <v>-4.2689496520194589E-2</v>
      </c>
      <c r="T478" s="1">
        <f>(Table2[[#This Row],[Close Price]]-Table2[[#This Row],[50D EMA]])/Table2[[#This Row],[50D EMA]]</f>
        <v>-4.7254239650937731E-2</v>
      </c>
      <c r="U478" s="1">
        <f>(Table2[[#This Row],[Close Price]]-Table2[[#This Row],[200D EMA]])/Table2[[#This Row],[200D EMA]]</f>
        <v>5.5685019612847393E-2</v>
      </c>
      <c r="V478">
        <v>0.61476658861141098</v>
      </c>
      <c r="W478">
        <v>327.05</v>
      </c>
      <c r="X478">
        <v>340.8</v>
      </c>
      <c r="Y478">
        <v>327.05</v>
      </c>
      <c r="Z478">
        <v>354.9</v>
      </c>
      <c r="AA478">
        <v>327.05</v>
      </c>
      <c r="AB478">
        <v>360.55</v>
      </c>
      <c r="AC478" s="1">
        <f>(Table2[[#This Row],[Close Price]]/Table2[[#This Row],[Day Low]])-1</f>
        <v>5.1979819599450305E-3</v>
      </c>
      <c r="AD478" s="1">
        <f>(Table2[[#This Row],[Day High]]/Table2[[#This Row],[Close Price]])-1</f>
        <v>3.6653992395437207E-2</v>
      </c>
      <c r="AE478" s="1">
        <f>(Table2[[#This Row],[Close Price]]/Table2[[#This Row],[Current Week Low]])-1</f>
        <v>5.1979819599450305E-3</v>
      </c>
      <c r="AF478" s="1">
        <f>(Table2[[#This Row],[Current Week High]]/Table2[[#This Row],[Close Price]])-1</f>
        <v>7.9543726235741463E-2</v>
      </c>
      <c r="AG478" s="1">
        <f>(Table2[[#This Row],[Close Price]]/Table2[[#This Row],[Current Month Low]])-1</f>
        <v>5.1979819599450305E-3</v>
      </c>
      <c r="AH478" s="1">
        <f>(Table2[[#This Row],[Current Month High]]/Table2[[#This Row],[Close Price]])-1</f>
        <v>9.6730038022813769E-2</v>
      </c>
      <c r="AI478">
        <v>26.3574144486691</v>
      </c>
      <c r="AJ478">
        <v>38.859556494192098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-7.0000000000000007E-2</v>
      </c>
      <c r="AM478" t="s">
        <v>3216</v>
      </c>
      <c r="AN478">
        <v>-0.51</v>
      </c>
      <c r="AO478" t="s">
        <v>3216</v>
      </c>
      <c r="AP478">
        <v>-1.1631643949003E-2</v>
      </c>
      <c r="AQ478">
        <f>(Table2[[#This Row],[Sharpe Ratio]]-AVERAGE(Table2[Sharpe Ratio]))/_xlfn.STDEV.P(Table2[Sharpe Ratio])</f>
        <v>-0.88309655640424922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508</v>
      </c>
      <c r="AT478">
        <f>_xlfn.RANK.AVG(Table2[[#This Row],[6M Return vs Nifty Z-Score]],Table2[6M Return vs Nifty Z-Score])</f>
        <v>252</v>
      </c>
      <c r="AU478">
        <f>_xlfn.RANK.AVG(Table2[[#This Row],[Sharpe Ratio Z-Score]],Table2[Sharpe Ratio Z-Score])</f>
        <v>610</v>
      </c>
      <c r="AV478">
        <f>(Table2[[#This Row],[Rank 1Y]]+Table2[[#This Row],[Rank 6M]]+Table2[[#This Row],[Rank Sharpe]])/3</f>
        <v>456.66666666666669</v>
      </c>
    </row>
    <row r="479" spans="1:48" x14ac:dyDescent="0.3">
      <c r="A479" t="s">
        <v>959</v>
      </c>
      <c r="B479" t="s">
        <v>960</v>
      </c>
      <c r="C479" t="s">
        <v>3174</v>
      </c>
      <c r="D479" t="s">
        <v>46</v>
      </c>
      <c r="E479">
        <v>16151.030159354999</v>
      </c>
      <c r="F479">
        <v>1669.85</v>
      </c>
      <c r="G479">
        <v>6.6012037061384001</v>
      </c>
      <c r="H479">
        <f>(Table2[[#This Row],[1Y Return vs Nifty]]-AVERAGE(Table2[1Y Return vs Nifty]))/_xlfn.STDEV.P(Table2[1Y Return vs Nifty])</f>
        <v>-0.33396975508169063</v>
      </c>
      <c r="I479">
        <v>-2.1552672972920202</v>
      </c>
      <c r="J479">
        <f>(Table2[[#This Row],[1M Return vs Nifty]]-AVERAGE(Table2[1M Return vs Nifty]))/_xlfn.STDEV.P(Table2[1M Return vs Nifty])</f>
        <v>-0.3188330978323472</v>
      </c>
      <c r="K479">
        <v>17.941601736699901</v>
      </c>
      <c r="L479">
        <f>(Table2[[#This Row],[6M Return vs Nifty]]-AVERAGE(Table2[6M Return vs Nifty]))/_xlfn.STDEV.P(Table2[6M Return vs Nifty])</f>
        <v>4.8021504271618533E-2</v>
      </c>
      <c r="M479">
        <v>-1.5985967021693901</v>
      </c>
      <c r="N479">
        <f>(Table2[[#This Row],[1W Return vs Nifty]]-AVERAGE(Table2[1W Return vs Nifty]))/_xlfn.STDEV.P(Table2[1W Return vs Nifty])</f>
        <v>-9.6696378958977092E-2</v>
      </c>
      <c r="O479">
        <v>1619.4</v>
      </c>
      <c r="P479">
        <v>1620.87144743715</v>
      </c>
      <c r="Q479">
        <v>1478.31616207613</v>
      </c>
      <c r="R479">
        <v>72.356270005360798</v>
      </c>
      <c r="S479" s="1">
        <f>(Table2[[#This Row],[Close Price]]-Table2[[#This Row],[20D EMA]])/Table2[[#This Row],[20D EMA]]</f>
        <v>3.1153513647029649E-2</v>
      </c>
      <c r="T479" s="1">
        <f>(Table2[[#This Row],[Close Price]]-Table2[[#This Row],[50D EMA]])/Table2[[#This Row],[50D EMA]]</f>
        <v>3.0217419549398963E-2</v>
      </c>
      <c r="U479" s="1">
        <f>(Table2[[#This Row],[Close Price]]-Table2[[#This Row],[200D EMA]])/Table2[[#This Row],[200D EMA]]</f>
        <v>0.12956216189565431</v>
      </c>
      <c r="V479">
        <v>1.08394716122589</v>
      </c>
      <c r="W479">
        <v>1606.9</v>
      </c>
      <c r="X479">
        <v>1680</v>
      </c>
      <c r="Y479">
        <v>1600.05</v>
      </c>
      <c r="Z479">
        <v>1680</v>
      </c>
      <c r="AA479">
        <v>1542.3</v>
      </c>
      <c r="AB479">
        <v>1693.95</v>
      </c>
      <c r="AC479" s="1">
        <f>(Table2[[#This Row],[Close Price]]/Table2[[#This Row],[Day Low]])-1</f>
        <v>3.9174808637749692E-2</v>
      </c>
      <c r="AD479" s="1">
        <f>(Table2[[#This Row],[Day High]]/Table2[[#This Row],[Close Price]])-1</f>
        <v>6.0783902745755736E-3</v>
      </c>
      <c r="AE479" s="1">
        <f>(Table2[[#This Row],[Close Price]]/Table2[[#This Row],[Current Week Low]])-1</f>
        <v>4.362363676135117E-2</v>
      </c>
      <c r="AF479" s="1">
        <f>(Table2[[#This Row],[Current Week High]]/Table2[[#This Row],[Close Price]])-1</f>
        <v>6.0783902745755736E-3</v>
      </c>
      <c r="AG479" s="1">
        <f>(Table2[[#This Row],[Close Price]]/Table2[[#This Row],[Current Month Low]])-1</f>
        <v>8.2701160604292223E-2</v>
      </c>
      <c r="AH479" s="1">
        <f>(Table2[[#This Row],[Current Month High]]/Table2[[#This Row],[Close Price]])-1</f>
        <v>1.4432434050962728E-2</v>
      </c>
      <c r="AI479">
        <v>11.387250351827999</v>
      </c>
      <c r="AJ479">
        <v>62.9201424459729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-0.05</v>
      </c>
      <c r="AM479" t="s">
        <v>3216</v>
      </c>
      <c r="AN479">
        <v>5.07</v>
      </c>
      <c r="AO479" t="s">
        <v>3217</v>
      </c>
      <c r="AP479">
        <v>-5.1137560906642003E-2</v>
      </c>
      <c r="AQ479">
        <f>(Table2[[#This Row],[Sharpe Ratio]]-AVERAGE(Table2[Sharpe Ratio]))/_xlfn.STDEV.P(Table2[Sharpe Ratio])</f>
        <v>-1.3419213396531025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410</v>
      </c>
      <c r="AT479">
        <f>_xlfn.RANK.AVG(Table2[[#This Row],[6M Return vs Nifty Z-Score]],Table2[6M Return vs Nifty Z-Score])</f>
        <v>289</v>
      </c>
      <c r="AU479">
        <f>_xlfn.RANK.AVG(Table2[[#This Row],[Sharpe Ratio Z-Score]],Table2[Sharpe Ratio Z-Score])</f>
        <v>672</v>
      </c>
      <c r="AV479">
        <f>(Table2[[#This Row],[Rank 1Y]]+Table2[[#This Row],[Rank 6M]]+Table2[[#This Row],[Rank Sharpe]])/3</f>
        <v>457</v>
      </c>
    </row>
    <row r="480" spans="1:48" x14ac:dyDescent="0.3">
      <c r="A480" t="s">
        <v>711</v>
      </c>
      <c r="B480" t="s">
        <v>712</v>
      </c>
      <c r="C480" t="s">
        <v>3175</v>
      </c>
      <c r="D480" t="s">
        <v>271</v>
      </c>
      <c r="E480">
        <v>25871.872481474998</v>
      </c>
      <c r="F480">
        <v>1273.8499999999999</v>
      </c>
      <c r="G480">
        <v>-10.1640854923224</v>
      </c>
      <c r="H480">
        <f>(Table2[[#This Row],[1Y Return vs Nifty]]-AVERAGE(Table2[1Y Return vs Nifty]))/_xlfn.STDEV.P(Table2[1Y Return vs Nifty])</f>
        <v>-0.61262800359469893</v>
      </c>
      <c r="I480">
        <v>4.0404804750614298</v>
      </c>
      <c r="J480">
        <f>(Table2[[#This Row],[1M Return vs Nifty]]-AVERAGE(Table2[1M Return vs Nifty]))/_xlfn.STDEV.P(Table2[1M Return vs Nifty])</f>
        <v>0.25763126665964226</v>
      </c>
      <c r="K480">
        <v>-14.0141071093952</v>
      </c>
      <c r="L480">
        <f>(Table2[[#This Row],[6M Return vs Nifty]]-AVERAGE(Table2[6M Return vs Nifty]))/_xlfn.STDEV.P(Table2[6M Return vs Nifty])</f>
        <v>-0.89408691972806553</v>
      </c>
      <c r="M480">
        <v>-7.02335528834793</v>
      </c>
      <c r="N480">
        <f>(Table2[[#This Row],[1W Return vs Nifty]]-AVERAGE(Table2[1W Return vs Nifty]))/_xlfn.STDEV.P(Table2[1W Return vs Nifty])</f>
        <v>-1.3205395751751126</v>
      </c>
      <c r="O480">
        <v>1293.01</v>
      </c>
      <c r="P480">
        <v>1268.6918071827499</v>
      </c>
      <c r="Q480">
        <v>1217.6522372571001</v>
      </c>
      <c r="R480">
        <v>40.678748089040603</v>
      </c>
      <c r="S480" s="1">
        <f>(Table2[[#This Row],[Close Price]]-Table2[[#This Row],[20D EMA]])/Table2[[#This Row],[20D EMA]]</f>
        <v>-1.4818137524071804E-2</v>
      </c>
      <c r="T480" s="1">
        <f>(Table2[[#This Row],[Close Price]]-Table2[[#This Row],[50D EMA]])/Table2[[#This Row],[50D EMA]]</f>
        <v>4.065757174474262E-3</v>
      </c>
      <c r="U480" s="1">
        <f>(Table2[[#This Row],[Close Price]]-Table2[[#This Row],[200D EMA]])/Table2[[#This Row],[200D EMA]]</f>
        <v>4.6152555732572445E-2</v>
      </c>
      <c r="V480">
        <v>1.2208091822398099</v>
      </c>
      <c r="W480">
        <v>1263.5</v>
      </c>
      <c r="X480">
        <v>1294.3499999999999</v>
      </c>
      <c r="Y480">
        <v>1263.5</v>
      </c>
      <c r="Z480">
        <v>1317.1</v>
      </c>
      <c r="AA480">
        <v>1252.05</v>
      </c>
      <c r="AB480">
        <v>1392.95</v>
      </c>
      <c r="AC480" s="1">
        <f>(Table2[[#This Row],[Close Price]]/Table2[[#This Row],[Day Low]])-1</f>
        <v>8.1915314602294398E-3</v>
      </c>
      <c r="AD480" s="1">
        <f>(Table2[[#This Row],[Day High]]/Table2[[#This Row],[Close Price]])-1</f>
        <v>1.6092946579267631E-2</v>
      </c>
      <c r="AE480" s="1">
        <f>(Table2[[#This Row],[Close Price]]/Table2[[#This Row],[Current Week Low]])-1</f>
        <v>8.1915314602294398E-3</v>
      </c>
      <c r="AF480" s="1">
        <f>(Table2[[#This Row],[Current Week High]]/Table2[[#This Row],[Close Price]])-1</f>
        <v>3.3952192173332785E-2</v>
      </c>
      <c r="AG480" s="1">
        <f>(Table2[[#This Row],[Close Price]]/Table2[[#This Row],[Current Month Low]])-1</f>
        <v>1.7411445229823075E-2</v>
      </c>
      <c r="AH480" s="1">
        <f>(Table2[[#This Row],[Current Month High]]/Table2[[#This Row],[Close Price]])-1</f>
        <v>9.3496094516622996E-2</v>
      </c>
      <c r="AI480">
        <v>13.427797621384</v>
      </c>
      <c r="AJ480">
        <v>29.991326088065598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-0.1</v>
      </c>
      <c r="AM480" t="s">
        <v>3216</v>
      </c>
      <c r="AN480">
        <v>0.11</v>
      </c>
      <c r="AO480" t="s">
        <v>3217</v>
      </c>
      <c r="AP480">
        <v>0.110717642725969</v>
      </c>
      <c r="AQ480">
        <f>(Table2[[#This Row],[Sharpe Ratio]]-AVERAGE(Table2[Sharpe Ratio]))/_xlfn.STDEV.P(Table2[Sharpe Ratio])</f>
        <v>0.53787754728481885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-2.0317456845534156</v>
      </c>
      <c r="AS480">
        <f>_xlfn.RANK.AVG(Table2[[#This Row],[1Y Return vs Nifty Z-Score]],Table2[1Y Return vs Nifty Z-Score])</f>
        <v>534</v>
      </c>
      <c r="AT480">
        <f>_xlfn.RANK.AVG(Table2[[#This Row],[6M Return vs Nifty Z-Score]],Table2[6M Return vs Nifty Z-Score])</f>
        <v>626</v>
      </c>
      <c r="AU480">
        <f>_xlfn.RANK.AVG(Table2[[#This Row],[Sharpe Ratio Z-Score]],Table2[Sharpe Ratio Z-Score])</f>
        <v>212</v>
      </c>
      <c r="AV480">
        <f>(Table2[[#This Row],[Rank 1Y]]+Table2[[#This Row],[Rank 6M]]+Table2[[#This Row],[Rank Sharpe]])/3</f>
        <v>457.33333333333331</v>
      </c>
    </row>
    <row r="481" spans="1:48" x14ac:dyDescent="0.3">
      <c r="A481" t="s">
        <v>1082</v>
      </c>
      <c r="B481" t="s">
        <v>1083</v>
      </c>
      <c r="C481" t="s">
        <v>3171</v>
      </c>
      <c r="D481" t="s">
        <v>24</v>
      </c>
      <c r="E481">
        <v>12452.916721952</v>
      </c>
      <c r="F481">
        <v>168.13</v>
      </c>
      <c r="G481">
        <v>0.318385346110098</v>
      </c>
      <c r="H481">
        <f>(Table2[[#This Row],[1Y Return vs Nifty]]-AVERAGE(Table2[1Y Return vs Nifty]))/_xlfn.STDEV.P(Table2[1Y Return vs Nifty])</f>
        <v>-0.43839736973277538</v>
      </c>
      <c r="I481">
        <v>-0.155776041575617</v>
      </c>
      <c r="J481">
        <f>(Table2[[#This Row],[1M Return vs Nifty]]-AVERAGE(Table2[1M Return vs Nifty]))/_xlfn.STDEV.P(Table2[1M Return vs Nifty])</f>
        <v>-0.13279656142311591</v>
      </c>
      <c r="K481">
        <v>15.8302114336364</v>
      </c>
      <c r="L481">
        <f>(Table2[[#This Row],[6M Return vs Nifty]]-AVERAGE(Table2[6M Return vs Nifty]))/_xlfn.STDEV.P(Table2[6M Return vs Nifty])</f>
        <v>-1.4225858177687309E-2</v>
      </c>
      <c r="M481">
        <v>-0.72734469804916102</v>
      </c>
      <c r="N481">
        <f>(Table2[[#This Row],[1W Return vs Nifty]]-AVERAGE(Table2[1W Return vs Nifty]))/_xlfn.STDEV.P(Table2[1W Return vs Nifty])</f>
        <v>9.9860909350390908E-2</v>
      </c>
      <c r="O481">
        <v>168.05</v>
      </c>
      <c r="P481">
        <v>165.51624986579901</v>
      </c>
      <c r="Q481">
        <v>154.57215317223</v>
      </c>
      <c r="R481">
        <v>49.242230213200898</v>
      </c>
      <c r="S481" s="1">
        <f>(Table2[[#This Row],[Close Price]]-Table2[[#This Row],[20D EMA]])/Table2[[#This Row],[20D EMA]]</f>
        <v>4.7604879500139292E-4</v>
      </c>
      <c r="T481" s="1">
        <f>(Table2[[#This Row],[Close Price]]-Table2[[#This Row],[50D EMA]])/Table2[[#This Row],[50D EMA]]</f>
        <v>1.5791501658116464E-2</v>
      </c>
      <c r="U481" s="1">
        <f>(Table2[[#This Row],[Close Price]]-Table2[[#This Row],[200D EMA]])/Table2[[#This Row],[200D EMA]]</f>
        <v>8.7712091405386189E-2</v>
      </c>
      <c r="V481">
        <v>0.64865285297575503</v>
      </c>
      <c r="W481">
        <v>167.35</v>
      </c>
      <c r="X481">
        <v>170.86</v>
      </c>
      <c r="Y481">
        <v>167.35</v>
      </c>
      <c r="Z481">
        <v>172.46</v>
      </c>
      <c r="AA481">
        <v>163.41999999999999</v>
      </c>
      <c r="AB481">
        <v>174.33</v>
      </c>
      <c r="AC481" s="1">
        <f>(Table2[[#This Row],[Close Price]]/Table2[[#This Row],[Day Low]])-1</f>
        <v>4.6608903495668486E-3</v>
      </c>
      <c r="AD481" s="1">
        <f>(Table2[[#This Row],[Day High]]/Table2[[#This Row],[Close Price]])-1</f>
        <v>1.6237435317908888E-2</v>
      </c>
      <c r="AE481" s="1">
        <f>(Table2[[#This Row],[Close Price]]/Table2[[#This Row],[Current Week Low]])-1</f>
        <v>4.6608903495668486E-3</v>
      </c>
      <c r="AF481" s="1">
        <f>(Table2[[#This Row],[Current Week High]]/Table2[[#This Row],[Close Price]])-1</f>
        <v>2.5753880925474482E-2</v>
      </c>
      <c r="AG481" s="1">
        <f>(Table2[[#This Row],[Close Price]]/Table2[[#This Row],[Current Month Low]])-1</f>
        <v>2.8821441684004467E-2</v>
      </c>
      <c r="AH481" s="1">
        <f>(Table2[[#This Row],[Current Month High]]/Table2[[#This Row],[Close Price]])-1</f>
        <v>3.6876226729316786E-2</v>
      </c>
      <c r="AI481">
        <v>5.1686195206090497</v>
      </c>
      <c r="AJ481">
        <v>35.424889246878699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0.01</v>
      </c>
      <c r="AM481" t="s">
        <v>3217</v>
      </c>
      <c r="AN481">
        <v>-1.32</v>
      </c>
      <c r="AO481" t="s">
        <v>3216</v>
      </c>
      <c r="AP481">
        <v>-1.1559543889448E-2</v>
      </c>
      <c r="AQ481">
        <f>(Table2[[#This Row],[Sharpe Ratio]]-AVERAGE(Table2[Sharpe Ratio]))/_xlfn.STDEV.P(Table2[Sharpe Ratio])</f>
        <v>-0.88225918072118326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-1.3678180607043711</v>
      </c>
      <c r="AS481">
        <f>_xlfn.RANK.AVG(Table2[[#This Row],[1Y Return vs Nifty Z-Score]],Table2[1Y Return vs Nifty Z-Score])</f>
        <v>447</v>
      </c>
      <c r="AT481">
        <f>_xlfn.RANK.AVG(Table2[[#This Row],[6M Return vs Nifty Z-Score]],Table2[6M Return vs Nifty Z-Score])</f>
        <v>318</v>
      </c>
      <c r="AU481">
        <f>_xlfn.RANK.AVG(Table2[[#This Row],[Sharpe Ratio Z-Score]],Table2[Sharpe Ratio Z-Score])</f>
        <v>609</v>
      </c>
      <c r="AV481">
        <f>(Table2[[#This Row],[Rank 1Y]]+Table2[[#This Row],[Rank 6M]]+Table2[[#This Row],[Rank Sharpe]])/3</f>
        <v>458</v>
      </c>
    </row>
    <row r="482" spans="1:48" x14ac:dyDescent="0.3">
      <c r="A482" t="s">
        <v>2054</v>
      </c>
      <c r="B482" t="s">
        <v>2055</v>
      </c>
      <c r="C482" t="s">
        <v>3173</v>
      </c>
      <c r="D482" t="s">
        <v>536</v>
      </c>
      <c r="E482">
        <v>3283.6469705</v>
      </c>
      <c r="F482">
        <v>451.75</v>
      </c>
      <c r="G482">
        <v>-13.391782113856999</v>
      </c>
      <c r="H482">
        <f>(Table2[[#This Row],[1Y Return vs Nifty]]-AVERAGE(Table2[1Y Return vs Nifty]))/_xlfn.STDEV.P(Table2[1Y Return vs Nifty])</f>
        <v>-0.66627600671836473</v>
      </c>
      <c r="I482">
        <v>-5.1680857981353103</v>
      </c>
      <c r="J482">
        <f>(Table2[[#This Row],[1M Return vs Nifty]]-AVERAGE(Table2[1M Return vs Nifty]))/_xlfn.STDEV.P(Table2[1M Return vs Nifty])</f>
        <v>-0.59915156240383505</v>
      </c>
      <c r="K482">
        <v>25.912444834372401</v>
      </c>
      <c r="L482">
        <f>(Table2[[#This Row],[6M Return vs Nifty]]-AVERAGE(Table2[6M Return vs Nifty]))/_xlfn.STDEV.P(Table2[6M Return vs Nifty])</f>
        <v>0.28301545996397132</v>
      </c>
      <c r="M482">
        <v>0.96998666183778204</v>
      </c>
      <c r="N482">
        <f>(Table2[[#This Row],[1W Return vs Nifty]]-AVERAGE(Table2[1W Return vs Nifty]))/_xlfn.STDEV.P(Table2[1W Return vs Nifty])</f>
        <v>0.48278438945040453</v>
      </c>
      <c r="O482">
        <v>367.21</v>
      </c>
      <c r="P482">
        <v>434.79304404006098</v>
      </c>
      <c r="Q482">
        <v>382.54454394523702</v>
      </c>
      <c r="R482">
        <v>44.554373230444398</v>
      </c>
      <c r="S482" s="1">
        <f>(Table2[[#This Row],[Close Price]]-Table2[[#This Row],[20D EMA]])/Table2[[#This Row],[20D EMA]]</f>
        <v>0.23022248849432211</v>
      </c>
      <c r="T482" s="1">
        <f>(Table2[[#This Row],[Close Price]]-Table2[[#This Row],[50D EMA]])/Table2[[#This Row],[50D EMA]]</f>
        <v>3.900006265596246E-2</v>
      </c>
      <c r="U482" s="1">
        <f>(Table2[[#This Row],[Close Price]]-Table2[[#This Row],[200D EMA]])/Table2[[#This Row],[200D EMA]]</f>
        <v>0.18090822925099684</v>
      </c>
      <c r="V482">
        <v>0.38925331852129502</v>
      </c>
      <c r="W482">
        <v>450.2</v>
      </c>
      <c r="X482">
        <v>464.4</v>
      </c>
      <c r="Y482">
        <v>446.1</v>
      </c>
      <c r="Z482">
        <v>470.95</v>
      </c>
      <c r="AA482">
        <v>446.1</v>
      </c>
      <c r="AB482">
        <v>474.7</v>
      </c>
      <c r="AC482" s="1">
        <f>(Table2[[#This Row],[Close Price]]/Table2[[#This Row],[Day Low]])-1</f>
        <v>3.4429142603287222E-3</v>
      </c>
      <c r="AD482" s="1">
        <f>(Table2[[#This Row],[Day High]]/Table2[[#This Row],[Close Price]])-1</f>
        <v>2.8002213613724347E-2</v>
      </c>
      <c r="AE482" s="1">
        <f>(Table2[[#This Row],[Close Price]]/Table2[[#This Row],[Current Week Low]])-1</f>
        <v>1.2665321676754049E-2</v>
      </c>
      <c r="AF482" s="1">
        <f>(Table2[[#This Row],[Current Week High]]/Table2[[#This Row],[Close Price]])-1</f>
        <v>4.2501383508577684E-2</v>
      </c>
      <c r="AG482" s="1">
        <f>(Table2[[#This Row],[Close Price]]/Table2[[#This Row],[Current Month Low]])-1</f>
        <v>1.2665321676754049E-2</v>
      </c>
      <c r="AH482" s="1">
        <f>(Table2[[#This Row],[Current Month High]]/Table2[[#This Row],[Close Price]])-1</f>
        <v>5.0802434975096844E-2</v>
      </c>
      <c r="AI482">
        <v>11.7874930824571</v>
      </c>
      <c r="AJ482">
        <v>53.109642433485803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0.28000000000000003</v>
      </c>
      <c r="AM482" t="s">
        <v>3217</v>
      </c>
      <c r="AN482">
        <v>0.23</v>
      </c>
      <c r="AO482" t="s">
        <v>3217</v>
      </c>
      <c r="AP482">
        <v>-1.7429551178100001E-3</v>
      </c>
      <c r="AQ482">
        <f>(Table2[[#This Row],[Sharpe Ratio]]-AVERAGE(Table2[Sharpe Ratio]))/_xlfn.STDEV.P(Table2[Sharpe Ratio])</f>
        <v>-0.76824855744620557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560</v>
      </c>
      <c r="AT482">
        <f>_xlfn.RANK.AVG(Table2[[#This Row],[6M Return vs Nifty Z-Score]],Table2[6M Return vs Nifty Z-Score])</f>
        <v>230</v>
      </c>
      <c r="AU482">
        <f>_xlfn.RANK.AVG(Table2[[#This Row],[Sharpe Ratio Z-Score]],Table2[Sharpe Ratio Z-Score])</f>
        <v>584</v>
      </c>
      <c r="AV482">
        <f>(Table2[[#This Row],[Rank 1Y]]+Table2[[#This Row],[Rank 6M]]+Table2[[#This Row],[Rank Sharpe]])/3</f>
        <v>458</v>
      </c>
    </row>
    <row r="483" spans="1:48" x14ac:dyDescent="0.3">
      <c r="A483" t="s">
        <v>1314</v>
      </c>
      <c r="B483" t="s">
        <v>1315</v>
      </c>
      <c r="C483" t="s">
        <v>3183</v>
      </c>
      <c r="D483" t="s">
        <v>451</v>
      </c>
      <c r="E483">
        <v>8823.1807479399995</v>
      </c>
      <c r="F483">
        <v>658.45</v>
      </c>
      <c r="G483">
        <v>-11.0646685696811</v>
      </c>
      <c r="H483">
        <f>(Table2[[#This Row],[1Y Return vs Nifty]]-AVERAGE(Table2[1Y Return vs Nifty]))/_xlfn.STDEV.P(Table2[1Y Return vs Nifty])</f>
        <v>-0.62759672259539889</v>
      </c>
      <c r="I483">
        <v>8.0868633666433496</v>
      </c>
      <c r="J483">
        <f>(Table2[[#This Row],[1M Return vs Nifty]]-AVERAGE(Table2[1M Return vs Nifty]))/_xlfn.STDEV.P(Table2[1M Return vs Nifty])</f>
        <v>0.63411456258971444</v>
      </c>
      <c r="K483">
        <v>-39.576834283410598</v>
      </c>
      <c r="L483">
        <f>(Table2[[#This Row],[6M Return vs Nifty]]-AVERAGE(Table2[6M Return vs Nifty]))/_xlfn.STDEV.P(Table2[6M Return vs Nifty])</f>
        <v>-1.6477194154750159</v>
      </c>
      <c r="M483">
        <v>-1.50606193315592</v>
      </c>
      <c r="N483">
        <f>(Table2[[#This Row],[1W Return vs Nifty]]-AVERAGE(Table2[1W Return vs Nifty]))/_xlfn.STDEV.P(Table2[1W Return vs Nifty])</f>
        <v>-7.5820233841827372E-2</v>
      </c>
      <c r="O483">
        <v>661.76</v>
      </c>
      <c r="P483">
        <v>661.86158073143702</v>
      </c>
      <c r="Q483">
        <v>718.22306837049803</v>
      </c>
      <c r="R483">
        <v>44.908184452514298</v>
      </c>
      <c r="S483" s="1">
        <f>(Table2[[#This Row],[Close Price]]-Table2[[#This Row],[20D EMA]])/Table2[[#This Row],[20D EMA]]</f>
        <v>-5.0018133462281572E-3</v>
      </c>
      <c r="T483" s="1">
        <f>(Table2[[#This Row],[Close Price]]-Table2[[#This Row],[50D EMA]])/Table2[[#This Row],[50D EMA]]</f>
        <v>-5.1545229860097963E-3</v>
      </c>
      <c r="U483" s="1">
        <f>(Table2[[#This Row],[Close Price]]-Table2[[#This Row],[200D EMA]])/Table2[[#This Row],[200D EMA]]</f>
        <v>-8.322354293925828E-2</v>
      </c>
      <c r="V483">
        <v>0.55679932228635898</v>
      </c>
      <c r="W483">
        <v>651.95000000000005</v>
      </c>
      <c r="X483">
        <v>676.25</v>
      </c>
      <c r="Y483">
        <v>651.95000000000005</v>
      </c>
      <c r="Z483">
        <v>679.95</v>
      </c>
      <c r="AA483">
        <v>645.04999999999995</v>
      </c>
      <c r="AB483">
        <v>695</v>
      </c>
      <c r="AC483" s="1">
        <f>(Table2[[#This Row],[Close Price]]/Table2[[#This Row],[Day Low]])-1</f>
        <v>9.9700897308074854E-3</v>
      </c>
      <c r="AD483" s="1">
        <f>(Table2[[#This Row],[Day High]]/Table2[[#This Row],[Close Price]])-1</f>
        <v>2.7033183992710041E-2</v>
      </c>
      <c r="AE483" s="1">
        <f>(Table2[[#This Row],[Close Price]]/Table2[[#This Row],[Current Week Low]])-1</f>
        <v>9.9700897308074854E-3</v>
      </c>
      <c r="AF483" s="1">
        <f>(Table2[[#This Row],[Current Week High]]/Table2[[#This Row],[Close Price]])-1</f>
        <v>3.2652441339509508E-2</v>
      </c>
      <c r="AG483" s="1">
        <f>(Table2[[#This Row],[Close Price]]/Table2[[#This Row],[Current Month Low]])-1</f>
        <v>2.0773583443144172E-2</v>
      </c>
      <c r="AH483" s="1">
        <f>(Table2[[#This Row],[Current Month High]]/Table2[[#This Row],[Close Price]])-1</f>
        <v>5.5509150277166075E-2</v>
      </c>
      <c r="AI483">
        <v>66.60338674159</v>
      </c>
      <c r="AJ483">
        <v>18.256106321838999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0.06</v>
      </c>
      <c r="AM483" t="s">
        <v>3217</v>
      </c>
      <c r="AN483">
        <v>-3.32</v>
      </c>
      <c r="AO483" t="s">
        <v>3216</v>
      </c>
      <c r="AP483">
        <v>0.15931351256420001</v>
      </c>
      <c r="AQ483">
        <f>(Table2[[#This Row],[Sharpe Ratio]]-AVERAGE(Table2[Sharpe Ratio]))/_xlfn.STDEV.P(Table2[Sharpe Ratio])</f>
        <v>1.1022737482190792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541</v>
      </c>
      <c r="AT483">
        <f>_xlfn.RANK.AVG(Table2[[#This Row],[6M Return vs Nifty Z-Score]],Table2[6M Return vs Nifty Z-Score])</f>
        <v>734</v>
      </c>
      <c r="AU483">
        <f>_xlfn.RANK.AVG(Table2[[#This Row],[Sharpe Ratio Z-Score]],Table2[Sharpe Ratio Z-Score])</f>
        <v>99</v>
      </c>
      <c r="AV483">
        <f>(Table2[[#This Row],[Rank 1Y]]+Table2[[#This Row],[Rank 6M]]+Table2[[#This Row],[Rank Sharpe]])/3</f>
        <v>458</v>
      </c>
    </row>
    <row r="484" spans="1:48" x14ac:dyDescent="0.3">
      <c r="A484" t="s">
        <v>443</v>
      </c>
      <c r="B484" t="s">
        <v>444</v>
      </c>
      <c r="C484" t="s">
        <v>3171</v>
      </c>
      <c r="D484" t="s">
        <v>34</v>
      </c>
      <c r="E484">
        <v>51460.608952896</v>
      </c>
      <c r="F484">
        <v>59.28</v>
      </c>
      <c r="G484">
        <v>-11.496917825303001</v>
      </c>
      <c r="H484">
        <f>(Table2[[#This Row],[1Y Return vs Nifty]]-AVERAGE(Table2[1Y Return vs Nifty]))/_xlfn.STDEV.P(Table2[1Y Return vs Nifty])</f>
        <v>-0.63478119875127159</v>
      </c>
      <c r="I484">
        <v>-0.59993406657014703</v>
      </c>
      <c r="J484">
        <f>(Table2[[#This Row],[1M Return vs Nifty]]-AVERAGE(Table2[1M Return vs Nifty]))/_xlfn.STDEV.P(Table2[1M Return vs Nifty])</f>
        <v>-0.17412188372803467</v>
      </c>
      <c r="K484">
        <v>-13.727852663937201</v>
      </c>
      <c r="L484">
        <f>(Table2[[#This Row],[6M Return vs Nifty]]-AVERAGE(Table2[6M Return vs Nifty]))/_xlfn.STDEV.P(Table2[6M Return vs Nifty])</f>
        <v>-0.88564765381247645</v>
      </c>
      <c r="M484">
        <v>0.33594267960221802</v>
      </c>
      <c r="N484">
        <f>(Table2[[#This Row],[1W Return vs Nifty]]-AVERAGE(Table2[1W Return vs Nifty]))/_xlfn.STDEV.P(Table2[1W Return vs Nifty])</f>
        <v>0.33974200305963798</v>
      </c>
      <c r="O484">
        <v>59.87</v>
      </c>
      <c r="P484">
        <v>60.805903897597297</v>
      </c>
      <c r="Q484">
        <v>57.870147447263697</v>
      </c>
      <c r="R484">
        <v>44.2691438686957</v>
      </c>
      <c r="S484" s="1">
        <f>(Table2[[#This Row],[Close Price]]-Table2[[#This Row],[20D EMA]])/Table2[[#This Row],[20D EMA]]</f>
        <v>-9.8546851511607872E-3</v>
      </c>
      <c r="T484" s="1">
        <f>(Table2[[#This Row],[Close Price]]-Table2[[#This Row],[50D EMA]])/Table2[[#This Row],[50D EMA]]</f>
        <v>-2.5094666796945529E-2</v>
      </c>
      <c r="U484" s="1">
        <f>(Table2[[#This Row],[Close Price]]-Table2[[#This Row],[200D EMA]])/Table2[[#This Row],[200D EMA]]</f>
        <v>2.436234595775108E-2</v>
      </c>
      <c r="V484">
        <v>0.43585985254915699</v>
      </c>
      <c r="W484">
        <v>59</v>
      </c>
      <c r="X484">
        <v>60.19</v>
      </c>
      <c r="Y484">
        <v>59</v>
      </c>
      <c r="Z484">
        <v>61.38</v>
      </c>
      <c r="AA484">
        <v>57.36</v>
      </c>
      <c r="AB484">
        <v>61.38</v>
      </c>
      <c r="AC484" s="1">
        <f>(Table2[[#This Row],[Close Price]]/Table2[[#This Row],[Day Low]])-1</f>
        <v>4.745762711864332E-3</v>
      </c>
      <c r="AD484" s="1">
        <f>(Table2[[#This Row],[Day High]]/Table2[[#This Row],[Close Price]])-1</f>
        <v>1.5350877192982448E-2</v>
      </c>
      <c r="AE484" s="1">
        <f>(Table2[[#This Row],[Close Price]]/Table2[[#This Row],[Current Week Low]])-1</f>
        <v>4.745762711864332E-3</v>
      </c>
      <c r="AF484" s="1">
        <f>(Table2[[#This Row],[Current Week High]]/Table2[[#This Row],[Close Price]])-1</f>
        <v>3.5425101214574983E-2</v>
      </c>
      <c r="AG484" s="1">
        <f>(Table2[[#This Row],[Close Price]]/Table2[[#This Row],[Current Month Low]])-1</f>
        <v>3.3472803347280422E-2</v>
      </c>
      <c r="AH484" s="1">
        <f>(Table2[[#This Row],[Current Month High]]/Table2[[#This Row],[Close Price]])-1</f>
        <v>3.5425101214574983E-2</v>
      </c>
      <c r="AI484">
        <v>29.723346828609898</v>
      </c>
      <c r="AJ484">
        <v>45.116279069767401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-0.06</v>
      </c>
      <c r="AM484" t="s">
        <v>3216</v>
      </c>
      <c r="AN484">
        <v>-2.44</v>
      </c>
      <c r="AO484" t="s">
        <v>3216</v>
      </c>
      <c r="AP484">
        <v>0.111381665104371</v>
      </c>
      <c r="AQ484">
        <f>(Table2[[#This Row],[Sharpe Ratio]]-AVERAGE(Table2[Sharpe Ratio]))/_xlfn.STDEV.P(Table2[Sharpe Ratio])</f>
        <v>0.54558955468283399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546</v>
      </c>
      <c r="AT484">
        <f>_xlfn.RANK.AVG(Table2[[#This Row],[6M Return vs Nifty Z-Score]],Table2[6M Return vs Nifty Z-Score])</f>
        <v>623</v>
      </c>
      <c r="AU484">
        <f>_xlfn.RANK.AVG(Table2[[#This Row],[Sharpe Ratio Z-Score]],Table2[Sharpe Ratio Z-Score])</f>
        <v>210</v>
      </c>
      <c r="AV484">
        <f>(Table2[[#This Row],[Rank 1Y]]+Table2[[#This Row],[Rank 6M]]+Table2[[#This Row],[Rank Sharpe]])/3</f>
        <v>459.66666666666669</v>
      </c>
    </row>
    <row r="485" spans="1:48" x14ac:dyDescent="0.3">
      <c r="A485" t="s">
        <v>629</v>
      </c>
      <c r="B485" t="s">
        <v>630</v>
      </c>
      <c r="C485" t="s">
        <v>3178</v>
      </c>
      <c r="D485" t="s">
        <v>631</v>
      </c>
      <c r="E485">
        <v>30870.0096931099</v>
      </c>
      <c r="F485">
        <v>1270.8499999999999</v>
      </c>
      <c r="G485">
        <v>-29.661597715164699</v>
      </c>
      <c r="H485">
        <f>(Table2[[#This Row],[1Y Return vs Nifty]]-AVERAGE(Table2[1Y Return vs Nifty]))/_xlfn.STDEV.P(Table2[1Y Return vs Nifty])</f>
        <v>-0.93669891833185814</v>
      </c>
      <c r="I485">
        <v>10.70453530903</v>
      </c>
      <c r="J485">
        <f>(Table2[[#This Row],[1M Return vs Nifty]]-AVERAGE(Table2[1M Return vs Nifty]))/_xlfn.STDEV.P(Table2[1M Return vs Nifty])</f>
        <v>0.87766782656373221</v>
      </c>
      <c r="K485">
        <v>24.9696662973688</v>
      </c>
      <c r="L485">
        <f>(Table2[[#This Row],[6M Return vs Nifty]]-AVERAGE(Table2[6M Return vs Nifty]))/_xlfn.STDEV.P(Table2[6M Return vs Nifty])</f>
        <v>0.25522075179602138</v>
      </c>
      <c r="M485">
        <v>-1.3697536912282799</v>
      </c>
      <c r="N485">
        <f>(Table2[[#This Row],[1W Return vs Nifty]]-AVERAGE(Table2[1W Return vs Nifty]))/_xlfn.STDEV.P(Table2[1W Return vs Nifty])</f>
        <v>-4.5068650739796441E-2</v>
      </c>
      <c r="O485">
        <v>1242.57</v>
      </c>
      <c r="P485">
        <v>1181.7434053038801</v>
      </c>
      <c r="Q485">
        <v>1126.1093572474099</v>
      </c>
      <c r="R485">
        <v>56.3549232500458</v>
      </c>
      <c r="S485" s="1">
        <f>(Table2[[#This Row],[Close Price]]-Table2[[#This Row],[20D EMA]])/Table2[[#This Row],[20D EMA]]</f>
        <v>2.2759281167258161E-2</v>
      </c>
      <c r="T485" s="1">
        <f>(Table2[[#This Row],[Close Price]]-Table2[[#This Row],[50D EMA]])/Table2[[#This Row],[50D EMA]]</f>
        <v>7.5402658729630451E-2</v>
      </c>
      <c r="U485" s="1">
        <f>(Table2[[#This Row],[Close Price]]-Table2[[#This Row],[200D EMA]])/Table2[[#This Row],[200D EMA]]</f>
        <v>0.1285316046981306</v>
      </c>
      <c r="V485">
        <v>1.1796807187337699</v>
      </c>
      <c r="W485">
        <v>1266.1500000000001</v>
      </c>
      <c r="X485">
        <v>1296.5999999999999</v>
      </c>
      <c r="Y485">
        <v>1266.1500000000001</v>
      </c>
      <c r="Z485">
        <v>1311</v>
      </c>
      <c r="AA485">
        <v>1216</v>
      </c>
      <c r="AB485">
        <v>1311</v>
      </c>
      <c r="AC485" s="1">
        <f>(Table2[[#This Row],[Close Price]]/Table2[[#This Row],[Day Low]])-1</f>
        <v>3.7120404375468041E-3</v>
      </c>
      <c r="AD485" s="1">
        <f>(Table2[[#This Row],[Day High]]/Table2[[#This Row],[Close Price]])-1</f>
        <v>2.0262029350434752E-2</v>
      </c>
      <c r="AE485" s="1">
        <f>(Table2[[#This Row],[Close Price]]/Table2[[#This Row],[Current Week Low]])-1</f>
        <v>3.7120404375468041E-3</v>
      </c>
      <c r="AF485" s="1">
        <f>(Table2[[#This Row],[Current Week High]]/Table2[[#This Row],[Close Price]])-1</f>
        <v>3.159302828815358E-2</v>
      </c>
      <c r="AG485" s="1">
        <f>(Table2[[#This Row],[Close Price]]/Table2[[#This Row],[Current Month Low]])-1</f>
        <v>4.5106907894736814E-2</v>
      </c>
      <c r="AH485" s="1">
        <f>(Table2[[#This Row],[Current Month High]]/Table2[[#This Row],[Close Price]])-1</f>
        <v>3.159302828815358E-2</v>
      </c>
      <c r="AI485">
        <v>17.079120273832402</v>
      </c>
      <c r="AJ485">
        <v>43.428700411940603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0.05</v>
      </c>
      <c r="AM485" t="s">
        <v>3217</v>
      </c>
      <c r="AN485">
        <v>2.4300000000000002</v>
      </c>
      <c r="AO485" t="s">
        <v>3217</v>
      </c>
      <c r="AP485">
        <v>1.4195339466897E-2</v>
      </c>
      <c r="AQ485">
        <f>(Table2[[#This Row],[Sharpe Ratio]]-AVERAGE(Table2[Sharpe Ratio]))/_xlfn.STDEV.P(Table2[Sharpe Ratio])</f>
        <v>-0.58313996811701863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-0.43201895882891961</v>
      </c>
      <c r="AS485">
        <f>_xlfn.RANK.AVG(Table2[[#This Row],[1Y Return vs Nifty Z-Score]],Table2[1Y Return vs Nifty Z-Score])</f>
        <v>656</v>
      </c>
      <c r="AT485">
        <f>_xlfn.RANK.AVG(Table2[[#This Row],[6M Return vs Nifty Z-Score]],Table2[6M Return vs Nifty Z-Score])</f>
        <v>235</v>
      </c>
      <c r="AU485">
        <f>_xlfn.RANK.AVG(Table2[[#This Row],[Sharpe Ratio Z-Score]],Table2[Sharpe Ratio Z-Score])</f>
        <v>488</v>
      </c>
      <c r="AV485">
        <f>(Table2[[#This Row],[Rank 1Y]]+Table2[[#This Row],[Rank 6M]]+Table2[[#This Row],[Rank Sharpe]])/3</f>
        <v>459.66666666666669</v>
      </c>
    </row>
    <row r="486" spans="1:48" x14ac:dyDescent="0.3">
      <c r="A486" t="s">
        <v>256</v>
      </c>
      <c r="B486" t="s">
        <v>257</v>
      </c>
      <c r="C486" t="s">
        <v>3171</v>
      </c>
      <c r="D486" t="s">
        <v>40</v>
      </c>
      <c r="E486">
        <v>108416.66564778</v>
      </c>
      <c r="F486">
        <v>750.65</v>
      </c>
      <c r="G486">
        <v>-1.4791061204684499</v>
      </c>
      <c r="H486">
        <f>(Table2[[#This Row],[1Y Return vs Nifty]]-AVERAGE(Table2[1Y Return vs Nifty]))/_xlfn.STDEV.P(Table2[1Y Return vs Nifty])</f>
        <v>-0.46827373022167423</v>
      </c>
      <c r="I486">
        <v>0.93967284230418102</v>
      </c>
      <c r="J486">
        <f>(Table2[[#This Row],[1M Return vs Nifty]]-AVERAGE(Table2[1M Return vs Nifty]))/_xlfn.STDEV.P(Table2[1M Return vs Nifty])</f>
        <v>-3.0873877046415237E-2</v>
      </c>
      <c r="K486">
        <v>17.597645848625</v>
      </c>
      <c r="L486">
        <f>(Table2[[#This Row],[6M Return vs Nifty]]-AVERAGE(Table2[6M Return vs Nifty]))/_xlfn.STDEV.P(Table2[6M Return vs Nifty])</f>
        <v>3.7881102091829155E-2</v>
      </c>
      <c r="M486">
        <v>-1.3129548108750799</v>
      </c>
      <c r="N486">
        <f>(Table2[[#This Row],[1W Return vs Nifty]]-AVERAGE(Table2[1W Return vs Nifty]))/_xlfn.STDEV.P(Table2[1W Return vs Nifty])</f>
        <v>-3.2254638435162915E-2</v>
      </c>
      <c r="O486">
        <v>746.45</v>
      </c>
      <c r="P486">
        <v>716.25296131341804</v>
      </c>
      <c r="Q486">
        <v>625.54767707885503</v>
      </c>
      <c r="R486">
        <v>50.758326135673101</v>
      </c>
      <c r="S486" s="1">
        <f>(Table2[[#This Row],[Close Price]]-Table2[[#This Row],[20D EMA]])/Table2[[#This Row],[20D EMA]]</f>
        <v>5.626632728246944E-3</v>
      </c>
      <c r="T486" s="1">
        <f>(Table2[[#This Row],[Close Price]]-Table2[[#This Row],[50D EMA]])/Table2[[#This Row],[50D EMA]]</f>
        <v>4.8023590190129035E-2</v>
      </c>
      <c r="U486" s="1">
        <f>(Table2[[#This Row],[Close Price]]-Table2[[#This Row],[200D EMA]])/Table2[[#This Row],[200D EMA]]</f>
        <v>0.19998847011204687</v>
      </c>
      <c r="V486">
        <v>0.57504668062863795</v>
      </c>
      <c r="W486">
        <v>745</v>
      </c>
      <c r="X486">
        <v>760.9</v>
      </c>
      <c r="Y486">
        <v>742.85</v>
      </c>
      <c r="Z486">
        <v>760.9</v>
      </c>
      <c r="AA486">
        <v>740.35</v>
      </c>
      <c r="AB486">
        <v>772.9</v>
      </c>
      <c r="AC486" s="1">
        <f>(Table2[[#This Row],[Close Price]]/Table2[[#This Row],[Day Low]])-1</f>
        <v>7.5838926174496279E-3</v>
      </c>
      <c r="AD486" s="1">
        <f>(Table2[[#This Row],[Day High]]/Table2[[#This Row],[Close Price]])-1</f>
        <v>1.3654832478518619E-2</v>
      </c>
      <c r="AE486" s="1">
        <f>(Table2[[#This Row],[Close Price]]/Table2[[#This Row],[Current Week Low]])-1</f>
        <v>1.0500100962509196E-2</v>
      </c>
      <c r="AF486" s="1">
        <f>(Table2[[#This Row],[Current Week High]]/Table2[[#This Row],[Close Price]])-1</f>
        <v>1.3654832478518619E-2</v>
      </c>
      <c r="AG486" s="1">
        <f>(Table2[[#This Row],[Close Price]]/Table2[[#This Row],[Current Month Low]])-1</f>
        <v>1.3912338758695242E-2</v>
      </c>
      <c r="AH486" s="1">
        <f>(Table2[[#This Row],[Current Month High]]/Table2[[#This Row],[Close Price]])-1</f>
        <v>2.9640977819223258E-2</v>
      </c>
      <c r="AI486">
        <v>2.96409778192232</v>
      </c>
      <c r="AJ486">
        <v>61.970007552055201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0.18</v>
      </c>
      <c r="AM486" t="s">
        <v>3217</v>
      </c>
      <c r="AN486">
        <v>-0.37</v>
      </c>
      <c r="AO486" t="s">
        <v>3216</v>
      </c>
      <c r="AP486">
        <v>-2.3385701295862E-2</v>
      </c>
      <c r="AQ486">
        <f>(Table2[[#This Row],[Sharpe Ratio]]-AVERAGE(Table2[Sharpe Ratio]))/_xlfn.STDEV.P(Table2[Sharpe Ratio])</f>
        <v>-1.019609089963462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-1.5131302335748851</v>
      </c>
      <c r="AS486">
        <f>_xlfn.RANK.AVG(Table2[[#This Row],[1Y Return vs Nifty Z-Score]],Table2[1Y Return vs Nifty Z-Score])</f>
        <v>458</v>
      </c>
      <c r="AT486">
        <f>_xlfn.RANK.AVG(Table2[[#This Row],[6M Return vs Nifty Z-Score]],Table2[6M Return vs Nifty Z-Score])</f>
        <v>292</v>
      </c>
      <c r="AU486">
        <f>_xlfn.RANK.AVG(Table2[[#This Row],[Sharpe Ratio Z-Score]],Table2[Sharpe Ratio Z-Score])</f>
        <v>631</v>
      </c>
      <c r="AV486">
        <f>(Table2[[#This Row],[Rank 1Y]]+Table2[[#This Row],[Rank 6M]]+Table2[[#This Row],[Rank Sharpe]])/3</f>
        <v>460.33333333333331</v>
      </c>
    </row>
    <row r="487" spans="1:48" x14ac:dyDescent="0.3">
      <c r="A487" t="s">
        <v>1124</v>
      </c>
      <c r="B487" t="s">
        <v>1125</v>
      </c>
      <c r="C487" t="s">
        <v>3185</v>
      </c>
      <c r="D487" t="s">
        <v>468</v>
      </c>
      <c r="E487">
        <v>11529.8853504</v>
      </c>
      <c r="F487">
        <v>3252</v>
      </c>
      <c r="G487">
        <v>-3.80349247708063</v>
      </c>
      <c r="H487">
        <f>(Table2[[#This Row],[1Y Return vs Nifty]]-AVERAGE(Table2[1Y Return vs Nifty]))/_xlfn.STDEV.P(Table2[1Y Return vs Nifty])</f>
        <v>-0.50690768537352138</v>
      </c>
      <c r="I487">
        <v>16.188620948895998</v>
      </c>
      <c r="J487">
        <f>(Table2[[#This Row],[1M Return vs Nifty]]-AVERAGE(Table2[1M Return vs Nifty]))/_xlfn.STDEV.P(Table2[1M Return vs Nifty])</f>
        <v>1.3879177688405384</v>
      </c>
      <c r="K487">
        <v>25.956115941066901</v>
      </c>
      <c r="L487">
        <f>(Table2[[#This Row],[6M Return vs Nifty]]-AVERAGE(Table2[6M Return vs Nifty]))/_xlfn.STDEV.P(Table2[6M Return vs Nifty])</f>
        <v>0.28430295816031648</v>
      </c>
      <c r="M487">
        <v>5.4192709498465002</v>
      </c>
      <c r="N487">
        <f>(Table2[[#This Row],[1W Return vs Nifty]]-AVERAGE(Table2[1W Return vs Nifty]))/_xlfn.STDEV.P(Table2[1W Return vs Nifty])</f>
        <v>1.4865574085455642</v>
      </c>
      <c r="O487">
        <v>3052.34</v>
      </c>
      <c r="P487">
        <v>2933.74757785261</v>
      </c>
      <c r="Q487">
        <v>2745.9832020327599</v>
      </c>
      <c r="R487">
        <v>66.908015135281303</v>
      </c>
      <c r="S487" s="1">
        <f>(Table2[[#This Row],[Close Price]]-Table2[[#This Row],[20D EMA]])/Table2[[#This Row],[20D EMA]]</f>
        <v>6.541211005327055E-2</v>
      </c>
      <c r="T487" s="1">
        <f>(Table2[[#This Row],[Close Price]]-Table2[[#This Row],[50D EMA]])/Table2[[#This Row],[50D EMA]]</f>
        <v>0.10847982442318316</v>
      </c>
      <c r="U487" s="1">
        <f>(Table2[[#This Row],[Close Price]]-Table2[[#This Row],[200D EMA]])/Table2[[#This Row],[200D EMA]]</f>
        <v>0.18427527072731281</v>
      </c>
      <c r="V487">
        <v>2.3595453106527802</v>
      </c>
      <c r="W487">
        <v>3194.5</v>
      </c>
      <c r="X487">
        <v>3324.35</v>
      </c>
      <c r="Y487">
        <v>3008.7</v>
      </c>
      <c r="Z487">
        <v>3370</v>
      </c>
      <c r="AA487">
        <v>2840.35</v>
      </c>
      <c r="AB487">
        <v>3370</v>
      </c>
      <c r="AC487" s="1">
        <f>(Table2[[#This Row],[Close Price]]/Table2[[#This Row],[Day Low]])-1</f>
        <v>1.7999686961965855E-2</v>
      </c>
      <c r="AD487" s="1">
        <f>(Table2[[#This Row],[Day High]]/Table2[[#This Row],[Close Price]])-1</f>
        <v>2.2247847478474858E-2</v>
      </c>
      <c r="AE487" s="1">
        <f>(Table2[[#This Row],[Close Price]]/Table2[[#This Row],[Current Week Low]])-1</f>
        <v>8.0865490078771529E-2</v>
      </c>
      <c r="AF487" s="1">
        <f>(Table2[[#This Row],[Current Week High]]/Table2[[#This Row],[Close Price]])-1</f>
        <v>3.62853628536286E-2</v>
      </c>
      <c r="AG487" s="1">
        <f>(Table2[[#This Row],[Close Price]]/Table2[[#This Row],[Current Month Low]])-1</f>
        <v>0.1449293220905874</v>
      </c>
      <c r="AH487" s="1">
        <f>(Table2[[#This Row],[Current Month High]]/Table2[[#This Row],[Close Price]])-1</f>
        <v>3.62853628536286E-2</v>
      </c>
      <c r="AI487">
        <v>3.62853628536286</v>
      </c>
      <c r="AJ487">
        <v>44.726301735647503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0.03</v>
      </c>
      <c r="AM487" t="s">
        <v>3217</v>
      </c>
      <c r="AN487">
        <v>14.04</v>
      </c>
      <c r="AO487" t="s">
        <v>3217</v>
      </c>
      <c r="AP487">
        <v>-5.0879721667271997E-2</v>
      </c>
      <c r="AQ487">
        <f>(Table2[[#This Row],[Sharpe Ratio]]-AVERAGE(Table2[Sharpe Ratio]))/_xlfn.STDEV.P(Table2[Sharpe Ratio])</f>
        <v>-1.3389267747315023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1.3129436754413952</v>
      </c>
      <c r="AS487">
        <f>_xlfn.RANK.AVG(Table2[[#This Row],[1Y Return vs Nifty Z-Score]],Table2[1Y Return vs Nifty Z-Score])</f>
        <v>484</v>
      </c>
      <c r="AT487">
        <f>_xlfn.RANK.AVG(Table2[[#This Row],[6M Return vs Nifty Z-Score]],Table2[6M Return vs Nifty Z-Score])</f>
        <v>229</v>
      </c>
      <c r="AU487">
        <f>_xlfn.RANK.AVG(Table2[[#This Row],[Sharpe Ratio Z-Score]],Table2[Sharpe Ratio Z-Score])</f>
        <v>671</v>
      </c>
      <c r="AV487">
        <f>(Table2[[#This Row],[Rank 1Y]]+Table2[[#This Row],[Rank 6M]]+Table2[[#This Row],[Rank Sharpe]])/3</f>
        <v>461.33333333333331</v>
      </c>
    </row>
    <row r="488" spans="1:48" x14ac:dyDescent="0.3">
      <c r="A488" t="s">
        <v>2146</v>
      </c>
      <c r="B488" t="s">
        <v>2147</v>
      </c>
      <c r="C488" t="s">
        <v>3171</v>
      </c>
      <c r="D488" t="s">
        <v>544</v>
      </c>
      <c r="E488">
        <v>2876.40032079</v>
      </c>
      <c r="F488">
        <v>50.15</v>
      </c>
      <c r="G488">
        <v>-1.76015795245137</v>
      </c>
      <c r="H488">
        <f>(Table2[[#This Row],[1Y Return vs Nifty]]-AVERAGE(Table2[1Y Return vs Nifty]))/_xlfn.STDEV.P(Table2[1Y Return vs Nifty])</f>
        <v>-0.47294513256461279</v>
      </c>
      <c r="I488">
        <v>-3.0361148659564301</v>
      </c>
      <c r="J488">
        <f>(Table2[[#This Row],[1M Return vs Nifty]]-AVERAGE(Table2[1M Return vs Nifty]))/_xlfn.STDEV.P(Table2[1M Return vs Nifty])</f>
        <v>-0.40078886048463547</v>
      </c>
      <c r="K488">
        <v>23.666338207431998</v>
      </c>
      <c r="L488">
        <f>(Table2[[#This Row],[6M Return vs Nifty]]-AVERAGE(Table2[6M Return vs Nifty]))/_xlfn.STDEV.P(Table2[6M Return vs Nifty])</f>
        <v>0.21679643210157898</v>
      </c>
      <c r="M488">
        <v>-5.9037986741498596</v>
      </c>
      <c r="N488">
        <f>(Table2[[#This Row],[1W Return vs Nifty]]-AVERAGE(Table2[1W Return vs Nifty]))/_xlfn.STDEV.P(Table2[1W Return vs Nifty])</f>
        <v>-1.0679639585281258</v>
      </c>
      <c r="O488">
        <v>46.19</v>
      </c>
      <c r="P488">
        <v>53.6236719838098</v>
      </c>
      <c r="Q488">
        <v>48.3367961529989</v>
      </c>
      <c r="R488">
        <v>26.437456045103399</v>
      </c>
      <c r="S488" s="1">
        <f>(Table2[[#This Row],[Close Price]]-Table2[[#This Row],[20D EMA]])/Table2[[#This Row],[20D EMA]]</f>
        <v>8.5732842606624837E-2</v>
      </c>
      <c r="T488" s="1">
        <f>(Table2[[#This Row],[Close Price]]-Table2[[#This Row],[50D EMA]])/Table2[[#This Row],[50D EMA]]</f>
        <v>-6.4778704167416615E-2</v>
      </c>
      <c r="U488" s="1">
        <f>(Table2[[#This Row],[Close Price]]-Table2[[#This Row],[200D EMA]])/Table2[[#This Row],[200D EMA]]</f>
        <v>3.7511874830549852E-2</v>
      </c>
      <c r="V488">
        <v>0.454968128247072</v>
      </c>
      <c r="W488">
        <v>48.41</v>
      </c>
      <c r="X488">
        <v>51.39</v>
      </c>
      <c r="Y488">
        <v>50</v>
      </c>
      <c r="Z488">
        <v>51.51</v>
      </c>
      <c r="AA488">
        <v>49.95</v>
      </c>
      <c r="AB488">
        <v>53.5</v>
      </c>
      <c r="AC488" s="1">
        <f>(Table2[[#This Row],[Close Price]]/Table2[[#This Row],[Day Low]])-1</f>
        <v>3.5942986986159831E-2</v>
      </c>
      <c r="AD488" s="1">
        <f>(Table2[[#This Row],[Day High]]/Table2[[#This Row],[Close Price]])-1</f>
        <v>2.4725822532402741E-2</v>
      </c>
      <c r="AE488" s="1">
        <f>(Table2[[#This Row],[Close Price]]/Table2[[#This Row],[Current Week Low]])-1</f>
        <v>2.9999999999998916E-3</v>
      </c>
      <c r="AF488" s="1">
        <f>(Table2[[#This Row],[Current Week High]]/Table2[[#This Row],[Close Price]])-1</f>
        <v>2.7118644067796627E-2</v>
      </c>
      <c r="AG488" s="1">
        <f>(Table2[[#This Row],[Close Price]]/Table2[[#This Row],[Current Month Low]])-1</f>
        <v>4.0040040040039138E-3</v>
      </c>
      <c r="AH488" s="1">
        <f>(Table2[[#This Row],[Current Month High]]/Table2[[#This Row],[Close Price]])-1</f>
        <v>6.6799601196410707E-2</v>
      </c>
      <c r="AI488">
        <v>25.623130608175401</v>
      </c>
      <c r="AJ488">
        <v>50.827067669172898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-7.0000000000000007E-2</v>
      </c>
      <c r="AM488" t="s">
        <v>3216</v>
      </c>
      <c r="AN488">
        <v>-10.45</v>
      </c>
      <c r="AO488" t="s">
        <v>3216</v>
      </c>
      <c r="AP488">
        <v>-5.3523820817926997E-2</v>
      </c>
      <c r="AQ488">
        <f>(Table2[[#This Row],[Sharpe Ratio]]-AVERAGE(Table2[Sharpe Ratio]))/_xlfn.STDEV.P(Table2[Sharpe Ratio])</f>
        <v>-1.3696355473183686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461</v>
      </c>
      <c r="AT488">
        <f>_xlfn.RANK.AVG(Table2[[#This Row],[6M Return vs Nifty Z-Score]],Table2[6M Return vs Nifty Z-Score])</f>
        <v>248</v>
      </c>
      <c r="AU488">
        <f>_xlfn.RANK.AVG(Table2[[#This Row],[Sharpe Ratio Z-Score]],Table2[Sharpe Ratio Z-Score])</f>
        <v>675</v>
      </c>
      <c r="AV488">
        <f>(Table2[[#This Row],[Rank 1Y]]+Table2[[#This Row],[Rank 6M]]+Table2[[#This Row],[Rank Sharpe]])/3</f>
        <v>461.33333333333331</v>
      </c>
    </row>
    <row r="489" spans="1:48" x14ac:dyDescent="0.3">
      <c r="A489" t="s">
        <v>216</v>
      </c>
      <c r="B489" t="s">
        <v>217</v>
      </c>
      <c r="C489" t="s">
        <v>3171</v>
      </c>
      <c r="D489" t="s">
        <v>34</v>
      </c>
      <c r="E489">
        <v>123026.70623841</v>
      </c>
      <c r="F489">
        <v>237.9</v>
      </c>
      <c r="G489">
        <v>-16.592846051666001</v>
      </c>
      <c r="H489">
        <f>(Table2[[#This Row],[1Y Return vs Nifty]]-AVERAGE(Table2[1Y Return vs Nifty]))/_xlfn.STDEV.P(Table2[1Y Return vs Nifty])</f>
        <v>-0.71948134423022259</v>
      </c>
      <c r="I489">
        <v>-5.2322975365154196</v>
      </c>
      <c r="J489">
        <f>(Table2[[#This Row],[1M Return vs Nifty]]-AVERAGE(Table2[1M Return vs Nifty]))/_xlfn.STDEV.P(Table2[1M Return vs Nifty])</f>
        <v>-0.60512594682332144</v>
      </c>
      <c r="K489">
        <v>-21.583779317506298</v>
      </c>
      <c r="L489">
        <f>(Table2[[#This Row],[6M Return vs Nifty]]-AVERAGE(Table2[6M Return vs Nifty]))/_xlfn.STDEV.P(Table2[6M Return vs Nifty])</f>
        <v>-1.1172536780848965</v>
      </c>
      <c r="M489">
        <v>-0.33785389121768</v>
      </c>
      <c r="N489">
        <f>(Table2[[#This Row],[1W Return vs Nifty]]-AVERAGE(Table2[1W Return vs Nifty]))/_xlfn.STDEV.P(Table2[1W Return vs Nifty])</f>
        <v>0.18773130327795448</v>
      </c>
      <c r="O489">
        <v>242.14</v>
      </c>
      <c r="P489">
        <v>248.412939413597</v>
      </c>
      <c r="Q489">
        <v>245.96011041062499</v>
      </c>
      <c r="R489">
        <v>39.839781943107802</v>
      </c>
      <c r="S489" s="1">
        <f>(Table2[[#This Row],[Close Price]]-Table2[[#This Row],[20D EMA]])/Table2[[#This Row],[20D EMA]]</f>
        <v>-1.7510531097711987E-2</v>
      </c>
      <c r="T489" s="1">
        <f>(Table2[[#This Row],[Close Price]]-Table2[[#This Row],[50D EMA]])/Table2[[#This Row],[50D EMA]]</f>
        <v>-4.2320417923534158E-2</v>
      </c>
      <c r="U489" s="1">
        <f>(Table2[[#This Row],[Close Price]]-Table2[[#This Row],[200D EMA]])/Table2[[#This Row],[200D EMA]]</f>
        <v>-3.2769990211700628E-2</v>
      </c>
      <c r="V489">
        <v>0.79997898065286899</v>
      </c>
      <c r="W489">
        <v>237.1</v>
      </c>
      <c r="X489">
        <v>240.9</v>
      </c>
      <c r="Y489">
        <v>237.1</v>
      </c>
      <c r="Z489">
        <v>241.95</v>
      </c>
      <c r="AA489">
        <v>231.5</v>
      </c>
      <c r="AB489">
        <v>255.95</v>
      </c>
      <c r="AC489" s="1">
        <f>(Table2[[#This Row],[Close Price]]/Table2[[#This Row],[Day Low]])-1</f>
        <v>3.3741037536905161E-3</v>
      </c>
      <c r="AD489" s="1">
        <f>(Table2[[#This Row],[Day High]]/Table2[[#This Row],[Close Price]])-1</f>
        <v>1.261034047919285E-2</v>
      </c>
      <c r="AE489" s="1">
        <f>(Table2[[#This Row],[Close Price]]/Table2[[#This Row],[Current Week Low]])-1</f>
        <v>3.3741037536905161E-3</v>
      </c>
      <c r="AF489" s="1">
        <f>(Table2[[#This Row],[Current Week High]]/Table2[[#This Row],[Close Price]])-1</f>
        <v>1.7023959646910392E-2</v>
      </c>
      <c r="AG489" s="1">
        <f>(Table2[[#This Row],[Close Price]]/Table2[[#This Row],[Current Month Low]])-1</f>
        <v>2.7645788336932986E-2</v>
      </c>
      <c r="AH489" s="1">
        <f>(Table2[[#This Row],[Current Month High]]/Table2[[#This Row],[Close Price]])-1</f>
        <v>7.5872215216477468E-2</v>
      </c>
      <c r="AI489">
        <v>25.977301387137398</v>
      </c>
      <c r="AJ489">
        <v>26.6435986159169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-0.13</v>
      </c>
      <c r="AM489" t="s">
        <v>3216</v>
      </c>
      <c r="AN489">
        <v>-6.3</v>
      </c>
      <c r="AO489" t="s">
        <v>3216</v>
      </c>
      <c r="AP489">
        <v>0.14741919476773299</v>
      </c>
      <c r="AQ489">
        <f>(Table2[[#This Row],[Sharpe Ratio]]-AVERAGE(Table2[Sharpe Ratio]))/_xlfn.STDEV.P(Table2[Sharpe Ratio])</f>
        <v>0.96413221892085355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577</v>
      </c>
      <c r="AT489">
        <f>_xlfn.RANK.AVG(Table2[[#This Row],[6M Return vs Nifty Z-Score]],Table2[6M Return vs Nifty Z-Score])</f>
        <v>689</v>
      </c>
      <c r="AU489">
        <f>_xlfn.RANK.AVG(Table2[[#This Row],[Sharpe Ratio Z-Score]],Table2[Sharpe Ratio Z-Score])</f>
        <v>122</v>
      </c>
      <c r="AV489">
        <f>(Table2[[#This Row],[Rank 1Y]]+Table2[[#This Row],[Rank 6M]]+Table2[[#This Row],[Rank Sharpe]])/3</f>
        <v>462.66666666666669</v>
      </c>
    </row>
    <row r="490" spans="1:48" x14ac:dyDescent="0.3">
      <c r="A490" t="s">
        <v>1756</v>
      </c>
      <c r="B490" t="s">
        <v>1757</v>
      </c>
      <c r="C490" t="s">
        <v>3175</v>
      </c>
      <c r="D490" t="s">
        <v>54</v>
      </c>
      <c r="E490">
        <v>4691.5935374999999</v>
      </c>
      <c r="F490">
        <v>380.5</v>
      </c>
      <c r="G490">
        <v>-2.9483218547668102</v>
      </c>
      <c r="H490">
        <f>(Table2[[#This Row],[1Y Return vs Nifty]]-AVERAGE(Table2[1Y Return vs Nifty]))/_xlfn.STDEV.P(Table2[1Y Return vs Nifty])</f>
        <v>-0.49269377322605745</v>
      </c>
      <c r="I490">
        <v>20.536386403267901</v>
      </c>
      <c r="J490">
        <f>(Table2[[#This Row],[1M Return vs Nifty]]-AVERAGE(Table2[1M Return vs Nifty]))/_xlfn.STDEV.P(Table2[1M Return vs Nifty])</f>
        <v>1.7924422817328209</v>
      </c>
      <c r="K490">
        <v>25.8647399286553</v>
      </c>
      <c r="L490">
        <f>(Table2[[#This Row],[6M Return vs Nifty]]-AVERAGE(Table2[6M Return vs Nifty]))/_xlfn.STDEV.P(Table2[6M Return vs Nifty])</f>
        <v>0.28160903853991071</v>
      </c>
      <c r="M490">
        <v>4.6208578227219501</v>
      </c>
      <c r="N490">
        <f>(Table2[[#This Row],[1W Return vs Nifty]]-AVERAGE(Table2[1W Return vs Nifty]))/_xlfn.STDEV.P(Table2[1W Return vs Nifty])</f>
        <v>1.3064328079982486</v>
      </c>
      <c r="O490">
        <v>307.8</v>
      </c>
      <c r="P490">
        <v>345.54894866523699</v>
      </c>
      <c r="Q490">
        <v>317.67690872750597</v>
      </c>
      <c r="R490">
        <v>57.111432287854399</v>
      </c>
      <c r="S490" s="1">
        <f>(Table2[[#This Row],[Close Price]]-Table2[[#This Row],[20D EMA]])/Table2[[#This Row],[20D EMA]]</f>
        <v>0.23619233268356071</v>
      </c>
      <c r="T490" s="1">
        <f>(Table2[[#This Row],[Close Price]]-Table2[[#This Row],[50D EMA]])/Table2[[#This Row],[50D EMA]]</f>
        <v>0.10114645542916439</v>
      </c>
      <c r="U490" s="1">
        <f>(Table2[[#This Row],[Close Price]]-Table2[[#This Row],[200D EMA]])/Table2[[#This Row],[200D EMA]]</f>
        <v>0.19775781476890991</v>
      </c>
      <c r="V490">
        <v>2.1742115312676198</v>
      </c>
      <c r="W490">
        <v>363.65</v>
      </c>
      <c r="X490">
        <v>388.2</v>
      </c>
      <c r="Y490">
        <v>378</v>
      </c>
      <c r="Z490">
        <v>410.9</v>
      </c>
      <c r="AA490">
        <v>375</v>
      </c>
      <c r="AB490">
        <v>410.9</v>
      </c>
      <c r="AC490" s="1">
        <f>(Table2[[#This Row],[Close Price]]/Table2[[#This Row],[Day Low]])-1</f>
        <v>4.6335762408909797E-2</v>
      </c>
      <c r="AD490" s="1">
        <f>(Table2[[#This Row],[Day High]]/Table2[[#This Row],[Close Price]])-1</f>
        <v>2.0236530880420434E-2</v>
      </c>
      <c r="AE490" s="1">
        <f>(Table2[[#This Row],[Close Price]]/Table2[[#This Row],[Current Week Low]])-1</f>
        <v>6.6137566137565162E-3</v>
      </c>
      <c r="AF490" s="1">
        <f>(Table2[[#This Row],[Current Week High]]/Table2[[#This Row],[Close Price]])-1</f>
        <v>7.9894875164257417E-2</v>
      </c>
      <c r="AG490" s="1">
        <f>(Table2[[#This Row],[Close Price]]/Table2[[#This Row],[Current Month Low]])-1</f>
        <v>1.4666666666666606E-2</v>
      </c>
      <c r="AH490" s="1">
        <f>(Table2[[#This Row],[Current Month High]]/Table2[[#This Row],[Close Price]])-1</f>
        <v>7.9894875164257417E-2</v>
      </c>
      <c r="AI490">
        <v>7.98948751642574</v>
      </c>
      <c r="AJ490">
        <v>52.139144342263101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-0.06</v>
      </c>
      <c r="AM490" t="s">
        <v>3216</v>
      </c>
      <c r="AN490">
        <v>15.15</v>
      </c>
      <c r="AO490" t="s">
        <v>3217</v>
      </c>
      <c r="AP490">
        <v>-6.3414441118023995E-2</v>
      </c>
      <c r="AQ490">
        <f>(Table2[[#This Row],[Sharpe Ratio]]-AVERAGE(Table2[Sharpe Ratio]))/_xlfn.STDEV.P(Table2[Sharpe Ratio])</f>
        <v>-1.4845059785060497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474</v>
      </c>
      <c r="AT490">
        <f>_xlfn.RANK.AVG(Table2[[#This Row],[6M Return vs Nifty Z-Score]],Table2[6M Return vs Nifty Z-Score])</f>
        <v>231</v>
      </c>
      <c r="AU490">
        <f>_xlfn.RANK.AVG(Table2[[#This Row],[Sharpe Ratio Z-Score]],Table2[Sharpe Ratio Z-Score])</f>
        <v>683</v>
      </c>
      <c r="AV490">
        <f>(Table2[[#This Row],[Rank 1Y]]+Table2[[#This Row],[Rank 6M]]+Table2[[#This Row],[Rank Sharpe]])/3</f>
        <v>462.66666666666669</v>
      </c>
    </row>
    <row r="491" spans="1:48" x14ac:dyDescent="0.3">
      <c r="A491" t="s">
        <v>1658</v>
      </c>
      <c r="B491" t="s">
        <v>1659</v>
      </c>
      <c r="C491" t="s">
        <v>3182</v>
      </c>
      <c r="D491" t="s">
        <v>132</v>
      </c>
      <c r="E491">
        <v>5414.7150000000001</v>
      </c>
      <c r="F491">
        <v>189.99</v>
      </c>
      <c r="G491">
        <v>31.489670969851598</v>
      </c>
      <c r="H491">
        <f>(Table2[[#This Row],[1Y Return vs Nifty]]-AVERAGE(Table2[1Y Return vs Nifty]))/_xlfn.STDEV.P(Table2[1Y Return vs Nifty])</f>
        <v>7.9704987643081038E-2</v>
      </c>
      <c r="I491">
        <v>-7.5665197785168896</v>
      </c>
      <c r="J491">
        <f>(Table2[[#This Row],[1M Return vs Nifty]]-AVERAGE(Table2[1M Return vs Nifty]))/_xlfn.STDEV.P(Table2[1M Return vs Nifty])</f>
        <v>-0.82230650206198652</v>
      </c>
      <c r="K491">
        <v>-15.5118016640245</v>
      </c>
      <c r="L491">
        <f>(Table2[[#This Row],[6M Return vs Nifty]]-AVERAGE(Table2[6M Return vs Nifty]))/_xlfn.STDEV.P(Table2[6M Return vs Nifty])</f>
        <v>-0.9382414920234361</v>
      </c>
      <c r="M491">
        <v>-4.2511320507617496</v>
      </c>
      <c r="N491">
        <f>(Table2[[#This Row],[1W Return vs Nifty]]-AVERAGE(Table2[1W Return vs Nifty]))/_xlfn.STDEV.P(Table2[1W Return vs Nifty])</f>
        <v>-0.6951169883790167</v>
      </c>
      <c r="O491">
        <v>195.81</v>
      </c>
      <c r="P491">
        <v>200.669241557032</v>
      </c>
      <c r="Q491">
        <v>188.602671349632</v>
      </c>
      <c r="R491">
        <v>32.2214380763482</v>
      </c>
      <c r="S491" s="1">
        <f>(Table2[[#This Row],[Close Price]]-Table2[[#This Row],[20D EMA]])/Table2[[#This Row],[20D EMA]]</f>
        <v>-2.9722690363107058E-2</v>
      </c>
      <c r="T491" s="1">
        <f>(Table2[[#This Row],[Close Price]]-Table2[[#This Row],[50D EMA]])/Table2[[#This Row],[50D EMA]]</f>
        <v>-5.3218128868030082E-2</v>
      </c>
      <c r="U491" s="1">
        <f>(Table2[[#This Row],[Close Price]]-Table2[[#This Row],[200D EMA]])/Table2[[#This Row],[200D EMA]]</f>
        <v>7.3558271494265966E-3</v>
      </c>
      <c r="V491">
        <v>0.402337692264019</v>
      </c>
      <c r="W491">
        <v>183.5</v>
      </c>
      <c r="X491">
        <v>193.1</v>
      </c>
      <c r="Y491">
        <v>189.51</v>
      </c>
      <c r="Z491">
        <v>193.37</v>
      </c>
      <c r="AA491">
        <v>189.51</v>
      </c>
      <c r="AB491">
        <v>196.46</v>
      </c>
      <c r="AC491" s="1">
        <f>(Table2[[#This Row],[Close Price]]/Table2[[#This Row],[Day Low]])-1</f>
        <v>3.5367847411444275E-2</v>
      </c>
      <c r="AD491" s="1">
        <f>(Table2[[#This Row],[Day High]]/Table2[[#This Row],[Close Price]])-1</f>
        <v>1.6369282593820644E-2</v>
      </c>
      <c r="AE491" s="1">
        <f>(Table2[[#This Row],[Close Price]]/Table2[[#This Row],[Current Week Low]])-1</f>
        <v>2.5328478708248614E-3</v>
      </c>
      <c r="AF491" s="1">
        <f>(Table2[[#This Row],[Current Week High]]/Table2[[#This Row],[Close Price]])-1</f>
        <v>1.7790410021579994E-2</v>
      </c>
      <c r="AG491" s="1">
        <f>(Table2[[#This Row],[Close Price]]/Table2[[#This Row],[Current Month Low]])-1</f>
        <v>2.5328478708248614E-3</v>
      </c>
      <c r="AH491" s="1">
        <f>(Table2[[#This Row],[Current Month High]]/Table2[[#This Row],[Close Price]])-1</f>
        <v>3.405442391704816E-2</v>
      </c>
      <c r="AI491">
        <v>39.454708142533804</v>
      </c>
      <c r="AJ491">
        <v>73.348540145985396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0.04</v>
      </c>
      <c r="AM491" t="s">
        <v>3217</v>
      </c>
      <c r="AN491">
        <v>-8.0500000000000007</v>
      </c>
      <c r="AO491" t="s">
        <v>3216</v>
      </c>
      <c r="AP491">
        <v>1.9848266010214E-2</v>
      </c>
      <c r="AQ491">
        <f>(Table2[[#This Row],[Sharpe Ratio]]-AVERAGE(Table2[Sharpe Ratio]))/_xlfn.STDEV.P(Table2[Sharpe Ratio])</f>
        <v>-0.51748644085576656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275</v>
      </c>
      <c r="AT491">
        <f>_xlfn.RANK.AVG(Table2[[#This Row],[6M Return vs Nifty Z-Score]],Table2[6M Return vs Nifty Z-Score])</f>
        <v>642</v>
      </c>
      <c r="AU491">
        <f>_xlfn.RANK.AVG(Table2[[#This Row],[Sharpe Ratio Z-Score]],Table2[Sharpe Ratio Z-Score])</f>
        <v>477</v>
      </c>
      <c r="AV491">
        <f>(Table2[[#This Row],[Rank 1Y]]+Table2[[#This Row],[Rank 6M]]+Table2[[#This Row],[Rank Sharpe]])/3</f>
        <v>464.66666666666669</v>
      </c>
    </row>
    <row r="492" spans="1:48" x14ac:dyDescent="0.3">
      <c r="A492" t="s">
        <v>1302</v>
      </c>
      <c r="B492" t="s">
        <v>1303</v>
      </c>
      <c r="C492" t="s">
        <v>3175</v>
      </c>
      <c r="D492" t="s">
        <v>271</v>
      </c>
      <c r="E492">
        <v>8971.7266203700001</v>
      </c>
      <c r="F492">
        <v>1368.35</v>
      </c>
      <c r="G492">
        <v>2.82921178707464</v>
      </c>
      <c r="H492">
        <f>(Table2[[#This Row],[1Y Return vs Nifty]]-AVERAGE(Table2[1Y Return vs Nifty]))/_xlfn.STDEV.P(Table2[1Y Return vs Nifty])</f>
        <v>-0.39666456750807144</v>
      </c>
      <c r="I492">
        <v>-0.65400328399733898</v>
      </c>
      <c r="J492">
        <f>(Table2[[#This Row],[1M Return vs Nifty]]-AVERAGE(Table2[1M Return vs Nifty]))/_xlfn.STDEV.P(Table2[1M Return vs Nifty])</f>
        <v>-0.17915258836740477</v>
      </c>
      <c r="K492">
        <v>6.2088100146052003</v>
      </c>
      <c r="L492">
        <f>(Table2[[#This Row],[6M Return vs Nifty]]-AVERAGE(Table2[6M Return vs Nifty]))/_xlfn.STDEV.P(Table2[6M Return vs Nifty])</f>
        <v>-0.29788106893228938</v>
      </c>
      <c r="M492">
        <v>0.52814293890013997</v>
      </c>
      <c r="N492">
        <f>(Table2[[#This Row],[1W Return vs Nifty]]-AVERAGE(Table2[1W Return vs Nifty]))/_xlfn.STDEV.P(Table2[1W Return vs Nifty])</f>
        <v>0.38310300722525209</v>
      </c>
      <c r="O492">
        <v>1348.49</v>
      </c>
      <c r="P492">
        <v>1325.4652273631</v>
      </c>
      <c r="Q492">
        <v>1229.2535802488801</v>
      </c>
      <c r="R492">
        <v>63.648354910627397</v>
      </c>
      <c r="S492" s="1">
        <f>(Table2[[#This Row],[Close Price]]-Table2[[#This Row],[20D EMA]])/Table2[[#This Row],[20D EMA]]</f>
        <v>1.4727584186756964E-2</v>
      </c>
      <c r="T492" s="1">
        <f>(Table2[[#This Row],[Close Price]]-Table2[[#This Row],[50D EMA]])/Table2[[#This Row],[50D EMA]]</f>
        <v>3.2354505988976809E-2</v>
      </c>
      <c r="U492" s="1">
        <f>(Table2[[#This Row],[Close Price]]-Table2[[#This Row],[200D EMA]])/Table2[[#This Row],[200D EMA]]</f>
        <v>0.11315518781971555</v>
      </c>
      <c r="V492">
        <v>1.0847531563420301</v>
      </c>
      <c r="W492">
        <v>1358.05</v>
      </c>
      <c r="X492">
        <v>1388.95</v>
      </c>
      <c r="Y492">
        <v>1349.05</v>
      </c>
      <c r="Z492">
        <v>1398</v>
      </c>
      <c r="AA492">
        <v>1313</v>
      </c>
      <c r="AB492">
        <v>1398</v>
      </c>
      <c r="AC492" s="1">
        <f>(Table2[[#This Row],[Close Price]]/Table2[[#This Row],[Day Low]])-1</f>
        <v>7.5844041088324321E-3</v>
      </c>
      <c r="AD492" s="1">
        <f>(Table2[[#This Row],[Day High]]/Table2[[#This Row],[Close Price]])-1</f>
        <v>1.50546278364454E-2</v>
      </c>
      <c r="AE492" s="1">
        <f>(Table2[[#This Row],[Close Price]]/Table2[[#This Row],[Current Week Low]])-1</f>
        <v>1.4306363737444761E-2</v>
      </c>
      <c r="AF492" s="1">
        <f>(Table2[[#This Row],[Current Week High]]/Table2[[#This Row],[Close Price]])-1</f>
        <v>2.1668432784009983E-2</v>
      </c>
      <c r="AG492" s="1">
        <f>(Table2[[#This Row],[Close Price]]/Table2[[#This Row],[Current Month Low]])-1</f>
        <v>4.2155369383092056E-2</v>
      </c>
      <c r="AH492" s="1">
        <f>(Table2[[#This Row],[Current Month High]]/Table2[[#This Row],[Close Price]])-1</f>
        <v>2.1668432784009983E-2</v>
      </c>
      <c r="AI492">
        <v>20.871852961596101</v>
      </c>
      <c r="AJ492">
        <v>40.070631589722502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-0.08</v>
      </c>
      <c r="AM492" t="s">
        <v>3216</v>
      </c>
      <c r="AN492">
        <v>1.37</v>
      </c>
      <c r="AO492" t="s">
        <v>3217</v>
      </c>
      <c r="AQ492">
        <f>(Table2[[#This Row],[Sharpe Ratio]]-AVERAGE(Table2[Sharpe Ratio]))/_xlfn.STDEV.P(Table2[Sharpe Ratio])</f>
        <v>-0.74800574154095378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-1.2386009591234672</v>
      </c>
      <c r="AS492">
        <f>_xlfn.RANK.AVG(Table2[[#This Row],[1Y Return vs Nifty Z-Score]],Table2[1Y Return vs Nifty Z-Score])</f>
        <v>426</v>
      </c>
      <c r="AT492">
        <f>_xlfn.RANK.AVG(Table2[[#This Row],[6M Return vs Nifty Z-Score]],Table2[6M Return vs Nifty Z-Score])</f>
        <v>412</v>
      </c>
      <c r="AU492">
        <f>_xlfn.RANK.AVG(Table2[[#This Row],[Sharpe Ratio Z-Score]],Table2[Sharpe Ratio Z-Score])</f>
        <v>556.5</v>
      </c>
      <c r="AV492">
        <f>(Table2[[#This Row],[Rank 1Y]]+Table2[[#This Row],[Rank 6M]]+Table2[[#This Row],[Rank Sharpe]])/3</f>
        <v>464.83333333333331</v>
      </c>
    </row>
    <row r="493" spans="1:48" x14ac:dyDescent="0.3">
      <c r="A493" t="s">
        <v>405</v>
      </c>
      <c r="B493" t="s">
        <v>406</v>
      </c>
      <c r="C493" t="s">
        <v>3177</v>
      </c>
      <c r="D493" t="s">
        <v>407</v>
      </c>
      <c r="E493">
        <v>58682.399610449997</v>
      </c>
      <c r="F493">
        <v>3035.55</v>
      </c>
      <c r="G493">
        <v>-5.9182348884858103</v>
      </c>
      <c r="H493">
        <f>(Table2[[#This Row],[1Y Return vs Nifty]]-AVERAGE(Table2[1Y Return vs Nifty]))/_xlfn.STDEV.P(Table2[1Y Return vs Nifty])</f>
        <v>-0.54205711879173202</v>
      </c>
      <c r="I493">
        <v>4.7759989728414096</v>
      </c>
      <c r="J493">
        <f>(Table2[[#This Row],[1M Return vs Nifty]]-AVERAGE(Table2[1M Return vs Nifty]))/_xlfn.STDEV.P(Table2[1M Return vs Nifty])</f>
        <v>0.32606533127518461</v>
      </c>
      <c r="K493">
        <v>19.234387697068801</v>
      </c>
      <c r="L493">
        <f>(Table2[[#This Row],[6M Return vs Nifty]]-AVERAGE(Table2[6M Return vs Nifty]))/_xlfn.STDEV.P(Table2[6M Return vs Nifty])</f>
        <v>8.6135024129929891E-2</v>
      </c>
      <c r="M493">
        <v>-1.70405232749018</v>
      </c>
      <c r="N493">
        <f>(Table2[[#This Row],[1W Return vs Nifty]]-AVERAGE(Table2[1W Return vs Nifty]))/_xlfn.STDEV.P(Table2[1W Return vs Nifty])</f>
        <v>-0.12048751132022076</v>
      </c>
      <c r="O493">
        <v>3005.55</v>
      </c>
      <c r="P493">
        <v>3004.4393939277202</v>
      </c>
      <c r="Q493">
        <v>2785.7900638318501</v>
      </c>
      <c r="R493">
        <v>54.413263878360603</v>
      </c>
      <c r="S493" s="1">
        <f>(Table2[[#This Row],[Close Price]]-Table2[[#This Row],[20D EMA]])/Table2[[#This Row],[20D EMA]]</f>
        <v>9.9815341618006686E-3</v>
      </c>
      <c r="T493" s="1">
        <f>(Table2[[#This Row],[Close Price]]-Table2[[#This Row],[50D EMA]])/Table2[[#This Row],[50D EMA]]</f>
        <v>1.0354878895263365E-2</v>
      </c>
      <c r="U493" s="1">
        <f>(Table2[[#This Row],[Close Price]]-Table2[[#This Row],[200D EMA]])/Table2[[#This Row],[200D EMA]]</f>
        <v>8.9654974152864053E-2</v>
      </c>
      <c r="V493">
        <v>0.72264855966376496</v>
      </c>
      <c r="W493">
        <v>3014.6</v>
      </c>
      <c r="X493">
        <v>3087.85</v>
      </c>
      <c r="Y493">
        <v>3014.6</v>
      </c>
      <c r="Z493">
        <v>3124.45</v>
      </c>
      <c r="AA493">
        <v>2834.85</v>
      </c>
      <c r="AB493">
        <v>3124.45</v>
      </c>
      <c r="AC493" s="1">
        <f>(Table2[[#This Row],[Close Price]]/Table2[[#This Row],[Day Low]])-1</f>
        <v>6.9495123731175834E-3</v>
      </c>
      <c r="AD493" s="1">
        <f>(Table2[[#This Row],[Day High]]/Table2[[#This Row],[Close Price]])-1</f>
        <v>1.7229167696134029E-2</v>
      </c>
      <c r="AE493" s="1">
        <f>(Table2[[#This Row],[Close Price]]/Table2[[#This Row],[Current Week Low]])-1</f>
        <v>6.9495123731175834E-3</v>
      </c>
      <c r="AF493" s="1">
        <f>(Table2[[#This Row],[Current Week High]]/Table2[[#This Row],[Close Price]])-1</f>
        <v>2.9286290787501335E-2</v>
      </c>
      <c r="AG493" s="1">
        <f>(Table2[[#This Row],[Close Price]]/Table2[[#This Row],[Current Month Low]])-1</f>
        <v>7.0797396687655612E-2</v>
      </c>
      <c r="AH493" s="1">
        <f>(Table2[[#This Row],[Current Month High]]/Table2[[#This Row],[Close Price]])-1</f>
        <v>2.9286290787501335E-2</v>
      </c>
      <c r="AI493">
        <v>11.1824875228541</v>
      </c>
      <c r="AJ493">
        <v>38.369495851946397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-7.0000000000000007E-2</v>
      </c>
      <c r="AM493" t="s">
        <v>3216</v>
      </c>
      <c r="AN493">
        <v>4.84</v>
      </c>
      <c r="AO493" t="s">
        <v>3217</v>
      </c>
      <c r="AP493">
        <v>-1.5316782601135E-2</v>
      </c>
      <c r="AQ493">
        <f>(Table2[[#This Row],[Sharpe Ratio]]-AVERAGE(Table2[Sharpe Ratio]))/_xlfn.STDEV.P(Table2[Sharpe Ratio])</f>
        <v>-0.92589604249438273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-1.176240317201221</v>
      </c>
      <c r="AS493">
        <f>_xlfn.RANK.AVG(Table2[[#This Row],[1Y Return vs Nifty Z-Score]],Table2[1Y Return vs Nifty Z-Score])</f>
        <v>502</v>
      </c>
      <c r="AT493">
        <f>_xlfn.RANK.AVG(Table2[[#This Row],[6M Return vs Nifty Z-Score]],Table2[6M Return vs Nifty Z-Score])</f>
        <v>275</v>
      </c>
      <c r="AU493">
        <f>_xlfn.RANK.AVG(Table2[[#This Row],[Sharpe Ratio Z-Score]],Table2[Sharpe Ratio Z-Score])</f>
        <v>618</v>
      </c>
      <c r="AV493">
        <f>(Table2[[#This Row],[Rank 1Y]]+Table2[[#This Row],[Rank 6M]]+Table2[[#This Row],[Rank Sharpe]])/3</f>
        <v>465</v>
      </c>
    </row>
    <row r="494" spans="1:48" x14ac:dyDescent="0.3">
      <c r="A494" t="s">
        <v>539</v>
      </c>
      <c r="B494" t="s">
        <v>540</v>
      </c>
      <c r="C494" t="s">
        <v>3187</v>
      </c>
      <c r="D494" t="s">
        <v>541</v>
      </c>
      <c r="E494">
        <v>39845.960723750002</v>
      </c>
      <c r="F494">
        <v>35371.25</v>
      </c>
      <c r="G494">
        <v>-8.8033656675478493</v>
      </c>
      <c r="H494">
        <f>(Table2[[#This Row],[1Y Return vs Nifty]]-AVERAGE(Table2[1Y Return vs Nifty]))/_xlfn.STDEV.P(Table2[1Y Return vs Nifty])</f>
        <v>-0.59001128648352519</v>
      </c>
      <c r="I494">
        <v>-3.8910229979528199</v>
      </c>
      <c r="J494">
        <f>(Table2[[#This Row],[1M Return vs Nifty]]-AVERAGE(Table2[1M Return vs Nifty]))/_xlfn.STDEV.P(Table2[1M Return vs Nifty])</f>
        <v>-0.48033116774404372</v>
      </c>
      <c r="K494">
        <v>4.77595373324941</v>
      </c>
      <c r="L494">
        <f>(Table2[[#This Row],[6M Return vs Nifty]]-AVERAGE(Table2[6M Return vs Nifty]))/_xlfn.STDEV.P(Table2[6M Return vs Nifty])</f>
        <v>-0.34012409910719682</v>
      </c>
      <c r="M494">
        <v>-0.81978725973148303</v>
      </c>
      <c r="N494">
        <f>(Table2[[#This Row],[1W Return vs Nifty]]-AVERAGE(Table2[1W Return vs Nifty]))/_xlfn.STDEV.P(Table2[1W Return vs Nifty])</f>
        <v>7.9005566507310027E-2</v>
      </c>
      <c r="O494">
        <v>35601.699999999997</v>
      </c>
      <c r="P494">
        <v>35994.1110269704</v>
      </c>
      <c r="Q494">
        <v>33691.901701351599</v>
      </c>
      <c r="R494">
        <v>47.380117278418901</v>
      </c>
      <c r="S494" s="1">
        <f>(Table2[[#This Row],[Close Price]]-Table2[[#This Row],[20D EMA]])/Table2[[#This Row],[20D EMA]]</f>
        <v>-6.4730055025461457E-3</v>
      </c>
      <c r="T494" s="1">
        <f>(Table2[[#This Row],[Close Price]]-Table2[[#This Row],[50D EMA]])/Table2[[#This Row],[50D EMA]]</f>
        <v>-1.7304525912688617E-2</v>
      </c>
      <c r="U494" s="1">
        <f>(Table2[[#This Row],[Close Price]]-Table2[[#This Row],[200D EMA]])/Table2[[#This Row],[200D EMA]]</f>
        <v>4.9844271585923333E-2</v>
      </c>
      <c r="V494">
        <v>0.85201268213910497</v>
      </c>
      <c r="W494">
        <v>35001.65</v>
      </c>
      <c r="X494">
        <v>35899.949999999997</v>
      </c>
      <c r="Y494">
        <v>35001.65</v>
      </c>
      <c r="Z494">
        <v>36128</v>
      </c>
      <c r="AA494">
        <v>34465.550000000003</v>
      </c>
      <c r="AB494">
        <v>36244</v>
      </c>
      <c r="AC494" s="1">
        <f>(Table2[[#This Row],[Close Price]]/Table2[[#This Row],[Day Low]])-1</f>
        <v>1.0559502194896542E-2</v>
      </c>
      <c r="AD494" s="1">
        <f>(Table2[[#This Row],[Day High]]/Table2[[#This Row],[Close Price]])-1</f>
        <v>1.4947167544262507E-2</v>
      </c>
      <c r="AE494" s="1">
        <f>(Table2[[#This Row],[Close Price]]/Table2[[#This Row],[Current Week Low]])-1</f>
        <v>1.0559502194896542E-2</v>
      </c>
      <c r="AF494" s="1">
        <f>(Table2[[#This Row],[Current Week High]]/Table2[[#This Row],[Close Price]])-1</f>
        <v>2.1394494115984042E-2</v>
      </c>
      <c r="AG494" s="1">
        <f>(Table2[[#This Row],[Close Price]]/Table2[[#This Row],[Current Month Low]])-1</f>
        <v>2.6278414242627779E-2</v>
      </c>
      <c r="AH494" s="1">
        <f>(Table2[[#This Row],[Current Month High]]/Table2[[#This Row],[Close Price]])-1</f>
        <v>2.4673993709580566E-2</v>
      </c>
      <c r="AI494">
        <v>15.5076509877372</v>
      </c>
      <c r="AJ494">
        <v>24.114221752029401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0</v>
      </c>
      <c r="AM494">
        <v>0</v>
      </c>
      <c r="AN494">
        <v>-0.83</v>
      </c>
      <c r="AO494" t="s">
        <v>3216</v>
      </c>
      <c r="AP494">
        <v>2.8727715957491001E-2</v>
      </c>
      <c r="AQ494">
        <f>(Table2[[#This Row],[Sharpe Ratio]]-AVERAGE(Table2[Sharpe Ratio]))/_xlfn.STDEV.P(Table2[Sharpe Ratio])</f>
        <v>-0.41435982056248344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525</v>
      </c>
      <c r="AT494">
        <f>_xlfn.RANK.AVG(Table2[[#This Row],[6M Return vs Nifty Z-Score]],Table2[6M Return vs Nifty Z-Score])</f>
        <v>422</v>
      </c>
      <c r="AU494">
        <f>_xlfn.RANK.AVG(Table2[[#This Row],[Sharpe Ratio Z-Score]],Table2[Sharpe Ratio Z-Score])</f>
        <v>450</v>
      </c>
      <c r="AV494">
        <f>(Table2[[#This Row],[Rank 1Y]]+Table2[[#This Row],[Rank 6M]]+Table2[[#This Row],[Rank Sharpe]])/3</f>
        <v>465.66666666666669</v>
      </c>
    </row>
    <row r="495" spans="1:48" x14ac:dyDescent="0.3">
      <c r="A495" t="s">
        <v>1312</v>
      </c>
      <c r="B495" t="s">
        <v>1313</v>
      </c>
      <c r="C495" t="s">
        <v>3183</v>
      </c>
      <c r="D495" t="s">
        <v>215</v>
      </c>
      <c r="E495">
        <v>8840.3006492999993</v>
      </c>
      <c r="F495">
        <v>2290.5</v>
      </c>
      <c r="G495">
        <v>6.8351097560794196</v>
      </c>
      <c r="H495">
        <f>(Table2[[#This Row],[1Y Return vs Nifty]]-AVERAGE(Table2[1Y Return vs Nifty]))/_xlfn.STDEV.P(Table2[1Y Return vs Nifty])</f>
        <v>-0.33008196946573209</v>
      </c>
      <c r="I495">
        <v>1.7514477528538801</v>
      </c>
      <c r="J495">
        <f>(Table2[[#This Row],[1M Return vs Nifty]]-AVERAGE(Table2[1M Return vs Nifty]))/_xlfn.STDEV.P(Table2[1M Return vs Nifty])</f>
        <v>4.4655231806061471E-2</v>
      </c>
      <c r="K495">
        <v>7.7439503188434298</v>
      </c>
      <c r="L495">
        <f>(Table2[[#This Row],[6M Return vs Nifty]]-AVERAGE(Table2[6M Return vs Nifty]))/_xlfn.STDEV.P(Table2[6M Return vs Nifty])</f>
        <v>-0.25262253251209027</v>
      </c>
      <c r="M495">
        <v>1.4623426310401999</v>
      </c>
      <c r="N495">
        <f>(Table2[[#This Row],[1W Return vs Nifty]]-AVERAGE(Table2[1W Return vs Nifty]))/_xlfn.STDEV.P(Table2[1W Return vs Nifty])</f>
        <v>0.59386149886501116</v>
      </c>
      <c r="O495">
        <v>2062.9499999999998</v>
      </c>
      <c r="P495">
        <v>2080.0970152250102</v>
      </c>
      <c r="Q495">
        <v>2002.9225834602801</v>
      </c>
      <c r="R495">
        <v>83.047670332717303</v>
      </c>
      <c r="S495" s="1">
        <f>(Table2[[#This Row],[Close Price]]-Table2[[#This Row],[20D EMA]])/Table2[[#This Row],[20D EMA]]</f>
        <v>0.11030320657311142</v>
      </c>
      <c r="T495" s="1">
        <f>(Table2[[#This Row],[Close Price]]-Table2[[#This Row],[50D EMA]])/Table2[[#This Row],[50D EMA]]</f>
        <v>0.10115056328381392</v>
      </c>
      <c r="U495" s="1">
        <f>(Table2[[#This Row],[Close Price]]-Table2[[#This Row],[200D EMA]])/Table2[[#This Row],[200D EMA]]</f>
        <v>0.14357889761415379</v>
      </c>
      <c r="V495">
        <v>1.8826358063217501</v>
      </c>
      <c r="W495">
        <v>2105.1999999999998</v>
      </c>
      <c r="X495">
        <v>2377.4499999999998</v>
      </c>
      <c r="Y495">
        <v>2010.1</v>
      </c>
      <c r="Z495">
        <v>2377.4499999999998</v>
      </c>
      <c r="AA495">
        <v>1955</v>
      </c>
      <c r="AB495">
        <v>2377.4499999999998</v>
      </c>
      <c r="AC495" s="1">
        <f>(Table2[[#This Row],[Close Price]]/Table2[[#This Row],[Day Low]])-1</f>
        <v>8.8020140604218255E-2</v>
      </c>
      <c r="AD495" s="1">
        <f>(Table2[[#This Row],[Day High]]/Table2[[#This Row],[Close Price]])-1</f>
        <v>3.7961143855053336E-2</v>
      </c>
      <c r="AE495" s="1">
        <f>(Table2[[#This Row],[Close Price]]/Table2[[#This Row],[Current Week Low]])-1</f>
        <v>0.13949554748519977</v>
      </c>
      <c r="AF495" s="1">
        <f>(Table2[[#This Row],[Current Week High]]/Table2[[#This Row],[Close Price]])-1</f>
        <v>3.7961143855053336E-2</v>
      </c>
      <c r="AG495" s="1">
        <f>(Table2[[#This Row],[Close Price]]/Table2[[#This Row],[Current Month Low]])-1</f>
        <v>0.17161125319693094</v>
      </c>
      <c r="AH495" s="1">
        <f>(Table2[[#This Row],[Current Month High]]/Table2[[#This Row],[Close Price]])-1</f>
        <v>3.7961143855053336E-2</v>
      </c>
      <c r="AI495">
        <v>19.7555118969657</v>
      </c>
      <c r="AJ495">
        <v>56.679663451672397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0.01</v>
      </c>
      <c r="AM495" t="s">
        <v>3217</v>
      </c>
      <c r="AN495">
        <v>15.91</v>
      </c>
      <c r="AO495" t="s">
        <v>3217</v>
      </c>
      <c r="AP495">
        <v>-5.0728473449390002E-3</v>
      </c>
      <c r="AQ495">
        <f>(Table2[[#This Row],[Sharpe Ratio]]-AVERAGE(Table2[Sharpe Ratio]))/_xlfn.STDEV.P(Table2[Sharpe Ratio])</f>
        <v>-0.80692218400682325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407</v>
      </c>
      <c r="AT495">
        <f>_xlfn.RANK.AVG(Table2[[#This Row],[6M Return vs Nifty Z-Score]],Table2[6M Return vs Nifty Z-Score])</f>
        <v>395</v>
      </c>
      <c r="AU495">
        <f>_xlfn.RANK.AVG(Table2[[#This Row],[Sharpe Ratio Z-Score]],Table2[Sharpe Ratio Z-Score])</f>
        <v>596</v>
      </c>
      <c r="AV495">
        <f>(Table2[[#This Row],[Rank 1Y]]+Table2[[#This Row],[Rank 6M]]+Table2[[#This Row],[Rank Sharpe]])/3</f>
        <v>466</v>
      </c>
    </row>
    <row r="496" spans="1:48" x14ac:dyDescent="0.3">
      <c r="A496" t="s">
        <v>2008</v>
      </c>
      <c r="B496" t="s">
        <v>2009</v>
      </c>
      <c r="C496" t="s">
        <v>3183</v>
      </c>
      <c r="D496" t="s">
        <v>513</v>
      </c>
      <c r="E496">
        <v>3422.1328400000002</v>
      </c>
      <c r="F496">
        <v>790.55</v>
      </c>
      <c r="G496">
        <v>-12.544412025080399</v>
      </c>
      <c r="H496">
        <f>(Table2[[#This Row],[1Y Return vs Nifty]]-AVERAGE(Table2[1Y Return vs Nifty]))/_xlfn.STDEV.P(Table2[1Y Return vs Nifty])</f>
        <v>-0.6521917483446722</v>
      </c>
      <c r="I496">
        <v>-6.5325855788939302</v>
      </c>
      <c r="J496">
        <f>(Table2[[#This Row],[1M Return vs Nifty]]-AVERAGE(Table2[1M Return vs Nifty]))/_xlfn.STDEV.P(Table2[1M Return vs Nifty])</f>
        <v>-0.72610726296904593</v>
      </c>
      <c r="K496">
        <v>-40.127536708171</v>
      </c>
      <c r="L496">
        <f>(Table2[[#This Row],[6M Return vs Nifty]]-AVERAGE(Table2[6M Return vs Nifty]))/_xlfn.STDEV.P(Table2[6M Return vs Nifty])</f>
        <v>-1.6639550557476999</v>
      </c>
      <c r="M496">
        <v>-3.5744902802737801</v>
      </c>
      <c r="N496">
        <f>(Table2[[#This Row],[1W Return vs Nifty]]-AVERAGE(Table2[1W Return vs Nifty]))/_xlfn.STDEV.P(Table2[1W Return vs Nifty])</f>
        <v>-0.54246440229026005</v>
      </c>
      <c r="O496">
        <v>1031.5999999999999</v>
      </c>
      <c r="P496">
        <v>917.74325686700195</v>
      </c>
      <c r="Q496">
        <v>964.18365889113204</v>
      </c>
      <c r="R496">
        <v>34.910546618092198</v>
      </c>
      <c r="S496" s="1">
        <f>(Table2[[#This Row],[Close Price]]-Table2[[#This Row],[20D EMA]])/Table2[[#This Row],[20D EMA]]</f>
        <v>-0.23366614967041485</v>
      </c>
      <c r="T496" s="1">
        <f>(Table2[[#This Row],[Close Price]]-Table2[[#This Row],[50D EMA]])/Table2[[#This Row],[50D EMA]]</f>
        <v>-0.13859350740556262</v>
      </c>
      <c r="U496" s="1">
        <f>(Table2[[#This Row],[Close Price]]-Table2[[#This Row],[200D EMA]])/Table2[[#This Row],[200D EMA]]</f>
        <v>-0.18008359433390628</v>
      </c>
      <c r="V496">
        <v>0.83668553216615305</v>
      </c>
      <c r="W496">
        <v>788.5</v>
      </c>
      <c r="X496">
        <v>807.45</v>
      </c>
      <c r="Y496">
        <v>788.5</v>
      </c>
      <c r="Z496">
        <v>806.9</v>
      </c>
      <c r="AA496">
        <v>788.5</v>
      </c>
      <c r="AB496">
        <v>832.5</v>
      </c>
      <c r="AC496" s="1">
        <f>(Table2[[#This Row],[Close Price]]/Table2[[#This Row],[Day Low]])-1</f>
        <v>2.5998731769181216E-3</v>
      </c>
      <c r="AD496" s="1">
        <f>(Table2[[#This Row],[Day High]]/Table2[[#This Row],[Close Price]])-1</f>
        <v>2.1377521978369618E-2</v>
      </c>
      <c r="AE496" s="1">
        <f>(Table2[[#This Row],[Close Price]]/Table2[[#This Row],[Current Week Low]])-1</f>
        <v>2.5998731769181216E-3</v>
      </c>
      <c r="AF496" s="1">
        <f>(Table2[[#This Row],[Current Week High]]/Table2[[#This Row],[Close Price]])-1</f>
        <v>2.0681803807475863E-2</v>
      </c>
      <c r="AG496" s="1">
        <f>(Table2[[#This Row],[Close Price]]/Table2[[#This Row],[Current Month Low]])-1</f>
        <v>2.5998731769181216E-3</v>
      </c>
      <c r="AH496" s="1">
        <f>(Table2[[#This Row],[Current Month High]]/Table2[[#This Row],[Close Price]])-1</f>
        <v>5.3064322307254441E-2</v>
      </c>
      <c r="AI496">
        <v>89.102523559547095</v>
      </c>
      <c r="AJ496">
        <v>27.508064516129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-0.28999999999999998</v>
      </c>
      <c r="AM496" t="s">
        <v>3216</v>
      </c>
      <c r="AN496">
        <v>-10.3</v>
      </c>
      <c r="AO496" t="s">
        <v>3216</v>
      </c>
      <c r="AP496">
        <v>0.15353939662465599</v>
      </c>
      <c r="AQ496">
        <f>(Table2[[#This Row],[Sharpe Ratio]]-AVERAGE(Table2[Sharpe Ratio]))/_xlfn.STDEV.P(Table2[Sharpe Ratio])</f>
        <v>1.0352127179117507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555</v>
      </c>
      <c r="AT496">
        <f>_xlfn.RANK.AVG(Table2[[#This Row],[6M Return vs Nifty Z-Score]],Table2[6M Return vs Nifty Z-Score])</f>
        <v>735</v>
      </c>
      <c r="AU496">
        <f>_xlfn.RANK.AVG(Table2[[#This Row],[Sharpe Ratio Z-Score]],Table2[Sharpe Ratio Z-Score])</f>
        <v>109</v>
      </c>
      <c r="AV496">
        <f>(Table2[[#This Row],[Rank 1Y]]+Table2[[#This Row],[Rank 6M]]+Table2[[#This Row],[Rank Sharpe]])/3</f>
        <v>466.33333333333331</v>
      </c>
    </row>
    <row r="497" spans="1:48" x14ac:dyDescent="0.3">
      <c r="A497" t="s">
        <v>1418</v>
      </c>
      <c r="B497" t="s">
        <v>1419</v>
      </c>
      <c r="C497" t="s">
        <v>3183</v>
      </c>
      <c r="D497" t="s">
        <v>1420</v>
      </c>
      <c r="E497">
        <v>7901.8005752270001</v>
      </c>
      <c r="F497">
        <v>248.17</v>
      </c>
      <c r="G497">
        <v>-0.67759952284781</v>
      </c>
      <c r="H497">
        <f>(Table2[[#This Row],[1Y Return vs Nifty]]-AVERAGE(Table2[1Y Return vs Nifty]))/_xlfn.STDEV.P(Table2[1Y Return vs Nifty])</f>
        <v>-0.45495177543636139</v>
      </c>
      <c r="I497">
        <v>-3.5790119087759802</v>
      </c>
      <c r="J497">
        <f>(Table2[[#This Row],[1M Return vs Nifty]]-AVERAGE(Table2[1M Return vs Nifty]))/_xlfn.STDEV.P(Table2[1M Return vs Nifty])</f>
        <v>-0.45130105211548915</v>
      </c>
      <c r="K497">
        <v>16.909034688717199</v>
      </c>
      <c r="L497">
        <f>(Table2[[#This Row],[6M Return vs Nifty]]-AVERAGE(Table2[6M Return vs Nifty]))/_xlfn.STDEV.P(Table2[6M Return vs Nifty])</f>
        <v>1.7579678714434492E-2</v>
      </c>
      <c r="M497">
        <v>-4.1216787082450104</v>
      </c>
      <c r="N497">
        <f>(Table2[[#This Row],[1W Return vs Nifty]]-AVERAGE(Table2[1W Return vs Nifty]))/_xlfn.STDEV.P(Table2[1W Return vs Nifty])</f>
        <v>-0.6659118928987855</v>
      </c>
      <c r="O497">
        <v>249.45</v>
      </c>
      <c r="P497">
        <v>237.49005726072201</v>
      </c>
      <c r="Q497">
        <v>210.61771993458601</v>
      </c>
      <c r="R497">
        <v>44.281107720182199</v>
      </c>
      <c r="S497" s="1">
        <f>(Table2[[#This Row],[Close Price]]-Table2[[#This Row],[20D EMA]])/Table2[[#This Row],[20D EMA]]</f>
        <v>-5.1312888354379683E-3</v>
      </c>
      <c r="T497" s="1">
        <f>(Table2[[#This Row],[Close Price]]-Table2[[#This Row],[50D EMA]])/Table2[[#This Row],[50D EMA]]</f>
        <v>4.4970062588992055E-2</v>
      </c>
      <c r="U497" s="1">
        <f>(Table2[[#This Row],[Close Price]]-Table2[[#This Row],[200D EMA]])/Table2[[#This Row],[200D EMA]]</f>
        <v>0.17829591962669156</v>
      </c>
      <c r="V497">
        <v>1.0423966220409999</v>
      </c>
      <c r="W497">
        <v>246.35</v>
      </c>
      <c r="X497">
        <v>252.34</v>
      </c>
      <c r="Y497">
        <v>246.35</v>
      </c>
      <c r="Z497">
        <v>259.2</v>
      </c>
      <c r="AA497">
        <v>242.3</v>
      </c>
      <c r="AB497">
        <v>269</v>
      </c>
      <c r="AC497" s="1">
        <f>(Table2[[#This Row],[Close Price]]/Table2[[#This Row],[Day Low]])-1</f>
        <v>7.3878627968337884E-3</v>
      </c>
      <c r="AD497" s="1">
        <f>(Table2[[#This Row],[Day High]]/Table2[[#This Row],[Close Price]])-1</f>
        <v>1.6802997944957099E-2</v>
      </c>
      <c r="AE497" s="1">
        <f>(Table2[[#This Row],[Close Price]]/Table2[[#This Row],[Current Week Low]])-1</f>
        <v>7.3878627968337884E-3</v>
      </c>
      <c r="AF497" s="1">
        <f>(Table2[[#This Row],[Current Week High]]/Table2[[#This Row],[Close Price]])-1</f>
        <v>4.4445339887980051E-2</v>
      </c>
      <c r="AG497" s="1">
        <f>(Table2[[#This Row],[Close Price]]/Table2[[#This Row],[Current Month Low]])-1</f>
        <v>2.4226165910028685E-2</v>
      </c>
      <c r="AH497" s="1">
        <f>(Table2[[#This Row],[Current Month High]]/Table2[[#This Row],[Close Price]])-1</f>
        <v>8.3934399806584237E-2</v>
      </c>
      <c r="AI497">
        <v>8.3934399806584192</v>
      </c>
      <c r="AJ497">
        <v>46.326650943396203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0.1</v>
      </c>
      <c r="AM497" t="s">
        <v>3217</v>
      </c>
      <c r="AN497">
        <v>0.41</v>
      </c>
      <c r="AO497" t="s">
        <v>3217</v>
      </c>
      <c r="AP497">
        <v>-3.0817344073737998E-2</v>
      </c>
      <c r="AQ497">
        <f>(Table2[[#This Row],[Sharpe Ratio]]-AVERAGE(Table2[Sharpe Ratio]))/_xlfn.STDEV.P(Table2[Sharpe Ratio])</f>
        <v>-1.1059207655131806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-2.6605058072493821</v>
      </c>
      <c r="AS497">
        <f>_xlfn.RANK.AVG(Table2[[#This Row],[1Y Return vs Nifty Z-Score]],Table2[1Y Return vs Nifty Z-Score])</f>
        <v>453</v>
      </c>
      <c r="AT497">
        <f>_xlfn.RANK.AVG(Table2[[#This Row],[6M Return vs Nifty Z-Score]],Table2[6M Return vs Nifty Z-Score])</f>
        <v>304</v>
      </c>
      <c r="AU497">
        <f>_xlfn.RANK.AVG(Table2[[#This Row],[Sharpe Ratio Z-Score]],Table2[Sharpe Ratio Z-Score])</f>
        <v>643</v>
      </c>
      <c r="AV497">
        <f>(Table2[[#This Row],[Rank 1Y]]+Table2[[#This Row],[Rank 6M]]+Table2[[#This Row],[Rank Sharpe]])/3</f>
        <v>466.66666666666669</v>
      </c>
    </row>
    <row r="498" spans="1:48" x14ac:dyDescent="0.3">
      <c r="A498" t="s">
        <v>1016</v>
      </c>
      <c r="B498" t="s">
        <v>1017</v>
      </c>
      <c r="C498" t="s">
        <v>631</v>
      </c>
      <c r="D498" t="s">
        <v>631</v>
      </c>
      <c r="E498">
        <v>14172.456947999999</v>
      </c>
      <c r="F498">
        <v>490.1</v>
      </c>
      <c r="G498">
        <v>-2.7520449787074699</v>
      </c>
      <c r="H498">
        <f>(Table2[[#This Row],[1Y Return vs Nifty]]-AVERAGE(Table2[1Y Return vs Nifty]))/_xlfn.STDEV.P(Table2[1Y Return vs Nifty])</f>
        <v>-0.48943142744371793</v>
      </c>
      <c r="I498">
        <v>-3.0330518659013199</v>
      </c>
      <c r="J498">
        <f>(Table2[[#This Row],[1M Return vs Nifty]]-AVERAGE(Table2[1M Return vs Nifty]))/_xlfn.STDEV.P(Table2[1M Return vs Nifty])</f>
        <v>-0.4005038730311295</v>
      </c>
      <c r="K498">
        <v>1.6015133600253399</v>
      </c>
      <c r="L498">
        <f>(Table2[[#This Row],[6M Return vs Nifty]]-AVERAGE(Table2[6M Return vs Nifty]))/_xlfn.STDEV.P(Table2[6M Return vs Nifty])</f>
        <v>-0.43371197824024094</v>
      </c>
      <c r="M498">
        <v>-2.2347640659767598</v>
      </c>
      <c r="N498">
        <f>(Table2[[#This Row],[1W Return vs Nifty]]-AVERAGE(Table2[1W Return vs Nifty]))/_xlfn.STDEV.P(Table2[1W Return vs Nifty])</f>
        <v>-0.24021780714457047</v>
      </c>
      <c r="O498">
        <v>496.27</v>
      </c>
      <c r="P498">
        <v>498.55126104743601</v>
      </c>
      <c r="Q498">
        <v>459.29942868473103</v>
      </c>
      <c r="R498">
        <v>42.654504632694803</v>
      </c>
      <c r="S498" s="1">
        <f>(Table2[[#This Row],[Close Price]]-Table2[[#This Row],[20D EMA]])/Table2[[#This Row],[20D EMA]]</f>
        <v>-1.2432748302335339E-2</v>
      </c>
      <c r="T498" s="1">
        <f>(Table2[[#This Row],[Close Price]]-Table2[[#This Row],[50D EMA]])/Table2[[#This Row],[50D EMA]]</f>
        <v>-1.6951639094604305E-2</v>
      </c>
      <c r="U498" s="1">
        <f>(Table2[[#This Row],[Close Price]]-Table2[[#This Row],[200D EMA]])/Table2[[#This Row],[200D EMA]]</f>
        <v>6.7059894682366131E-2</v>
      </c>
      <c r="V498">
        <v>0.39026776717894701</v>
      </c>
      <c r="W498">
        <v>487.85</v>
      </c>
      <c r="X498">
        <v>498.75</v>
      </c>
      <c r="Y498">
        <v>487.85</v>
      </c>
      <c r="Z498">
        <v>499.9</v>
      </c>
      <c r="AA498">
        <v>478.05</v>
      </c>
      <c r="AB498">
        <v>515</v>
      </c>
      <c r="AC498" s="1">
        <f>(Table2[[#This Row],[Close Price]]/Table2[[#This Row],[Day Low]])-1</f>
        <v>4.612073383212012E-3</v>
      </c>
      <c r="AD498" s="1">
        <f>(Table2[[#This Row],[Day High]]/Table2[[#This Row],[Close Price]])-1</f>
        <v>1.7649459294021508E-2</v>
      </c>
      <c r="AE498" s="1">
        <f>(Table2[[#This Row],[Close Price]]/Table2[[#This Row],[Current Week Low]])-1</f>
        <v>4.612073383212012E-3</v>
      </c>
      <c r="AF498" s="1">
        <f>(Table2[[#This Row],[Current Week High]]/Table2[[#This Row],[Close Price]])-1</f>
        <v>1.9995919200163081E-2</v>
      </c>
      <c r="AG498" s="1">
        <f>(Table2[[#This Row],[Close Price]]/Table2[[#This Row],[Current Month Low]])-1</f>
        <v>2.5206568350590874E-2</v>
      </c>
      <c r="AH498" s="1">
        <f>(Table2[[#This Row],[Current Month High]]/Table2[[#This Row],[Close Price]])-1</f>
        <v>5.080595796776155E-2</v>
      </c>
      <c r="AI498">
        <v>20.791675168332901</v>
      </c>
      <c r="AJ498">
        <v>44.785819793205299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</v>
      </c>
      <c r="AM498" t="s">
        <v>3216</v>
      </c>
      <c r="AN498">
        <v>0.39</v>
      </c>
      <c r="AO498" t="s">
        <v>3217</v>
      </c>
      <c r="AP498">
        <v>2.4216842749846E-2</v>
      </c>
      <c r="AQ498">
        <f>(Table2[[#This Row],[Sharpe Ratio]]-AVERAGE(Table2[Sharpe Ratio]))/_xlfn.STDEV.P(Table2[Sharpe Ratio])</f>
        <v>-0.46674945181645622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470</v>
      </c>
      <c r="AT498">
        <f>_xlfn.RANK.AVG(Table2[[#This Row],[6M Return vs Nifty Z-Score]],Table2[6M Return vs Nifty Z-Score])</f>
        <v>464</v>
      </c>
      <c r="AU498">
        <f>_xlfn.RANK.AVG(Table2[[#This Row],[Sharpe Ratio Z-Score]],Table2[Sharpe Ratio Z-Score])</f>
        <v>467</v>
      </c>
      <c r="AV498">
        <f>(Table2[[#This Row],[Rank 1Y]]+Table2[[#This Row],[Rank 6M]]+Table2[[#This Row],[Rank Sharpe]])/3</f>
        <v>467</v>
      </c>
    </row>
    <row r="499" spans="1:48" x14ac:dyDescent="0.3">
      <c r="A499" t="s">
        <v>481</v>
      </c>
      <c r="B499" t="s">
        <v>482</v>
      </c>
      <c r="C499" t="s">
        <v>3170</v>
      </c>
      <c r="D499" t="s">
        <v>21</v>
      </c>
      <c r="E499">
        <v>45756.933741350003</v>
      </c>
      <c r="F499">
        <v>6860.75</v>
      </c>
      <c r="G499">
        <v>-2.3168267584629301</v>
      </c>
      <c r="H499">
        <f>(Table2[[#This Row],[1Y Return vs Nifty]]-AVERAGE(Table2[1Y Return vs Nifty]))/_xlfn.STDEV.P(Table2[1Y Return vs Nifty])</f>
        <v>-0.48219760370595466</v>
      </c>
      <c r="I499">
        <v>10.9472389122104</v>
      </c>
      <c r="J499">
        <f>(Table2[[#This Row],[1M Return vs Nifty]]-AVERAGE(Table2[1M Return vs Nifty]))/_xlfn.STDEV.P(Table2[1M Return vs Nifty])</f>
        <v>0.90024943955185421</v>
      </c>
      <c r="K499">
        <v>5.3630612140544196</v>
      </c>
      <c r="L499">
        <f>(Table2[[#This Row],[6M Return vs Nifty]]-AVERAGE(Table2[6M Return vs Nifty]))/_xlfn.STDEV.P(Table2[6M Return vs Nifty])</f>
        <v>-0.32281517611870797</v>
      </c>
      <c r="M499">
        <v>0.97689177106779002</v>
      </c>
      <c r="N499">
        <f>(Table2[[#This Row],[1W Return vs Nifty]]-AVERAGE(Table2[1W Return vs Nifty]))/_xlfn.STDEV.P(Table2[1W Return vs Nifty])</f>
        <v>0.48434220457084254</v>
      </c>
      <c r="O499">
        <v>6593.58</v>
      </c>
      <c r="P499">
        <v>6244.5991431132297</v>
      </c>
      <c r="Q499">
        <v>5741.9803166689899</v>
      </c>
      <c r="R499">
        <v>63.6512036338111</v>
      </c>
      <c r="S499" s="1">
        <f>(Table2[[#This Row],[Close Price]]-Table2[[#This Row],[20D EMA]])/Table2[[#This Row],[20D EMA]]</f>
        <v>4.0519717664758759E-2</v>
      </c>
      <c r="T499" s="1">
        <f>(Table2[[#This Row],[Close Price]]-Table2[[#This Row],[50D EMA]])/Table2[[#This Row],[50D EMA]]</f>
        <v>9.8669400992101114E-2</v>
      </c>
      <c r="U499" s="1">
        <f>(Table2[[#This Row],[Close Price]]-Table2[[#This Row],[200D EMA]])/Table2[[#This Row],[200D EMA]]</f>
        <v>0.19484038983610194</v>
      </c>
      <c r="V499">
        <v>1.09566048169851</v>
      </c>
      <c r="W499">
        <v>6770</v>
      </c>
      <c r="X499">
        <v>7000</v>
      </c>
      <c r="Y499">
        <v>6770</v>
      </c>
      <c r="Z499">
        <v>7088.1</v>
      </c>
      <c r="AA499">
        <v>6222.7</v>
      </c>
      <c r="AB499">
        <v>7088.1</v>
      </c>
      <c r="AC499" s="1">
        <f>(Table2[[#This Row],[Close Price]]/Table2[[#This Row],[Day Low]])-1</f>
        <v>1.3404726735598338E-2</v>
      </c>
      <c r="AD499" s="1">
        <f>(Table2[[#This Row],[Day High]]/Table2[[#This Row],[Close Price]])-1</f>
        <v>2.0296614801588841E-2</v>
      </c>
      <c r="AE499" s="1">
        <f>(Table2[[#This Row],[Close Price]]/Table2[[#This Row],[Current Week Low]])-1</f>
        <v>1.3404726735598338E-2</v>
      </c>
      <c r="AF499" s="1">
        <f>(Table2[[#This Row],[Current Week High]]/Table2[[#This Row],[Close Price]])-1</f>
        <v>3.3137776482162984E-2</v>
      </c>
      <c r="AG499" s="1">
        <f>(Table2[[#This Row],[Close Price]]/Table2[[#This Row],[Current Month Low]])-1</f>
        <v>0.10253587670946707</v>
      </c>
      <c r="AH499" s="1">
        <f>(Table2[[#This Row],[Current Month High]]/Table2[[#This Row],[Close Price]])-1</f>
        <v>3.3137776482162984E-2</v>
      </c>
      <c r="AI499">
        <v>3.31377764821629</v>
      </c>
      <c r="AJ499">
        <v>60.026823721499703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0.09</v>
      </c>
      <c r="AM499" t="s">
        <v>3217</v>
      </c>
      <c r="AN499">
        <v>8.1999999999999993</v>
      </c>
      <c r="AO499" t="s">
        <v>3217</v>
      </c>
      <c r="AP499">
        <v>3.505881771953E-3</v>
      </c>
      <c r="AQ499">
        <f>(Table2[[#This Row],[Sharpe Ratio]]-AVERAGE(Table2[Sharpe Ratio]))/_xlfn.STDEV.P(Table2[Sharpe Ratio])</f>
        <v>-0.70728815875867646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-0.12770929446064239</v>
      </c>
      <c r="AS499">
        <f>_xlfn.RANK.AVG(Table2[[#This Row],[1Y Return vs Nifty Z-Score]],Table2[1Y Return vs Nifty Z-Score])</f>
        <v>467</v>
      </c>
      <c r="AT499">
        <f>_xlfn.RANK.AVG(Table2[[#This Row],[6M Return vs Nifty Z-Score]],Table2[6M Return vs Nifty Z-Score])</f>
        <v>417</v>
      </c>
      <c r="AU499">
        <f>_xlfn.RANK.AVG(Table2[[#This Row],[Sharpe Ratio Z-Score]],Table2[Sharpe Ratio Z-Score])</f>
        <v>521</v>
      </c>
      <c r="AV499">
        <f>(Table2[[#This Row],[Rank 1Y]]+Table2[[#This Row],[Rank 6M]]+Table2[[#This Row],[Rank Sharpe]])/3</f>
        <v>468.33333333333331</v>
      </c>
    </row>
    <row r="500" spans="1:48" x14ac:dyDescent="0.3">
      <c r="A500" t="s">
        <v>1508</v>
      </c>
      <c r="B500" t="s">
        <v>1509</v>
      </c>
      <c r="C500" t="s">
        <v>631</v>
      </c>
      <c r="D500" t="s">
        <v>631</v>
      </c>
      <c r="E500">
        <v>7018.2139999999999</v>
      </c>
      <c r="F500">
        <v>350</v>
      </c>
      <c r="G500">
        <v>-32.100521271197799</v>
      </c>
      <c r="H500">
        <f>(Table2[[#This Row],[1Y Return vs Nifty]]-AVERAGE(Table2[1Y Return vs Nifty]))/_xlfn.STDEV.P(Table2[1Y Return vs Nifty])</f>
        <v>-0.9772366125127433</v>
      </c>
      <c r="I500">
        <v>-2.8899439456743701</v>
      </c>
      <c r="J500">
        <f>(Table2[[#This Row],[1M Return vs Nifty]]-AVERAGE(Table2[1M Return vs Nifty]))/_xlfn.STDEV.P(Table2[1M Return vs Nifty])</f>
        <v>-0.38718883515055058</v>
      </c>
      <c r="K500">
        <v>-8.7266880480072793</v>
      </c>
      <c r="L500">
        <f>(Table2[[#This Row],[6M Return vs Nifty]]-AVERAGE(Table2[6M Return vs Nifty]))/_xlfn.STDEV.P(Table2[6M Return vs Nifty])</f>
        <v>-0.73820484986251889</v>
      </c>
      <c r="M500">
        <v>-5.4320827287472602</v>
      </c>
      <c r="N500">
        <f>(Table2[[#This Row],[1W Return vs Nifty]]-AVERAGE(Table2[1W Return vs Nifty]))/_xlfn.STDEV.P(Table2[1W Return vs Nifty])</f>
        <v>-0.96154330567206647</v>
      </c>
      <c r="O500">
        <v>342.23</v>
      </c>
      <c r="P500">
        <v>361.51717925111501</v>
      </c>
      <c r="Q500">
        <v>349.87782058312098</v>
      </c>
      <c r="R500">
        <v>34.8802324064022</v>
      </c>
      <c r="S500" s="1">
        <f>(Table2[[#This Row],[Close Price]]-Table2[[#This Row],[20D EMA]])/Table2[[#This Row],[20D EMA]]</f>
        <v>2.2704029453875993E-2</v>
      </c>
      <c r="T500" s="1">
        <f>(Table2[[#This Row],[Close Price]]-Table2[[#This Row],[50D EMA]])/Table2[[#This Row],[50D EMA]]</f>
        <v>-3.1857903060023084E-2</v>
      </c>
      <c r="U500" s="1">
        <f>(Table2[[#This Row],[Close Price]]-Table2[[#This Row],[200D EMA]])/Table2[[#This Row],[200D EMA]]</f>
        <v>3.4920595045262318E-4</v>
      </c>
      <c r="V500">
        <v>0.61133004901902199</v>
      </c>
      <c r="W500">
        <v>345.75</v>
      </c>
      <c r="X500">
        <v>352.65</v>
      </c>
      <c r="Y500">
        <v>348.8</v>
      </c>
      <c r="Z500">
        <v>357.1</v>
      </c>
      <c r="AA500">
        <v>347.5</v>
      </c>
      <c r="AB500">
        <v>364.95</v>
      </c>
      <c r="AC500" s="1">
        <f>(Table2[[#This Row],[Close Price]]/Table2[[#This Row],[Day Low]])-1</f>
        <v>1.2292118582791112E-2</v>
      </c>
      <c r="AD500" s="1">
        <f>(Table2[[#This Row],[Day High]]/Table2[[#This Row],[Close Price]])-1</f>
        <v>7.5714285714285623E-3</v>
      </c>
      <c r="AE500" s="1">
        <f>(Table2[[#This Row],[Close Price]]/Table2[[#This Row],[Current Week Low]])-1</f>
        <v>3.4403669724769603E-3</v>
      </c>
      <c r="AF500" s="1">
        <f>(Table2[[#This Row],[Current Week High]]/Table2[[#This Row],[Close Price]])-1</f>
        <v>2.028571428571424E-2</v>
      </c>
      <c r="AG500" s="1">
        <f>(Table2[[#This Row],[Close Price]]/Table2[[#This Row],[Current Month Low]])-1</f>
        <v>7.194244604316502E-3</v>
      </c>
      <c r="AH500" s="1">
        <f>(Table2[[#This Row],[Current Month High]]/Table2[[#This Row],[Close Price]])-1</f>
        <v>4.2714285714285705E-2</v>
      </c>
      <c r="AI500">
        <v>24.842857142857099</v>
      </c>
      <c r="AJ500">
        <v>30.718954248366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-0.09</v>
      </c>
      <c r="AM500" t="s">
        <v>3216</v>
      </c>
      <c r="AN500">
        <v>-5.86</v>
      </c>
      <c r="AO500" t="s">
        <v>3216</v>
      </c>
      <c r="AP500">
        <v>0.12602370437982999</v>
      </c>
      <c r="AQ500">
        <f>(Table2[[#This Row],[Sharpe Ratio]]-AVERAGE(Table2[Sharpe Ratio]))/_xlfn.STDEV.P(Table2[Sharpe Ratio])</f>
        <v>0.71564333432519278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666</v>
      </c>
      <c r="AT500">
        <f>_xlfn.RANK.AVG(Table2[[#This Row],[6M Return vs Nifty Z-Score]],Table2[6M Return vs Nifty Z-Score])</f>
        <v>568</v>
      </c>
      <c r="AU500">
        <f>_xlfn.RANK.AVG(Table2[[#This Row],[Sharpe Ratio Z-Score]],Table2[Sharpe Ratio Z-Score])</f>
        <v>173</v>
      </c>
      <c r="AV500">
        <f>(Table2[[#This Row],[Rank 1Y]]+Table2[[#This Row],[Rank 6M]]+Table2[[#This Row],[Rank Sharpe]])/3</f>
        <v>469</v>
      </c>
    </row>
    <row r="501" spans="1:48" x14ac:dyDescent="0.3">
      <c r="A501" t="s">
        <v>765</v>
      </c>
      <c r="B501" t="s">
        <v>766</v>
      </c>
      <c r="C501" t="s">
        <v>3170</v>
      </c>
      <c r="D501" t="s">
        <v>282</v>
      </c>
      <c r="E501">
        <v>22654.271296800001</v>
      </c>
      <c r="F501">
        <v>2059.1999999999998</v>
      </c>
      <c r="G501">
        <v>-3.06994829474987</v>
      </c>
      <c r="H501">
        <f>(Table2[[#This Row],[1Y Return vs Nifty]]-AVERAGE(Table2[1Y Return vs Nifty]))/_xlfn.STDEV.P(Table2[1Y Return vs Nifty])</f>
        <v>-0.49471534352749091</v>
      </c>
      <c r="I501">
        <v>15.684912194164401</v>
      </c>
      <c r="J501">
        <f>(Table2[[#This Row],[1M Return vs Nifty]]-AVERAGE(Table2[1M Return vs Nifty]))/_xlfn.STDEV.P(Table2[1M Return vs Nifty])</f>
        <v>1.3410517313815757</v>
      </c>
      <c r="K501">
        <v>-11.8612461370956</v>
      </c>
      <c r="L501">
        <f>(Table2[[#This Row],[6M Return vs Nifty]]-AVERAGE(Table2[6M Return vs Nifty]))/_xlfn.STDEV.P(Table2[6M Return vs Nifty])</f>
        <v>-0.83061693170583317</v>
      </c>
      <c r="M501">
        <v>2.8427520770708301</v>
      </c>
      <c r="N501">
        <f>(Table2[[#This Row],[1W Return vs Nifty]]-AVERAGE(Table2[1W Return vs Nifty]))/_xlfn.STDEV.P(Table2[1W Return vs Nifty])</f>
        <v>0.90528636352560954</v>
      </c>
      <c r="O501">
        <v>2020.26</v>
      </c>
      <c r="P501">
        <v>1935.0092951511201</v>
      </c>
      <c r="Q501">
        <v>1860.15218149063</v>
      </c>
      <c r="R501">
        <v>51.900440652419498</v>
      </c>
      <c r="S501" s="1">
        <f>(Table2[[#This Row],[Close Price]]-Table2[[#This Row],[20D EMA]])/Table2[[#This Row],[20D EMA]]</f>
        <v>1.927474681476633E-2</v>
      </c>
      <c r="T501" s="1">
        <f>(Table2[[#This Row],[Close Price]]-Table2[[#This Row],[50D EMA]])/Table2[[#This Row],[50D EMA]]</f>
        <v>6.418093451028134E-2</v>
      </c>
      <c r="U501" s="1">
        <f>(Table2[[#This Row],[Close Price]]-Table2[[#This Row],[200D EMA]])/Table2[[#This Row],[200D EMA]]</f>
        <v>0.10700620115385567</v>
      </c>
      <c r="V501">
        <v>0.70033204438865104</v>
      </c>
      <c r="W501">
        <v>2016.95</v>
      </c>
      <c r="X501">
        <v>2135</v>
      </c>
      <c r="Y501">
        <v>2016.95</v>
      </c>
      <c r="Z501">
        <v>2157.4499999999998</v>
      </c>
      <c r="AA501">
        <v>1925</v>
      </c>
      <c r="AB501">
        <v>2157.4499999999998</v>
      </c>
      <c r="AC501" s="1">
        <f>(Table2[[#This Row],[Close Price]]/Table2[[#This Row],[Day Low]])-1</f>
        <v>2.0947470190138429E-2</v>
      </c>
      <c r="AD501" s="1">
        <f>(Table2[[#This Row],[Day High]]/Table2[[#This Row],[Close Price]])-1</f>
        <v>3.6810411810412003E-2</v>
      </c>
      <c r="AE501" s="1">
        <f>(Table2[[#This Row],[Close Price]]/Table2[[#This Row],[Current Week Low]])-1</f>
        <v>2.0947470190138429E-2</v>
      </c>
      <c r="AF501" s="1">
        <f>(Table2[[#This Row],[Current Week High]]/Table2[[#This Row],[Close Price]])-1</f>
        <v>4.7712703962703884E-2</v>
      </c>
      <c r="AG501" s="1">
        <f>(Table2[[#This Row],[Close Price]]/Table2[[#This Row],[Current Month Low]])-1</f>
        <v>6.9714285714285618E-2</v>
      </c>
      <c r="AH501" s="1">
        <f>(Table2[[#This Row],[Current Month High]]/Table2[[#This Row],[Close Price]])-1</f>
        <v>4.7712703962703884E-2</v>
      </c>
      <c r="AI501">
        <v>19.4128787878787</v>
      </c>
      <c r="AJ501">
        <v>33.5321963556189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-0.02</v>
      </c>
      <c r="AM501" t="s">
        <v>3216</v>
      </c>
      <c r="AN501">
        <v>3.73</v>
      </c>
      <c r="AO501" t="s">
        <v>3217</v>
      </c>
      <c r="AP501">
        <v>6.9974099733497996E-2</v>
      </c>
      <c r="AQ501">
        <f>(Table2[[#This Row],[Sharpe Ratio]]-AVERAGE(Table2[Sharpe Ratio]))/_xlfn.STDEV.P(Table2[Sharpe Ratio])</f>
        <v>6.4678879288933303E-2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0.98568469896279443</v>
      </c>
      <c r="AS501">
        <f>_xlfn.RANK.AVG(Table2[[#This Row],[1Y Return vs Nifty Z-Score]],Table2[1Y Return vs Nifty Z-Score])</f>
        <v>476</v>
      </c>
      <c r="AT501">
        <f>_xlfn.RANK.AVG(Table2[[#This Row],[6M Return vs Nifty Z-Score]],Table2[6M Return vs Nifty Z-Score])</f>
        <v>600</v>
      </c>
      <c r="AU501">
        <f>_xlfn.RANK.AVG(Table2[[#This Row],[Sharpe Ratio Z-Score]],Table2[Sharpe Ratio Z-Score])</f>
        <v>336</v>
      </c>
      <c r="AV501">
        <f>(Table2[[#This Row],[Rank 1Y]]+Table2[[#This Row],[Rank 6M]]+Table2[[#This Row],[Rank Sharpe]])/3</f>
        <v>470.66666666666669</v>
      </c>
    </row>
    <row r="502" spans="1:48" x14ac:dyDescent="0.3">
      <c r="A502" t="s">
        <v>1191</v>
      </c>
      <c r="B502" t="s">
        <v>1192</v>
      </c>
      <c r="C502" t="s">
        <v>3181</v>
      </c>
      <c r="D502" t="s">
        <v>463</v>
      </c>
      <c r="E502">
        <v>10311.675327974999</v>
      </c>
      <c r="F502">
        <v>337.75</v>
      </c>
      <c r="G502">
        <v>-12.993249157544801</v>
      </c>
      <c r="H502">
        <f>(Table2[[#This Row],[1Y Return vs Nifty]]-AVERAGE(Table2[1Y Return vs Nifty]))/_xlfn.STDEV.P(Table2[1Y Return vs Nifty])</f>
        <v>-0.65965193395313826</v>
      </c>
      <c r="I502">
        <v>14.247264162097199</v>
      </c>
      <c r="J502">
        <f>(Table2[[#This Row],[1M Return vs Nifty]]-AVERAGE(Table2[1M Return vs Nifty]))/_xlfn.STDEV.P(Table2[1M Return vs Nifty])</f>
        <v>1.2072901759375623</v>
      </c>
      <c r="K502">
        <v>32.653662023722198</v>
      </c>
      <c r="L502">
        <f>(Table2[[#This Row],[6M Return vs Nifty]]-AVERAGE(Table2[6M Return vs Nifty]))/_xlfn.STDEV.P(Table2[6M Return vs Nifty])</f>
        <v>0.48175796111409014</v>
      </c>
      <c r="M502">
        <v>12.266117190554599</v>
      </c>
      <c r="N502">
        <f>(Table2[[#This Row],[1W Return vs Nifty]]-AVERAGE(Table2[1W Return vs Nifty]))/_xlfn.STDEV.P(Table2[1W Return vs Nifty])</f>
        <v>3.0312282089344027</v>
      </c>
      <c r="O502">
        <v>302.52</v>
      </c>
      <c r="P502">
        <v>293.942624910635</v>
      </c>
      <c r="Q502">
        <v>283.83883686010398</v>
      </c>
      <c r="R502">
        <v>89.135518031595097</v>
      </c>
      <c r="S502" s="1">
        <f>(Table2[[#This Row],[Close Price]]-Table2[[#This Row],[20D EMA]])/Table2[[#This Row],[20D EMA]]</f>
        <v>0.11645511040592364</v>
      </c>
      <c r="T502" s="1">
        <f>(Table2[[#This Row],[Close Price]]-Table2[[#This Row],[50D EMA]])/Table2[[#This Row],[50D EMA]]</f>
        <v>0.14903376161481649</v>
      </c>
      <c r="U502" s="1">
        <f>(Table2[[#This Row],[Close Price]]-Table2[[#This Row],[200D EMA]])/Table2[[#This Row],[200D EMA]]</f>
        <v>0.18993582321670549</v>
      </c>
      <c r="V502">
        <v>2.1991020059363602</v>
      </c>
      <c r="W502">
        <v>323.60000000000002</v>
      </c>
      <c r="X502">
        <v>341</v>
      </c>
      <c r="Y502">
        <v>317.85000000000002</v>
      </c>
      <c r="Z502">
        <v>341</v>
      </c>
      <c r="AA502">
        <v>272</v>
      </c>
      <c r="AB502">
        <v>345.15</v>
      </c>
      <c r="AC502" s="1">
        <f>(Table2[[#This Row],[Close Price]]/Table2[[#This Row],[Day Low]])-1</f>
        <v>4.3726823238566137E-2</v>
      </c>
      <c r="AD502" s="1">
        <f>(Table2[[#This Row],[Day High]]/Table2[[#This Row],[Close Price]])-1</f>
        <v>9.622501850481191E-3</v>
      </c>
      <c r="AE502" s="1">
        <f>(Table2[[#This Row],[Close Price]]/Table2[[#This Row],[Current Week Low]])-1</f>
        <v>6.2608148497719007E-2</v>
      </c>
      <c r="AF502" s="1">
        <f>(Table2[[#This Row],[Current Week High]]/Table2[[#This Row],[Close Price]])-1</f>
        <v>9.622501850481191E-3</v>
      </c>
      <c r="AG502" s="1">
        <f>(Table2[[#This Row],[Close Price]]/Table2[[#This Row],[Current Month Low]])-1</f>
        <v>0.24172794117647056</v>
      </c>
      <c r="AH502" s="1">
        <f>(Table2[[#This Row],[Current Month High]]/Table2[[#This Row],[Close Price]])-1</f>
        <v>2.1909696521095423E-2</v>
      </c>
      <c r="AI502">
        <v>2.1909696521095401</v>
      </c>
      <c r="AJ502">
        <v>58.568075117370803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0.03</v>
      </c>
      <c r="AM502" t="s">
        <v>3217</v>
      </c>
      <c r="AN502">
        <v>22.13</v>
      </c>
      <c r="AO502" t="s">
        <v>3217</v>
      </c>
      <c r="AP502">
        <v>-4.6306100550592998E-2</v>
      </c>
      <c r="AQ502">
        <f>(Table2[[#This Row],[Sharpe Ratio]]-AVERAGE(Table2[Sharpe Ratio]))/_xlfn.STDEV.P(Table2[Sharpe Ratio])</f>
        <v>-1.2858083843958783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2.7748160276370384</v>
      </c>
      <c r="AS502">
        <f>_xlfn.RANK.AVG(Table2[[#This Row],[1Y Return vs Nifty Z-Score]],Table2[1Y Return vs Nifty Z-Score])</f>
        <v>557</v>
      </c>
      <c r="AT502">
        <f>_xlfn.RANK.AVG(Table2[[#This Row],[6M Return vs Nifty Z-Score]],Table2[6M Return vs Nifty Z-Score])</f>
        <v>190</v>
      </c>
      <c r="AU502">
        <f>_xlfn.RANK.AVG(Table2[[#This Row],[Sharpe Ratio Z-Score]],Table2[Sharpe Ratio Z-Score])</f>
        <v>665</v>
      </c>
      <c r="AV502">
        <f>(Table2[[#This Row],[Rank 1Y]]+Table2[[#This Row],[Rank 6M]]+Table2[[#This Row],[Rank Sharpe]])/3</f>
        <v>470.66666666666669</v>
      </c>
    </row>
    <row r="503" spans="1:48" x14ac:dyDescent="0.3">
      <c r="A503" t="s">
        <v>412</v>
      </c>
      <c r="B503" t="s">
        <v>413</v>
      </c>
      <c r="C503" t="s">
        <v>3178</v>
      </c>
      <c r="D503" t="s">
        <v>414</v>
      </c>
      <c r="E503">
        <v>57064.444711511002</v>
      </c>
      <c r="F503">
        <v>199.67</v>
      </c>
      <c r="G503">
        <v>7.8691918763853304</v>
      </c>
      <c r="H503">
        <f>(Table2[[#This Row],[1Y Return vs Nifty]]-AVERAGE(Table2[1Y Return vs Nifty]))/_xlfn.STDEV.P(Table2[1Y Return vs Nifty])</f>
        <v>-0.31289434394660187</v>
      </c>
      <c r="I503">
        <v>-1.1815987607615099</v>
      </c>
      <c r="J503">
        <f>(Table2[[#This Row],[1M Return vs Nifty]]-AVERAGE(Table2[1M Return vs Nifty]))/_xlfn.STDEV.P(Table2[1M Return vs Nifty])</f>
        <v>-0.2282410926765753</v>
      </c>
      <c r="K503">
        <v>15.9988730772289</v>
      </c>
      <c r="L503">
        <f>(Table2[[#This Row],[6M Return vs Nifty]]-AVERAGE(Table2[6M Return vs Nifty]))/_xlfn.STDEV.P(Table2[6M Return vs Nifty])</f>
        <v>-9.2534272421255781E-3</v>
      </c>
      <c r="M503">
        <v>-9.6606926947441902</v>
      </c>
      <c r="N503">
        <f>(Table2[[#This Row],[1W Return vs Nifty]]-AVERAGE(Table2[1W Return vs Nifty]))/_xlfn.STDEV.P(Table2[1W Return vs Nifty])</f>
        <v>-1.9155314793619695</v>
      </c>
      <c r="O503">
        <v>206.76</v>
      </c>
      <c r="P503">
        <v>198.76607292069701</v>
      </c>
      <c r="Q503">
        <v>178.26769296397899</v>
      </c>
      <c r="R503">
        <v>30.5376628914542</v>
      </c>
      <c r="S503" s="1">
        <f>(Table2[[#This Row],[Close Price]]-Table2[[#This Row],[20D EMA]])/Table2[[#This Row],[20D EMA]]</f>
        <v>-3.4290965370477863E-2</v>
      </c>
      <c r="T503" s="1">
        <f>(Table2[[#This Row],[Close Price]]-Table2[[#This Row],[50D EMA]])/Table2[[#This Row],[50D EMA]]</f>
        <v>4.5476930042463535E-3</v>
      </c>
      <c r="U503" s="1">
        <f>(Table2[[#This Row],[Close Price]]-Table2[[#This Row],[200D EMA]])/Table2[[#This Row],[200D EMA]]</f>
        <v>0.12005712689817319</v>
      </c>
      <c r="V503">
        <v>0.71364084037443298</v>
      </c>
      <c r="W503">
        <v>198.9</v>
      </c>
      <c r="X503">
        <v>206.98</v>
      </c>
      <c r="Y503">
        <v>198.3</v>
      </c>
      <c r="Z503">
        <v>209.34</v>
      </c>
      <c r="AA503">
        <v>198.3</v>
      </c>
      <c r="AB503">
        <v>220.8</v>
      </c>
      <c r="AC503" s="1">
        <f>(Table2[[#This Row],[Close Price]]/Table2[[#This Row],[Day Low]])-1</f>
        <v>3.8712921065862105E-3</v>
      </c>
      <c r="AD503" s="1">
        <f>(Table2[[#This Row],[Day High]]/Table2[[#This Row],[Close Price]])-1</f>
        <v>3.6610407171833614E-2</v>
      </c>
      <c r="AE503" s="1">
        <f>(Table2[[#This Row],[Close Price]]/Table2[[#This Row],[Current Week Low]])-1</f>
        <v>6.9087241553200673E-3</v>
      </c>
      <c r="AF503" s="1">
        <f>(Table2[[#This Row],[Current Week High]]/Table2[[#This Row],[Close Price]])-1</f>
        <v>4.8429909350428346E-2</v>
      </c>
      <c r="AG503" s="1">
        <f>(Table2[[#This Row],[Close Price]]/Table2[[#This Row],[Current Month Low]])-1</f>
        <v>6.9087241553200673E-3</v>
      </c>
      <c r="AH503" s="1">
        <f>(Table2[[#This Row],[Current Month High]]/Table2[[#This Row],[Close Price]])-1</f>
        <v>0.10582461060750248</v>
      </c>
      <c r="AI503">
        <v>15.0898983322482</v>
      </c>
      <c r="AJ503">
        <v>46.278388278388199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-0.01</v>
      </c>
      <c r="AM503" t="s">
        <v>3216</v>
      </c>
      <c r="AN503">
        <v>-4.66</v>
      </c>
      <c r="AO503" t="s">
        <v>3216</v>
      </c>
      <c r="AP503">
        <v>-7.5056407942030001E-2</v>
      </c>
      <c r="AQ503">
        <f>(Table2[[#This Row],[Sharpe Ratio]]-AVERAGE(Table2[Sharpe Ratio]))/_xlfn.STDEV.P(Table2[Sharpe Ratio])</f>
        <v>-1.6197166840401738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-4.0856370272674463</v>
      </c>
      <c r="AS503">
        <f>_xlfn.RANK.AVG(Table2[[#This Row],[1Y Return vs Nifty Z-Score]],Table2[1Y Return vs Nifty Z-Score])</f>
        <v>397</v>
      </c>
      <c r="AT503">
        <f>_xlfn.RANK.AVG(Table2[[#This Row],[6M Return vs Nifty Z-Score]],Table2[6M Return vs Nifty Z-Score])</f>
        <v>315</v>
      </c>
      <c r="AU503">
        <f>_xlfn.RANK.AVG(Table2[[#This Row],[Sharpe Ratio Z-Score]],Table2[Sharpe Ratio Z-Score])</f>
        <v>702</v>
      </c>
      <c r="AV503">
        <f>(Table2[[#This Row],[Rank 1Y]]+Table2[[#This Row],[Rank 6M]]+Table2[[#This Row],[Rank Sharpe]])/3</f>
        <v>471.33333333333331</v>
      </c>
    </row>
    <row r="504" spans="1:48" x14ac:dyDescent="0.3">
      <c r="A504" t="s">
        <v>1259</v>
      </c>
      <c r="B504" t="s">
        <v>1260</v>
      </c>
      <c r="C504" t="s">
        <v>3188</v>
      </c>
      <c r="D504" t="s">
        <v>1236</v>
      </c>
      <c r="E504">
        <v>9464.4146117599994</v>
      </c>
      <c r="F504">
        <v>90.4</v>
      </c>
      <c r="G504">
        <v>10.611465624695301</v>
      </c>
      <c r="H504">
        <f>(Table2[[#This Row],[1Y Return vs Nifty]]-AVERAGE(Table2[1Y Return vs Nifty]))/_xlfn.STDEV.P(Table2[1Y Return vs Nifty])</f>
        <v>-0.26731462321518645</v>
      </c>
      <c r="I504">
        <v>-8.6153907788412702</v>
      </c>
      <c r="J504">
        <f>(Table2[[#This Row],[1M Return vs Nifty]]-AVERAGE(Table2[1M Return vs Nifty]))/_xlfn.STDEV.P(Table2[1M Return vs Nifty])</f>
        <v>-0.91989549000208137</v>
      </c>
      <c r="K504">
        <v>-17.542307895868099</v>
      </c>
      <c r="L504">
        <f>(Table2[[#This Row],[6M Return vs Nifty]]-AVERAGE(Table2[6M Return vs Nifty]))/_xlfn.STDEV.P(Table2[6M Return vs Nifty])</f>
        <v>-0.99810425505012679</v>
      </c>
      <c r="M504">
        <v>-2.21830822757433</v>
      </c>
      <c r="N504">
        <f>(Table2[[#This Row],[1W Return vs Nifty]]-AVERAGE(Table2[1W Return vs Nifty]))/_xlfn.STDEV.P(Table2[1W Return vs Nifty])</f>
        <v>-0.23650531643242009</v>
      </c>
      <c r="O504">
        <v>91.75</v>
      </c>
      <c r="P504">
        <v>91.098930163695599</v>
      </c>
      <c r="Q504">
        <v>87.791067613985007</v>
      </c>
      <c r="R504">
        <v>45.254240853538299</v>
      </c>
      <c r="S504" s="1">
        <f>(Table2[[#This Row],[Close Price]]-Table2[[#This Row],[20D EMA]])/Table2[[#This Row],[20D EMA]]</f>
        <v>-1.4713896457765606E-2</v>
      </c>
      <c r="T504" s="1">
        <f>(Table2[[#This Row],[Close Price]]-Table2[[#This Row],[50D EMA]])/Table2[[#This Row],[50D EMA]]</f>
        <v>-7.6722104468151912E-3</v>
      </c>
      <c r="U504" s="1">
        <f>(Table2[[#This Row],[Close Price]]-Table2[[#This Row],[200D EMA]])/Table2[[#This Row],[200D EMA]]</f>
        <v>2.9717515197404881E-2</v>
      </c>
      <c r="V504">
        <v>0.53238660321919595</v>
      </c>
      <c r="W504">
        <v>89.33</v>
      </c>
      <c r="X504">
        <v>91.88</v>
      </c>
      <c r="Y504">
        <v>88.5</v>
      </c>
      <c r="Z504">
        <v>92.1</v>
      </c>
      <c r="AA504">
        <v>87.55</v>
      </c>
      <c r="AB504">
        <v>95.46</v>
      </c>
      <c r="AC504" s="1">
        <f>(Table2[[#This Row],[Close Price]]/Table2[[#This Row],[Day Low]])-1</f>
        <v>1.197805888279424E-2</v>
      </c>
      <c r="AD504" s="1">
        <f>(Table2[[#This Row],[Day High]]/Table2[[#This Row],[Close Price]])-1</f>
        <v>1.6371681415929151E-2</v>
      </c>
      <c r="AE504" s="1">
        <f>(Table2[[#This Row],[Close Price]]/Table2[[#This Row],[Current Week Low]])-1</f>
        <v>2.1468926553672274E-2</v>
      </c>
      <c r="AF504" s="1">
        <f>(Table2[[#This Row],[Current Week High]]/Table2[[#This Row],[Close Price]])-1</f>
        <v>1.8805309734513109E-2</v>
      </c>
      <c r="AG504" s="1">
        <f>(Table2[[#This Row],[Close Price]]/Table2[[#This Row],[Current Month Low]])-1</f>
        <v>3.2552826956025127E-2</v>
      </c>
      <c r="AH504" s="1">
        <f>(Table2[[#This Row],[Current Month High]]/Table2[[#This Row],[Close Price]])-1</f>
        <v>5.5973451327433477E-2</v>
      </c>
      <c r="AI504">
        <v>50.110619469026503</v>
      </c>
      <c r="AJ504">
        <v>43.949044585987203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0.06</v>
      </c>
      <c r="AM504" t="s">
        <v>3217</v>
      </c>
      <c r="AN504">
        <v>-4.13</v>
      </c>
      <c r="AO504" t="s">
        <v>3216</v>
      </c>
      <c r="AP504">
        <v>5.6611968101643997E-2</v>
      </c>
      <c r="AQ504">
        <f>(Table2[[#This Row],[Sharpe Ratio]]-AVERAGE(Table2[Sharpe Ratio]))/_xlfn.STDEV.P(Table2[Sharpe Ratio])</f>
        <v>-9.0509953723144618E-2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-2.5123296384229592</v>
      </c>
      <c r="AS504">
        <f>_xlfn.RANK.AVG(Table2[[#This Row],[1Y Return vs Nifty Z-Score]],Table2[1Y Return vs Nifty Z-Score])</f>
        <v>381</v>
      </c>
      <c r="AT504">
        <f>_xlfn.RANK.AVG(Table2[[#This Row],[6M Return vs Nifty Z-Score]],Table2[6M Return vs Nifty Z-Score])</f>
        <v>663</v>
      </c>
      <c r="AU504">
        <f>_xlfn.RANK.AVG(Table2[[#This Row],[Sharpe Ratio Z-Score]],Table2[Sharpe Ratio Z-Score])</f>
        <v>371</v>
      </c>
      <c r="AV504">
        <f>(Table2[[#This Row],[Rank 1Y]]+Table2[[#This Row],[Rank 6M]]+Table2[[#This Row],[Rank Sharpe]])/3</f>
        <v>471.66666666666669</v>
      </c>
    </row>
    <row r="505" spans="1:48" x14ac:dyDescent="0.3">
      <c r="A505" t="s">
        <v>1224</v>
      </c>
      <c r="B505" t="s">
        <v>1225</v>
      </c>
      <c r="C505" t="s">
        <v>3184</v>
      </c>
      <c r="D505" t="s">
        <v>132</v>
      </c>
      <c r="E505">
        <v>10027.842838892901</v>
      </c>
      <c r="F505">
        <v>186.23</v>
      </c>
      <c r="G505">
        <v>-17.711400461820698</v>
      </c>
      <c r="H505">
        <f>(Table2[[#This Row],[1Y Return vs Nifty]]-AVERAGE(Table2[1Y Return vs Nifty]))/_xlfn.STDEV.P(Table2[1Y Return vs Nifty])</f>
        <v>-0.73807299565421491</v>
      </c>
      <c r="I505">
        <v>-8.7424845819776795</v>
      </c>
      <c r="J505">
        <f>(Table2[[#This Row],[1M Return vs Nifty]]-AVERAGE(Table2[1M Return vs Nifty]))/_xlfn.STDEV.P(Table2[1M Return vs Nifty])</f>
        <v>-0.93172054343353683</v>
      </c>
      <c r="K505">
        <v>-28.482850339436901</v>
      </c>
      <c r="L505">
        <f>(Table2[[#This Row],[6M Return vs Nifty]]-AVERAGE(Table2[6M Return vs Nifty]))/_xlfn.STDEV.P(Table2[6M Return vs Nifty])</f>
        <v>-1.3206499775954668</v>
      </c>
      <c r="M505">
        <v>-6.1163023622596597</v>
      </c>
      <c r="N505">
        <f>(Table2[[#This Row],[1W Return vs Nifty]]-AVERAGE(Table2[1W Return vs Nifty]))/_xlfn.STDEV.P(Table2[1W Return vs Nifty])</f>
        <v>-1.1159054823272929</v>
      </c>
      <c r="O505">
        <v>193.83</v>
      </c>
      <c r="P505">
        <v>198.31725742586499</v>
      </c>
      <c r="Q505">
        <v>197.65016650553699</v>
      </c>
      <c r="R505">
        <v>34.085286369851801</v>
      </c>
      <c r="S505" s="1">
        <f>(Table2[[#This Row],[Close Price]]-Table2[[#This Row],[20D EMA]])/Table2[[#This Row],[20D EMA]]</f>
        <v>-3.920961667440552E-2</v>
      </c>
      <c r="T505" s="1">
        <f>(Table2[[#This Row],[Close Price]]-Table2[[#This Row],[50D EMA]])/Table2[[#This Row],[50D EMA]]</f>
        <v>-6.0949095317050089E-2</v>
      </c>
      <c r="U505" s="1">
        <f>(Table2[[#This Row],[Close Price]]-Table2[[#This Row],[200D EMA]])/Table2[[#This Row],[200D EMA]]</f>
        <v>-5.7779695850734697E-2</v>
      </c>
      <c r="V505">
        <v>0.46886633305130898</v>
      </c>
      <c r="W505">
        <v>185</v>
      </c>
      <c r="X505">
        <v>191</v>
      </c>
      <c r="Y505">
        <v>185</v>
      </c>
      <c r="Z505">
        <v>195</v>
      </c>
      <c r="AA505">
        <v>183.62</v>
      </c>
      <c r="AB505">
        <v>199.84</v>
      </c>
      <c r="AC505" s="1">
        <f>(Table2[[#This Row],[Close Price]]/Table2[[#This Row],[Day Low]])-1</f>
        <v>6.6486486486485585E-3</v>
      </c>
      <c r="AD505" s="1">
        <f>(Table2[[#This Row],[Day High]]/Table2[[#This Row],[Close Price]])-1</f>
        <v>2.5613488696772935E-2</v>
      </c>
      <c r="AE505" s="1">
        <f>(Table2[[#This Row],[Close Price]]/Table2[[#This Row],[Current Week Low]])-1</f>
        <v>6.6486486486485585E-3</v>
      </c>
      <c r="AF505" s="1">
        <f>(Table2[[#This Row],[Current Week High]]/Table2[[#This Row],[Close Price]])-1</f>
        <v>4.7092305213982666E-2</v>
      </c>
      <c r="AG505" s="1">
        <f>(Table2[[#This Row],[Close Price]]/Table2[[#This Row],[Current Month Low]])-1</f>
        <v>1.4214137893475476E-2</v>
      </c>
      <c r="AH505" s="1">
        <f>(Table2[[#This Row],[Current Month High]]/Table2[[#This Row],[Close Price]])-1</f>
        <v>7.308167319980674E-2</v>
      </c>
      <c r="AI505">
        <v>52.982870643827503</v>
      </c>
      <c r="AJ505">
        <v>37.388417558096599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-0.05</v>
      </c>
      <c r="AM505" t="s">
        <v>3216</v>
      </c>
      <c r="AN505">
        <v>-3.59</v>
      </c>
      <c r="AO505" t="s">
        <v>3216</v>
      </c>
      <c r="AP505">
        <v>0.15097852875405801</v>
      </c>
      <c r="AQ505">
        <f>(Table2[[#This Row],[Sharpe Ratio]]-AVERAGE(Table2[Sharpe Ratio]))/_xlfn.STDEV.P(Table2[Sharpe Ratio])</f>
        <v>1.0054705998660924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584</v>
      </c>
      <c r="AT505">
        <f>_xlfn.RANK.AVG(Table2[[#This Row],[6M Return vs Nifty Z-Score]],Table2[6M Return vs Nifty Z-Score])</f>
        <v>721</v>
      </c>
      <c r="AU505">
        <f>_xlfn.RANK.AVG(Table2[[#This Row],[Sharpe Ratio Z-Score]],Table2[Sharpe Ratio Z-Score])</f>
        <v>113</v>
      </c>
      <c r="AV505">
        <f>(Table2[[#This Row],[Rank 1Y]]+Table2[[#This Row],[Rank 6M]]+Table2[[#This Row],[Rank Sharpe]])/3</f>
        <v>472.66666666666669</v>
      </c>
    </row>
    <row r="506" spans="1:48" x14ac:dyDescent="0.3">
      <c r="A506" t="s">
        <v>125</v>
      </c>
      <c r="B506" t="s">
        <v>126</v>
      </c>
      <c r="C506" t="s">
        <v>3179</v>
      </c>
      <c r="D506" t="s">
        <v>127</v>
      </c>
      <c r="E506">
        <v>233162.98775351999</v>
      </c>
      <c r="F506">
        <v>956.7</v>
      </c>
      <c r="G506">
        <v>-7.7612923146162398</v>
      </c>
      <c r="H506">
        <f>(Table2[[#This Row],[1Y Return vs Nifty]]-AVERAGE(Table2[1Y Return vs Nifty]))/_xlfn.STDEV.P(Table2[1Y Return vs Nifty])</f>
        <v>-0.57269083755403938</v>
      </c>
      <c r="I506">
        <v>1.68148764685221</v>
      </c>
      <c r="J506">
        <f>(Table2[[#This Row],[1M Return vs Nifty]]-AVERAGE(Table2[1M Return vs Nifty]))/_xlfn.STDEV.P(Table2[1M Return vs Nifty])</f>
        <v>3.8146008137208691E-2</v>
      </c>
      <c r="K506">
        <v>3.87218048706562</v>
      </c>
      <c r="L506">
        <f>(Table2[[#This Row],[6M Return vs Nifty]]-AVERAGE(Table2[6M Return vs Nifty]))/_xlfn.STDEV.P(Table2[6M Return vs Nifty])</f>
        <v>-0.36676886523383939</v>
      </c>
      <c r="M506">
        <v>0.27026611510975201</v>
      </c>
      <c r="N506">
        <f>(Table2[[#This Row],[1W Return vs Nifty]]-AVERAGE(Table2[1W Return vs Nifty]))/_xlfn.STDEV.P(Table2[1W Return vs Nifty])</f>
        <v>0.3249251563137302</v>
      </c>
      <c r="O506">
        <v>942.01</v>
      </c>
      <c r="P506">
        <v>927.89810803210901</v>
      </c>
      <c r="Q506">
        <v>876.23416745582995</v>
      </c>
      <c r="R506">
        <v>58.367935685136104</v>
      </c>
      <c r="S506" s="1">
        <f>(Table2[[#This Row],[Close Price]]-Table2[[#This Row],[20D EMA]])/Table2[[#This Row],[20D EMA]]</f>
        <v>1.5594314285411042E-2</v>
      </c>
      <c r="T506" s="1">
        <f>(Table2[[#This Row],[Close Price]]-Table2[[#This Row],[50D EMA]])/Table2[[#This Row],[50D EMA]]</f>
        <v>3.1039929620046577E-2</v>
      </c>
      <c r="U506" s="1">
        <f>(Table2[[#This Row],[Close Price]]-Table2[[#This Row],[200D EMA]])/Table2[[#This Row],[200D EMA]]</f>
        <v>9.1831425357224841E-2</v>
      </c>
      <c r="V506">
        <v>0.87308504618185601</v>
      </c>
      <c r="W506">
        <v>950</v>
      </c>
      <c r="X506">
        <v>970.95</v>
      </c>
      <c r="Y506">
        <v>950</v>
      </c>
      <c r="Z506">
        <v>978.55</v>
      </c>
      <c r="AA506">
        <v>911.7</v>
      </c>
      <c r="AB506">
        <v>978.55</v>
      </c>
      <c r="AC506" s="1">
        <f>(Table2[[#This Row],[Close Price]]/Table2[[#This Row],[Day Low]])-1</f>
        <v>7.0526315789474214E-3</v>
      </c>
      <c r="AD506" s="1">
        <f>(Table2[[#This Row],[Day High]]/Table2[[#This Row],[Close Price]])-1</f>
        <v>1.4894951395421741E-2</v>
      </c>
      <c r="AE506" s="1">
        <f>(Table2[[#This Row],[Close Price]]/Table2[[#This Row],[Current Week Low]])-1</f>
        <v>7.0526315789474214E-3</v>
      </c>
      <c r="AF506" s="1">
        <f>(Table2[[#This Row],[Current Week High]]/Table2[[#This Row],[Close Price]])-1</f>
        <v>2.2838925472979943E-2</v>
      </c>
      <c r="AG506" s="1">
        <f>(Table2[[#This Row],[Close Price]]/Table2[[#This Row],[Current Month Low]])-1</f>
        <v>4.9358341559723629E-2</v>
      </c>
      <c r="AH506" s="1">
        <f>(Table2[[#This Row],[Current Month High]]/Table2[[#This Row],[Close Price]])-1</f>
        <v>2.2838925472979943E-2</v>
      </c>
      <c r="AI506">
        <v>2.2838925472979899</v>
      </c>
      <c r="AJ506">
        <v>32.3236514522821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0.08</v>
      </c>
      <c r="AM506" t="s">
        <v>3217</v>
      </c>
      <c r="AN506">
        <v>1.73</v>
      </c>
      <c r="AO506" t="s">
        <v>3217</v>
      </c>
      <c r="AP506">
        <v>2.5818239539585001E-2</v>
      </c>
      <c r="AQ506">
        <f>(Table2[[#This Row],[Sharpe Ratio]]-AVERAGE(Table2[Sharpe Ratio]))/_xlfn.STDEV.P(Table2[Sharpe Ratio])</f>
        <v>-0.44815070531133733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-1.0245392436482774</v>
      </c>
      <c r="AS506">
        <f>_xlfn.RANK.AVG(Table2[[#This Row],[1Y Return vs Nifty Z-Score]],Table2[1Y Return vs Nifty Z-Score])</f>
        <v>518</v>
      </c>
      <c r="AT506">
        <f>_xlfn.RANK.AVG(Table2[[#This Row],[6M Return vs Nifty Z-Score]],Table2[6M Return vs Nifty Z-Score])</f>
        <v>439</v>
      </c>
      <c r="AU506">
        <f>_xlfn.RANK.AVG(Table2[[#This Row],[Sharpe Ratio Z-Score]],Table2[Sharpe Ratio Z-Score])</f>
        <v>462</v>
      </c>
      <c r="AV506">
        <f>(Table2[[#This Row],[Rank 1Y]]+Table2[[#This Row],[Rank 6M]]+Table2[[#This Row],[Rank Sharpe]])/3</f>
        <v>473</v>
      </c>
    </row>
    <row r="507" spans="1:48" x14ac:dyDescent="0.3">
      <c r="A507" t="s">
        <v>728</v>
      </c>
      <c r="B507" t="s">
        <v>729</v>
      </c>
      <c r="C507" t="s">
        <v>3178</v>
      </c>
      <c r="D507" t="s">
        <v>495</v>
      </c>
      <c r="E507">
        <v>23805.2229323299</v>
      </c>
      <c r="F507">
        <v>197.35</v>
      </c>
      <c r="G507">
        <v>-32.272398937206098</v>
      </c>
      <c r="H507">
        <f>(Table2[[#This Row],[1Y Return vs Nifty]]-AVERAGE(Table2[1Y Return vs Nifty]))/_xlfn.STDEV.P(Table2[1Y Return vs Nifty])</f>
        <v>-0.98009341556584983</v>
      </c>
      <c r="I507">
        <v>7.6912619600260097</v>
      </c>
      <c r="J507">
        <f>(Table2[[#This Row],[1M Return vs Nifty]]-AVERAGE(Table2[1M Return vs Nifty]))/_xlfn.STDEV.P(Table2[1M Return vs Nifty])</f>
        <v>0.59730704203902274</v>
      </c>
      <c r="K507">
        <v>10.599431640424401</v>
      </c>
      <c r="L507">
        <f>(Table2[[#This Row],[6M Return vs Nifty]]-AVERAGE(Table2[6M Return vs Nifty]))/_xlfn.STDEV.P(Table2[6M Return vs Nifty])</f>
        <v>-0.168438106480686</v>
      </c>
      <c r="M507">
        <v>-0.78921845186658401</v>
      </c>
      <c r="N507">
        <f>(Table2[[#This Row],[1W Return vs Nifty]]-AVERAGE(Table2[1W Return vs Nifty]))/_xlfn.STDEV.P(Table2[1W Return vs Nifty])</f>
        <v>8.5901989072032725E-2</v>
      </c>
      <c r="O507">
        <v>184.26</v>
      </c>
      <c r="P507">
        <v>178.40032886549201</v>
      </c>
      <c r="Q507">
        <v>173.255766011546</v>
      </c>
      <c r="R507">
        <v>76.812206763653506</v>
      </c>
      <c r="S507" s="1">
        <f>(Table2[[#This Row],[Close Price]]-Table2[[#This Row],[20D EMA]])/Table2[[#This Row],[20D EMA]]</f>
        <v>7.1040920438510818E-2</v>
      </c>
      <c r="T507" s="1">
        <f>(Table2[[#This Row],[Close Price]]-Table2[[#This Row],[50D EMA]])/Table2[[#This Row],[50D EMA]]</f>
        <v>0.10621993387016349</v>
      </c>
      <c r="U507" s="1">
        <f>(Table2[[#This Row],[Close Price]]-Table2[[#This Row],[200D EMA]])/Table2[[#This Row],[200D EMA]]</f>
        <v>0.13906742928745194</v>
      </c>
      <c r="V507">
        <v>1.1112978101197599</v>
      </c>
      <c r="W507">
        <v>191.15</v>
      </c>
      <c r="X507">
        <v>198.85</v>
      </c>
      <c r="Y507">
        <v>185.32</v>
      </c>
      <c r="Z507">
        <v>198.85</v>
      </c>
      <c r="AA507">
        <v>174.96</v>
      </c>
      <c r="AB507">
        <v>198.85</v>
      </c>
      <c r="AC507" s="1">
        <f>(Table2[[#This Row],[Close Price]]/Table2[[#This Row],[Day Low]])-1</f>
        <v>3.2435260266806099E-2</v>
      </c>
      <c r="AD507" s="1">
        <f>(Table2[[#This Row],[Day High]]/Table2[[#This Row],[Close Price]])-1</f>
        <v>7.6007093995440478E-3</v>
      </c>
      <c r="AE507" s="1">
        <f>(Table2[[#This Row],[Close Price]]/Table2[[#This Row],[Current Week Low]])-1</f>
        <v>6.49147420677747E-2</v>
      </c>
      <c r="AF507" s="1">
        <f>(Table2[[#This Row],[Current Week High]]/Table2[[#This Row],[Close Price]])-1</f>
        <v>7.6007093995440478E-3</v>
      </c>
      <c r="AG507" s="1">
        <f>(Table2[[#This Row],[Close Price]]/Table2[[#This Row],[Current Month Low]])-1</f>
        <v>0.1279721079103795</v>
      </c>
      <c r="AH507" s="1">
        <f>(Table2[[#This Row],[Current Month High]]/Table2[[#This Row],[Close Price]])-1</f>
        <v>7.6007093995440478E-3</v>
      </c>
      <c r="AI507">
        <v>12.997213073220101</v>
      </c>
      <c r="AJ507">
        <v>38.7346221441124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0.05</v>
      </c>
      <c r="AM507" t="s">
        <v>3217</v>
      </c>
      <c r="AN507">
        <v>12.2</v>
      </c>
      <c r="AO507" t="s">
        <v>3217</v>
      </c>
      <c r="AP507">
        <v>4.8339478467705997E-2</v>
      </c>
      <c r="AQ507">
        <f>(Table2[[#This Row],[Sharpe Ratio]]-AVERAGE(Table2[Sharpe Ratio]))/_xlfn.STDEV.P(Table2[Sharpe Ratio])</f>
        <v>-0.18658728986724477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-0.6519097808027251</v>
      </c>
      <c r="AS507">
        <f>_xlfn.RANK.AVG(Table2[[#This Row],[1Y Return vs Nifty Z-Score]],Table2[1Y Return vs Nifty Z-Score])</f>
        <v>667</v>
      </c>
      <c r="AT507">
        <f>_xlfn.RANK.AVG(Table2[[#This Row],[6M Return vs Nifty Z-Score]],Table2[6M Return vs Nifty Z-Score])</f>
        <v>366</v>
      </c>
      <c r="AU507">
        <f>_xlfn.RANK.AVG(Table2[[#This Row],[Sharpe Ratio Z-Score]],Table2[Sharpe Ratio Z-Score])</f>
        <v>388</v>
      </c>
      <c r="AV507">
        <f>(Table2[[#This Row],[Rank 1Y]]+Table2[[#This Row],[Rank 6M]]+Table2[[#This Row],[Rank Sharpe]])/3</f>
        <v>473.66666666666669</v>
      </c>
    </row>
    <row r="508" spans="1:48" x14ac:dyDescent="0.3">
      <c r="A508" t="s">
        <v>1320</v>
      </c>
      <c r="B508" t="s">
        <v>1321</v>
      </c>
      <c r="C508" t="s">
        <v>3171</v>
      </c>
      <c r="D508" t="s">
        <v>24</v>
      </c>
      <c r="E508">
        <v>8770.9777564249998</v>
      </c>
      <c r="F508">
        <v>232.25</v>
      </c>
      <c r="G508">
        <v>-29.2768091296508</v>
      </c>
      <c r="H508">
        <f>(Table2[[#This Row],[1Y Return vs Nifty]]-AVERAGE(Table2[1Y Return vs Nifty]))/_xlfn.STDEV.P(Table2[1Y Return vs Nifty])</f>
        <v>-0.93030329270215273</v>
      </c>
      <c r="I508">
        <v>3.7432229021366501</v>
      </c>
      <c r="J508">
        <f>(Table2[[#This Row],[1M Return vs Nifty]]-AVERAGE(Table2[1M Return vs Nifty]))/_xlfn.STDEV.P(Table2[1M Return vs Nifty])</f>
        <v>0.22997384673832996</v>
      </c>
      <c r="K508">
        <v>-12.067837881971201</v>
      </c>
      <c r="L508">
        <f>(Table2[[#This Row],[6M Return vs Nifty]]-AVERAGE(Table2[6M Return vs Nifty]))/_xlfn.STDEV.P(Table2[6M Return vs Nifty])</f>
        <v>-0.83670760627398244</v>
      </c>
      <c r="M508">
        <v>3.9310006727909101</v>
      </c>
      <c r="N508">
        <f>(Table2[[#This Row],[1W Return vs Nifty]]-AVERAGE(Table2[1W Return vs Nifty]))/_xlfn.STDEV.P(Table2[1W Return vs Nifty])</f>
        <v>1.1507987892872138</v>
      </c>
      <c r="O508">
        <v>226.13</v>
      </c>
      <c r="P508">
        <v>224.870324840975</v>
      </c>
      <c r="Q508">
        <v>222.62093326688401</v>
      </c>
      <c r="R508">
        <v>63.178077835461004</v>
      </c>
      <c r="S508" s="1">
        <f>(Table2[[#This Row],[Close Price]]-Table2[[#This Row],[20D EMA]])/Table2[[#This Row],[20D EMA]]</f>
        <v>2.7064078185114776E-2</v>
      </c>
      <c r="T508" s="1">
        <f>(Table2[[#This Row],[Close Price]]-Table2[[#This Row],[50D EMA]])/Table2[[#This Row],[50D EMA]]</f>
        <v>3.2817470087455052E-2</v>
      </c>
      <c r="U508" s="1">
        <f>(Table2[[#This Row],[Close Price]]-Table2[[#This Row],[200D EMA]])/Table2[[#This Row],[200D EMA]]</f>
        <v>4.325319542871741E-2</v>
      </c>
      <c r="V508">
        <v>0.95214745317024196</v>
      </c>
      <c r="W508">
        <v>230.51</v>
      </c>
      <c r="X508">
        <v>234.49</v>
      </c>
      <c r="Y508">
        <v>225.65</v>
      </c>
      <c r="Z508">
        <v>236.31</v>
      </c>
      <c r="AA508">
        <v>216</v>
      </c>
      <c r="AB508">
        <v>236.99</v>
      </c>
      <c r="AC508" s="1">
        <f>(Table2[[#This Row],[Close Price]]/Table2[[#This Row],[Day Low]])-1</f>
        <v>7.548479458591828E-3</v>
      </c>
      <c r="AD508" s="1">
        <f>(Table2[[#This Row],[Day High]]/Table2[[#This Row],[Close Price]])-1</f>
        <v>9.6447793326157605E-3</v>
      </c>
      <c r="AE508" s="1">
        <f>(Table2[[#This Row],[Close Price]]/Table2[[#This Row],[Current Week Low]])-1</f>
        <v>2.9248836693995139E-2</v>
      </c>
      <c r="AF508" s="1">
        <f>(Table2[[#This Row],[Current Week High]]/Table2[[#This Row],[Close Price]])-1</f>
        <v>1.7481162540365913E-2</v>
      </c>
      <c r="AG508" s="1">
        <f>(Table2[[#This Row],[Close Price]]/Table2[[#This Row],[Current Month Low]])-1</f>
        <v>7.5231481481481399E-2</v>
      </c>
      <c r="AH508" s="1">
        <f>(Table2[[#This Row],[Current Month High]]/Table2[[#This Row],[Close Price]])-1</f>
        <v>2.0409041980624432E-2</v>
      </c>
      <c r="AI508">
        <v>23.379978471474701</v>
      </c>
      <c r="AJ508">
        <v>20.9635416666666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0.03</v>
      </c>
      <c r="AM508" t="s">
        <v>3217</v>
      </c>
      <c r="AN508">
        <v>-1.46</v>
      </c>
      <c r="AO508" t="s">
        <v>3216</v>
      </c>
      <c r="AP508">
        <v>0.12762280078263499</v>
      </c>
      <c r="AQ508">
        <f>(Table2[[#This Row],[Sharpe Ratio]]-AVERAGE(Table2[Sharpe Ratio]))/_xlfn.STDEV.P(Table2[Sharpe Ratio])</f>
        <v>0.73421536395806408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0.3479771010074727</v>
      </c>
      <c r="AS508">
        <f>_xlfn.RANK.AVG(Table2[[#This Row],[1Y Return vs Nifty Z-Score]],Table2[1Y Return vs Nifty Z-Score])</f>
        <v>653</v>
      </c>
      <c r="AT508">
        <f>_xlfn.RANK.AVG(Table2[[#This Row],[6M Return vs Nifty Z-Score]],Table2[6M Return vs Nifty Z-Score])</f>
        <v>605</v>
      </c>
      <c r="AU508">
        <f>_xlfn.RANK.AVG(Table2[[#This Row],[Sharpe Ratio Z-Score]],Table2[Sharpe Ratio Z-Score])</f>
        <v>165</v>
      </c>
      <c r="AV508">
        <f>(Table2[[#This Row],[Rank 1Y]]+Table2[[#This Row],[Rank 6M]]+Table2[[#This Row],[Rank Sharpe]])/3</f>
        <v>474.33333333333331</v>
      </c>
    </row>
    <row r="509" spans="1:48" x14ac:dyDescent="0.3">
      <c r="A509" t="s">
        <v>38</v>
      </c>
      <c r="B509" t="s">
        <v>39</v>
      </c>
      <c r="C509" t="s">
        <v>3171</v>
      </c>
      <c r="D509" t="s">
        <v>40</v>
      </c>
      <c r="E509">
        <v>644264.26582385995</v>
      </c>
      <c r="F509">
        <v>1018.6</v>
      </c>
      <c r="G509">
        <v>27.425312185200202</v>
      </c>
      <c r="H509">
        <f>(Table2[[#This Row],[1Y Return vs Nifty]]-AVERAGE(Table2[1Y Return vs Nifty]))/_xlfn.STDEV.P(Table2[1Y Return vs Nifty])</f>
        <v>1.2150704096132324E-2</v>
      </c>
      <c r="I509">
        <v>-7.0821616396907796</v>
      </c>
      <c r="J509">
        <f>(Table2[[#This Row],[1M Return vs Nifty]]-AVERAGE(Table2[1M Return vs Nifty]))/_xlfn.STDEV.P(Table2[1M Return vs Nifty])</f>
        <v>-0.77724088335962016</v>
      </c>
      <c r="K509">
        <v>-2.4340298716623998</v>
      </c>
      <c r="L509">
        <f>(Table2[[#This Row],[6M Return vs Nifty]]-AVERAGE(Table2[6M Return vs Nifty]))/_xlfn.STDEV.P(Table2[6M Return vs Nifty])</f>
        <v>-0.55268662819398506</v>
      </c>
      <c r="M509">
        <v>-3.08032096637334</v>
      </c>
      <c r="N509">
        <f>(Table2[[#This Row],[1W Return vs Nifty]]-AVERAGE(Table2[1W Return vs Nifty]))/_xlfn.STDEV.P(Table2[1W Return vs Nifty])</f>
        <v>-0.4309781964088128</v>
      </c>
      <c r="O509">
        <v>1046.08</v>
      </c>
      <c r="P509">
        <v>1056.65571269559</v>
      </c>
      <c r="Q509">
        <v>965.66666161440901</v>
      </c>
      <c r="R509">
        <v>33.518371367991698</v>
      </c>
      <c r="S509" s="1">
        <f>(Table2[[#This Row],[Close Price]]-Table2[[#This Row],[20D EMA]])/Table2[[#This Row],[20D EMA]]</f>
        <v>-2.6269501376567667E-2</v>
      </c>
      <c r="T509" s="1">
        <f>(Table2[[#This Row],[Close Price]]-Table2[[#This Row],[50D EMA]])/Table2[[#This Row],[50D EMA]]</f>
        <v>-3.6015243412168378E-2</v>
      </c>
      <c r="U509" s="1">
        <f>(Table2[[#This Row],[Close Price]]-Table2[[#This Row],[200D EMA]])/Table2[[#This Row],[200D EMA]]</f>
        <v>5.4815331718190051E-2</v>
      </c>
      <c r="V509">
        <v>0.307685220729499</v>
      </c>
      <c r="W509">
        <v>1016</v>
      </c>
      <c r="X509">
        <v>1034.45</v>
      </c>
      <c r="Y509">
        <v>1016</v>
      </c>
      <c r="Z509">
        <v>1041.6500000000001</v>
      </c>
      <c r="AA509">
        <v>1004.85</v>
      </c>
      <c r="AB509">
        <v>1079.95</v>
      </c>
      <c r="AC509" s="1">
        <f>(Table2[[#This Row],[Close Price]]/Table2[[#This Row],[Day Low]])-1</f>
        <v>2.5590551181102761E-3</v>
      </c>
      <c r="AD509" s="1">
        <f>(Table2[[#This Row],[Day High]]/Table2[[#This Row],[Close Price]])-1</f>
        <v>1.55605733359514E-2</v>
      </c>
      <c r="AE509" s="1">
        <f>(Table2[[#This Row],[Close Price]]/Table2[[#This Row],[Current Week Low]])-1</f>
        <v>2.5590551181102761E-3</v>
      </c>
      <c r="AF509" s="1">
        <f>(Table2[[#This Row],[Current Week High]]/Table2[[#This Row],[Close Price]])-1</f>
        <v>2.2629098763008226E-2</v>
      </c>
      <c r="AG509" s="1">
        <f>(Table2[[#This Row],[Close Price]]/Table2[[#This Row],[Current Month Low]])-1</f>
        <v>1.3683634373289566E-2</v>
      </c>
      <c r="AH509" s="1">
        <f>(Table2[[#This Row],[Current Month High]]/Table2[[#This Row],[Close Price]])-1</f>
        <v>6.0229727076379413E-2</v>
      </c>
      <c r="AI509">
        <v>19.968584331435199</v>
      </c>
      <c r="AJ509">
        <v>70.519795764627105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-0.01</v>
      </c>
      <c r="AM509" t="s">
        <v>3216</v>
      </c>
      <c r="AN509">
        <v>-3.78</v>
      </c>
      <c r="AO509" t="s">
        <v>3216</v>
      </c>
      <c r="AP509">
        <v>-2.5053542595359E-2</v>
      </c>
      <c r="AQ509">
        <f>(Table2[[#This Row],[Sharpe Ratio]]-AVERAGE(Table2[Sharpe Ratio]))/_xlfn.STDEV.P(Table2[Sharpe Ratio])</f>
        <v>-1.0389795281577141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289</v>
      </c>
      <c r="AT509">
        <f>_xlfn.RANK.AVG(Table2[[#This Row],[6M Return vs Nifty Z-Score]],Table2[6M Return vs Nifty Z-Score])</f>
        <v>501</v>
      </c>
      <c r="AU509">
        <f>_xlfn.RANK.AVG(Table2[[#This Row],[Sharpe Ratio Z-Score]],Table2[Sharpe Ratio Z-Score])</f>
        <v>635</v>
      </c>
      <c r="AV509">
        <f>(Table2[[#This Row],[Rank 1Y]]+Table2[[#This Row],[Rank 6M]]+Table2[[#This Row],[Rank Sharpe]])/3</f>
        <v>475</v>
      </c>
    </row>
    <row r="510" spans="1:48" x14ac:dyDescent="0.3">
      <c r="A510" t="s">
        <v>1589</v>
      </c>
      <c r="B510" t="s">
        <v>1590</v>
      </c>
      <c r="C510" t="s">
        <v>3185</v>
      </c>
      <c r="D510" t="s">
        <v>285</v>
      </c>
      <c r="E510">
        <v>6105.5461939199904</v>
      </c>
      <c r="F510">
        <v>831.4</v>
      </c>
      <c r="G510">
        <v>-10.2860161750421</v>
      </c>
      <c r="H510">
        <f>(Table2[[#This Row],[1Y Return vs Nifty]]-AVERAGE(Table2[1Y Return vs Nifty]))/_xlfn.STDEV.P(Table2[1Y Return vs Nifty])</f>
        <v>-0.61465463075778926</v>
      </c>
      <c r="I510">
        <v>13.318242344596401</v>
      </c>
      <c r="J510">
        <f>(Table2[[#This Row],[1M Return vs Nifty]]-AVERAGE(Table2[1M Return vs Nifty]))/_xlfn.STDEV.P(Table2[1M Return vs Nifty])</f>
        <v>1.1208521879331919</v>
      </c>
      <c r="K510">
        <v>4.1444918290969204</v>
      </c>
      <c r="L510">
        <f>(Table2[[#This Row],[6M Return vs Nifty]]-AVERAGE(Table2[6M Return vs Nifty]))/_xlfn.STDEV.P(Table2[6M Return vs Nifty])</f>
        <v>-0.35874066562437595</v>
      </c>
      <c r="M510">
        <v>-1.8483138259844401</v>
      </c>
      <c r="N510">
        <f>(Table2[[#This Row],[1W Return vs Nifty]]-AVERAGE(Table2[1W Return vs Nifty]))/_xlfn.STDEV.P(Table2[1W Return vs Nifty])</f>
        <v>-0.15303337499385516</v>
      </c>
      <c r="O510">
        <v>774.68</v>
      </c>
      <c r="P510">
        <v>787.43180108919603</v>
      </c>
      <c r="Q510">
        <v>767.87349937701094</v>
      </c>
      <c r="R510">
        <v>60.014939973388202</v>
      </c>
      <c r="S510" s="1">
        <f>(Table2[[#This Row],[Close Price]]-Table2[[#This Row],[20D EMA]])/Table2[[#This Row],[20D EMA]]</f>
        <v>7.3217328445293578E-2</v>
      </c>
      <c r="T510" s="1">
        <f>(Table2[[#This Row],[Close Price]]-Table2[[#This Row],[50D EMA]])/Table2[[#This Row],[50D EMA]]</f>
        <v>5.5837469162390949E-2</v>
      </c>
      <c r="U510" s="1">
        <f>(Table2[[#This Row],[Close Price]]-Table2[[#This Row],[200D EMA]])/Table2[[#This Row],[200D EMA]]</f>
        <v>8.2730424574528463E-2</v>
      </c>
      <c r="V510">
        <v>2.6853949480772998</v>
      </c>
      <c r="W510">
        <v>799.8</v>
      </c>
      <c r="X510">
        <v>838.95</v>
      </c>
      <c r="Y510">
        <v>825.55</v>
      </c>
      <c r="Z510">
        <v>853</v>
      </c>
      <c r="AA510">
        <v>825</v>
      </c>
      <c r="AB510">
        <v>869.3</v>
      </c>
      <c r="AC510" s="1">
        <f>(Table2[[#This Row],[Close Price]]/Table2[[#This Row],[Day Low]])-1</f>
        <v>3.9509877469367405E-2</v>
      </c>
      <c r="AD510" s="1">
        <f>(Table2[[#This Row],[Day High]]/Table2[[#This Row],[Close Price]])-1</f>
        <v>9.0810680779409569E-3</v>
      </c>
      <c r="AE510" s="1">
        <f>(Table2[[#This Row],[Close Price]]/Table2[[#This Row],[Current Week Low]])-1</f>
        <v>7.0861849675973865E-3</v>
      </c>
      <c r="AF510" s="1">
        <f>(Table2[[#This Row],[Current Week High]]/Table2[[#This Row],[Close Price]])-1</f>
        <v>2.5980274236228063E-2</v>
      </c>
      <c r="AG510" s="1">
        <f>(Table2[[#This Row],[Close Price]]/Table2[[#This Row],[Current Month Low]])-1</f>
        <v>7.7575757575756299E-3</v>
      </c>
      <c r="AH510" s="1">
        <f>(Table2[[#This Row],[Current Month High]]/Table2[[#This Row],[Close Price]])-1</f>
        <v>4.5585758960789091E-2</v>
      </c>
      <c r="AI510">
        <v>4.5585758960789002</v>
      </c>
      <c r="AJ510">
        <v>28.899224806201499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7.0000000000000007E-2</v>
      </c>
      <c r="AM510" t="s">
        <v>3217</v>
      </c>
      <c r="AN510">
        <v>6.48</v>
      </c>
      <c r="AO510" t="s">
        <v>3217</v>
      </c>
      <c r="AP510">
        <v>2.673124791733E-2</v>
      </c>
      <c r="AQ510">
        <f>(Table2[[#This Row],[Sharpe Ratio]]-AVERAGE(Table2[Sharpe Ratio]))/_xlfn.STDEV.P(Table2[Sharpe Ratio])</f>
        <v>-0.43754695520796866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535</v>
      </c>
      <c r="AT510">
        <f>_xlfn.RANK.AVG(Table2[[#This Row],[6M Return vs Nifty Z-Score]],Table2[6M Return vs Nifty Z-Score])</f>
        <v>432</v>
      </c>
      <c r="AU510">
        <f>_xlfn.RANK.AVG(Table2[[#This Row],[Sharpe Ratio Z-Score]],Table2[Sharpe Ratio Z-Score])</f>
        <v>458</v>
      </c>
      <c r="AV510">
        <f>(Table2[[#This Row],[Rank 1Y]]+Table2[[#This Row],[Rank 6M]]+Table2[[#This Row],[Rank Sharpe]])/3</f>
        <v>475</v>
      </c>
    </row>
    <row r="511" spans="1:48" x14ac:dyDescent="0.3">
      <c r="A511" t="s">
        <v>677</v>
      </c>
      <c r="B511" t="s">
        <v>678</v>
      </c>
      <c r="C511" t="s">
        <v>3171</v>
      </c>
      <c r="D511" t="s">
        <v>544</v>
      </c>
      <c r="E511">
        <v>28142.667360899999</v>
      </c>
      <c r="F511">
        <v>868.6</v>
      </c>
      <c r="G511">
        <v>9.4065485701541895</v>
      </c>
      <c r="H511">
        <f>(Table2[[#This Row],[1Y Return vs Nifty]]-AVERAGE(Table2[1Y Return vs Nifty]))/_xlfn.STDEV.P(Table2[1Y Return vs Nifty])</f>
        <v>-0.28734172039479877</v>
      </c>
      <c r="I511">
        <v>2.3873364062589899</v>
      </c>
      <c r="J511">
        <f>(Table2[[#This Row],[1M Return vs Nifty]]-AVERAGE(Table2[1M Return vs Nifty]))/_xlfn.STDEV.P(Table2[1M Return vs Nifty])</f>
        <v>0.10381954286929304</v>
      </c>
      <c r="K511">
        <v>5.26852239089874</v>
      </c>
      <c r="L511">
        <f>(Table2[[#This Row],[6M Return vs Nifty]]-AVERAGE(Table2[6M Return vs Nifty]))/_xlfn.STDEV.P(Table2[6M Return vs Nifty])</f>
        <v>-0.325602340757081</v>
      </c>
      <c r="M511">
        <v>0.62303198325260201</v>
      </c>
      <c r="N511">
        <f>(Table2[[#This Row],[1W Return vs Nifty]]-AVERAGE(Table2[1W Return vs Nifty]))/_xlfn.STDEV.P(Table2[1W Return vs Nifty])</f>
        <v>0.40451028452273252</v>
      </c>
      <c r="O511">
        <v>833.14</v>
      </c>
      <c r="P511">
        <v>804.94716793586099</v>
      </c>
      <c r="Q511">
        <v>747.51473350949504</v>
      </c>
      <c r="R511">
        <v>78.971838288651796</v>
      </c>
      <c r="S511" s="1">
        <f>(Table2[[#This Row],[Close Price]]-Table2[[#This Row],[20D EMA]])/Table2[[#This Row],[20D EMA]]</f>
        <v>4.2561874354850371E-2</v>
      </c>
      <c r="T511" s="1">
        <f>(Table2[[#This Row],[Close Price]]-Table2[[#This Row],[50D EMA]])/Table2[[#This Row],[50D EMA]]</f>
        <v>7.9077030890567654E-2</v>
      </c>
      <c r="U511" s="1">
        <f>(Table2[[#This Row],[Close Price]]-Table2[[#This Row],[200D EMA]])/Table2[[#This Row],[200D EMA]]</f>
        <v>0.16198378582054654</v>
      </c>
      <c r="V511">
        <v>0.58198223267599902</v>
      </c>
      <c r="W511">
        <v>855</v>
      </c>
      <c r="X511">
        <v>880.5</v>
      </c>
      <c r="Y511">
        <v>841.8</v>
      </c>
      <c r="Z511">
        <v>880.5</v>
      </c>
      <c r="AA511">
        <v>810</v>
      </c>
      <c r="AB511">
        <v>880.5</v>
      </c>
      <c r="AC511" s="1">
        <f>(Table2[[#This Row],[Close Price]]/Table2[[#This Row],[Day Low]])-1</f>
        <v>1.5906432748538091E-2</v>
      </c>
      <c r="AD511" s="1">
        <f>(Table2[[#This Row],[Day High]]/Table2[[#This Row],[Close Price]])-1</f>
        <v>1.3700207230025407E-2</v>
      </c>
      <c r="AE511" s="1">
        <f>(Table2[[#This Row],[Close Price]]/Table2[[#This Row],[Current Week Low]])-1</f>
        <v>3.1836540746020603E-2</v>
      </c>
      <c r="AF511" s="1">
        <f>(Table2[[#This Row],[Current Week High]]/Table2[[#This Row],[Close Price]])-1</f>
        <v>1.3700207230025407E-2</v>
      </c>
      <c r="AG511" s="1">
        <f>(Table2[[#This Row],[Close Price]]/Table2[[#This Row],[Current Month Low]])-1</f>
        <v>7.2345679012345787E-2</v>
      </c>
      <c r="AH511" s="1">
        <f>(Table2[[#This Row],[Current Month High]]/Table2[[#This Row],[Close Price]])-1</f>
        <v>1.3700207230025407E-2</v>
      </c>
      <c r="AI511">
        <v>1.64632742344001</v>
      </c>
      <c r="AJ511">
        <v>42.897096323105998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0.11</v>
      </c>
      <c r="AM511" t="s">
        <v>3217</v>
      </c>
      <c r="AN511">
        <v>4.21</v>
      </c>
      <c r="AO511" t="s">
        <v>3217</v>
      </c>
      <c r="AP511">
        <v>-1.5599499004841E-2</v>
      </c>
      <c r="AQ511">
        <f>(Table2[[#This Row],[Sharpe Ratio]]-AVERAGE(Table2[Sharpe Ratio]))/_xlfn.STDEV.P(Table2[Sharpe Ratio])</f>
        <v>-0.92917953273181708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-1.0337937664916712</v>
      </c>
      <c r="AS511">
        <f>_xlfn.RANK.AVG(Table2[[#This Row],[1Y Return vs Nifty Z-Score]],Table2[1Y Return vs Nifty Z-Score])</f>
        <v>389</v>
      </c>
      <c r="AT511">
        <f>_xlfn.RANK.AVG(Table2[[#This Row],[6M Return vs Nifty Z-Score]],Table2[6M Return vs Nifty Z-Score])</f>
        <v>418</v>
      </c>
      <c r="AU511">
        <f>_xlfn.RANK.AVG(Table2[[#This Row],[Sharpe Ratio Z-Score]],Table2[Sharpe Ratio Z-Score])</f>
        <v>619</v>
      </c>
      <c r="AV511">
        <f>(Table2[[#This Row],[Rank 1Y]]+Table2[[#This Row],[Rank 6M]]+Table2[[#This Row],[Rank Sharpe]])/3</f>
        <v>475.33333333333331</v>
      </c>
    </row>
    <row r="512" spans="1:48" x14ac:dyDescent="0.3">
      <c r="A512" t="s">
        <v>1440</v>
      </c>
      <c r="B512" t="s">
        <v>1441</v>
      </c>
      <c r="C512" t="s">
        <v>3171</v>
      </c>
      <c r="D512" t="s">
        <v>21</v>
      </c>
      <c r="E512">
        <v>7655.4245088320004</v>
      </c>
      <c r="F512">
        <v>27.64</v>
      </c>
      <c r="G512">
        <v>38.741777599711597</v>
      </c>
      <c r="H512">
        <f>(Table2[[#This Row],[1Y Return vs Nifty]]-AVERAGE(Table2[1Y Return vs Nifty]))/_xlfn.STDEV.P(Table2[1Y Return vs Nifty])</f>
        <v>0.20024328003900912</v>
      </c>
      <c r="I512">
        <v>-11.601889869621999</v>
      </c>
      <c r="J512">
        <f>(Table2[[#This Row],[1M Return vs Nifty]]-AVERAGE(Table2[1M Return vs Nifty]))/_xlfn.STDEV.P(Table2[1M Return vs Nifty])</f>
        <v>-1.1977651457206298</v>
      </c>
      <c r="K512">
        <v>-36.674867264744897</v>
      </c>
      <c r="L512">
        <f>(Table2[[#This Row],[6M Return vs Nifty]]-AVERAGE(Table2[6M Return vs Nifty]))/_xlfn.STDEV.P(Table2[6M Return vs Nifty])</f>
        <v>-1.5621645123551531</v>
      </c>
      <c r="M512">
        <v>-10.675743274561601</v>
      </c>
      <c r="N512">
        <f>(Table2[[#This Row],[1W Return vs Nifty]]-AVERAGE(Table2[1W Return vs Nifty]))/_xlfn.STDEV.P(Table2[1W Return vs Nifty])</f>
        <v>-2.1445301944550024</v>
      </c>
      <c r="O512">
        <v>29.49</v>
      </c>
      <c r="P512">
        <v>29.172963429635502</v>
      </c>
      <c r="Q512">
        <v>27.972953016055399</v>
      </c>
      <c r="R512">
        <v>34.223525359828102</v>
      </c>
      <c r="S512" s="1">
        <f>(Table2[[#This Row],[Close Price]]-Table2[[#This Row],[20D EMA]])/Table2[[#This Row],[20D EMA]]</f>
        <v>-6.2733129874533666E-2</v>
      </c>
      <c r="T512" s="1">
        <f>(Table2[[#This Row],[Close Price]]-Table2[[#This Row],[50D EMA]])/Table2[[#This Row],[50D EMA]]</f>
        <v>-5.2547401752069949E-2</v>
      </c>
      <c r="U512" s="1">
        <f>(Table2[[#This Row],[Close Price]]-Table2[[#This Row],[200D EMA]])/Table2[[#This Row],[200D EMA]]</f>
        <v>-1.1902676698605843E-2</v>
      </c>
      <c r="V512">
        <v>0.56700530221367895</v>
      </c>
      <c r="W512">
        <v>26.8</v>
      </c>
      <c r="X512">
        <v>28.15</v>
      </c>
      <c r="Y512">
        <v>26.8</v>
      </c>
      <c r="Z512">
        <v>28.57</v>
      </c>
      <c r="AA512">
        <v>26.8</v>
      </c>
      <c r="AB512">
        <v>31.64</v>
      </c>
      <c r="AC512" s="1">
        <f>(Table2[[#This Row],[Close Price]]/Table2[[#This Row],[Day Low]])-1</f>
        <v>3.1343283582089487E-2</v>
      </c>
      <c r="AD512" s="1">
        <f>(Table2[[#This Row],[Day High]]/Table2[[#This Row],[Close Price]])-1</f>
        <v>1.8451519536903049E-2</v>
      </c>
      <c r="AE512" s="1">
        <f>(Table2[[#This Row],[Close Price]]/Table2[[#This Row],[Current Week Low]])-1</f>
        <v>3.1343283582089487E-2</v>
      </c>
      <c r="AF512" s="1">
        <f>(Table2[[#This Row],[Current Week High]]/Table2[[#This Row],[Close Price]])-1</f>
        <v>3.3646888567293809E-2</v>
      </c>
      <c r="AG512" s="1">
        <f>(Table2[[#This Row],[Close Price]]/Table2[[#This Row],[Current Month Low]])-1</f>
        <v>3.1343283582089487E-2</v>
      </c>
      <c r="AH512" s="1">
        <f>(Table2[[#This Row],[Current Month High]]/Table2[[#This Row],[Close Price]])-1</f>
        <v>0.14471780028943559</v>
      </c>
      <c r="AI512">
        <v>46.536878784693798</v>
      </c>
      <c r="AJ512">
        <v>70.605517241379204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-0.2</v>
      </c>
      <c r="AM512" t="s">
        <v>3216</v>
      </c>
      <c r="AN512">
        <v>-9.1999999999999993</v>
      </c>
      <c r="AO512" t="s">
        <v>3216</v>
      </c>
      <c r="AP512">
        <v>2.9684543563162E-2</v>
      </c>
      <c r="AQ512">
        <f>(Table2[[#This Row],[Sharpe Ratio]]-AVERAGE(Table2[Sharpe Ratio]))/_xlfn.STDEV.P(Table2[Sharpe Ratio])</f>
        <v>-0.40324715054778015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-5.1074637230395563</v>
      </c>
      <c r="AS512">
        <f>_xlfn.RANK.AVG(Table2[[#This Row],[1Y Return vs Nifty Z-Score]],Table2[1Y Return vs Nifty Z-Score])</f>
        <v>248</v>
      </c>
      <c r="AT512">
        <f>_xlfn.RANK.AVG(Table2[[#This Row],[6M Return vs Nifty Z-Score]],Table2[6M Return vs Nifty Z-Score])</f>
        <v>733</v>
      </c>
      <c r="AU512">
        <f>_xlfn.RANK.AVG(Table2[[#This Row],[Sharpe Ratio Z-Score]],Table2[Sharpe Ratio Z-Score])</f>
        <v>446</v>
      </c>
      <c r="AV512">
        <f>(Table2[[#This Row],[Rank 1Y]]+Table2[[#This Row],[Rank 6M]]+Table2[[#This Row],[Rank Sharpe]])/3</f>
        <v>475.66666666666669</v>
      </c>
    </row>
    <row r="513" spans="1:48" x14ac:dyDescent="0.3">
      <c r="A513" t="s">
        <v>498</v>
      </c>
      <c r="B513" t="s">
        <v>499</v>
      </c>
      <c r="C513" t="s">
        <v>3183</v>
      </c>
      <c r="D513" t="s">
        <v>141</v>
      </c>
      <c r="E513">
        <v>43891.840006054998</v>
      </c>
      <c r="F513">
        <v>49642.85</v>
      </c>
      <c r="G513">
        <v>-1.9347772429677901</v>
      </c>
      <c r="H513">
        <f>(Table2[[#This Row],[1Y Return vs Nifty]]-AVERAGE(Table2[1Y Return vs Nifty]))/_xlfn.STDEV.P(Table2[1Y Return vs Nifty])</f>
        <v>-0.47584750454733749</v>
      </c>
      <c r="I513">
        <v>-7.3244973875403803</v>
      </c>
      <c r="J513">
        <f>(Table2[[#This Row],[1M Return vs Nifty]]-AVERAGE(Table2[1M Return vs Nifty]))/_xlfn.STDEV.P(Table2[1M Return vs Nifty])</f>
        <v>-0.79978827037578759</v>
      </c>
      <c r="K513">
        <v>14.942585047911299</v>
      </c>
      <c r="L513">
        <f>(Table2[[#This Row],[6M Return vs Nifty]]-AVERAGE(Table2[6M Return vs Nifty]))/_xlfn.STDEV.P(Table2[6M Return vs Nifty])</f>
        <v>-4.039458750813358E-2</v>
      </c>
      <c r="M513">
        <v>-2.2762481237711198</v>
      </c>
      <c r="N513">
        <f>(Table2[[#This Row],[1W Return vs Nifty]]-AVERAGE(Table2[1W Return vs Nifty]))/_xlfn.STDEV.P(Table2[1W Return vs Nifty])</f>
        <v>-0.24957674562570745</v>
      </c>
      <c r="O513">
        <v>50665.65</v>
      </c>
      <c r="P513">
        <v>51592.826946258698</v>
      </c>
      <c r="Q513">
        <v>47440.329274886601</v>
      </c>
      <c r="R513">
        <v>39.555687725003999</v>
      </c>
      <c r="S513" s="1">
        <f>(Table2[[#This Row],[Close Price]]-Table2[[#This Row],[20D EMA]])/Table2[[#This Row],[20D EMA]]</f>
        <v>-2.0187247178315149E-2</v>
      </c>
      <c r="T513" s="1">
        <f>(Table2[[#This Row],[Close Price]]-Table2[[#This Row],[50D EMA]])/Table2[[#This Row],[50D EMA]]</f>
        <v>-3.77955049505211E-2</v>
      </c>
      <c r="U513" s="1">
        <f>(Table2[[#This Row],[Close Price]]-Table2[[#This Row],[200D EMA]])/Table2[[#This Row],[200D EMA]]</f>
        <v>4.6427180392260521E-2</v>
      </c>
      <c r="V513">
        <v>0.89436120796997198</v>
      </c>
      <c r="W513">
        <v>49500</v>
      </c>
      <c r="X513">
        <v>50084.25</v>
      </c>
      <c r="Y513">
        <v>49440.05</v>
      </c>
      <c r="Z513">
        <v>50900</v>
      </c>
      <c r="AA513">
        <v>48826.7</v>
      </c>
      <c r="AB513">
        <v>51600</v>
      </c>
      <c r="AC513" s="1">
        <f>(Table2[[#This Row],[Close Price]]/Table2[[#This Row],[Day Low]])-1</f>
        <v>2.8858585858586583E-3</v>
      </c>
      <c r="AD513" s="1">
        <f>(Table2[[#This Row],[Day High]]/Table2[[#This Row],[Close Price]])-1</f>
        <v>8.8915120707211415E-3</v>
      </c>
      <c r="AE513" s="1">
        <f>(Table2[[#This Row],[Close Price]]/Table2[[#This Row],[Current Week Low]])-1</f>
        <v>4.1019375991731E-3</v>
      </c>
      <c r="AF513" s="1">
        <f>(Table2[[#This Row],[Current Week High]]/Table2[[#This Row],[Close Price]])-1</f>
        <v>2.5323888535811356E-2</v>
      </c>
      <c r="AG513" s="1">
        <f>(Table2[[#This Row],[Close Price]]/Table2[[#This Row],[Current Month Low]])-1</f>
        <v>1.6715239817558958E-2</v>
      </c>
      <c r="AH513" s="1">
        <f>(Table2[[#This Row],[Current Month High]]/Table2[[#This Row],[Close Price]])-1</f>
        <v>3.9424609989152648E-2</v>
      </c>
      <c r="AI513">
        <v>20.851240410250401</v>
      </c>
      <c r="AJ513">
        <v>41.927142150570198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-0.21</v>
      </c>
      <c r="AM513" t="s">
        <v>3216</v>
      </c>
      <c r="AN513">
        <v>-1.07</v>
      </c>
      <c r="AO513" t="s">
        <v>3216</v>
      </c>
      <c r="AP513">
        <v>-2.6762100918941999E-2</v>
      </c>
      <c r="AQ513">
        <f>(Table2[[#This Row],[Sharpe Ratio]]-AVERAGE(Table2[Sharpe Ratio]))/_xlfn.STDEV.P(Table2[Sharpe Ratio])</f>
        <v>-1.0588228570273257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464</v>
      </c>
      <c r="AT513">
        <f>_xlfn.RANK.AVG(Table2[[#This Row],[6M Return vs Nifty Z-Score]],Table2[6M Return vs Nifty Z-Score])</f>
        <v>334</v>
      </c>
      <c r="AU513">
        <f>_xlfn.RANK.AVG(Table2[[#This Row],[Sharpe Ratio Z-Score]],Table2[Sharpe Ratio Z-Score])</f>
        <v>638</v>
      </c>
      <c r="AV513">
        <f>(Table2[[#This Row],[Rank 1Y]]+Table2[[#This Row],[Rank 6M]]+Table2[[#This Row],[Rank Sharpe]])/3</f>
        <v>478.66666666666669</v>
      </c>
    </row>
    <row r="514" spans="1:48" x14ac:dyDescent="0.3">
      <c r="A514" t="s">
        <v>655</v>
      </c>
      <c r="B514" t="s">
        <v>656</v>
      </c>
      <c r="C514" t="s">
        <v>631</v>
      </c>
      <c r="D514" t="s">
        <v>631</v>
      </c>
      <c r="E514">
        <v>29365.240740000001</v>
      </c>
      <c r="F514">
        <v>859.1</v>
      </c>
      <c r="G514">
        <v>-9.1871378040710496</v>
      </c>
      <c r="H514">
        <f>(Table2[[#This Row],[1Y Return vs Nifty]]-AVERAGE(Table2[1Y Return vs Nifty]))/_xlfn.STDEV.P(Table2[1Y Return vs Nifty])</f>
        <v>-0.59639001757045851</v>
      </c>
      <c r="I514">
        <v>-3.7728421013817099</v>
      </c>
      <c r="J514">
        <f>(Table2[[#This Row],[1M Return vs Nifty]]-AVERAGE(Table2[1M Return vs Nifty]))/_xlfn.STDEV.P(Table2[1M Return vs Nifty])</f>
        <v>-0.46933538839018529</v>
      </c>
      <c r="K514">
        <v>-6.3143505542325604</v>
      </c>
      <c r="L514">
        <f>(Table2[[#This Row],[6M Return vs Nifty]]-AVERAGE(Table2[6M Return vs Nifty]))/_xlfn.STDEV.P(Table2[6M Return vs Nifty])</f>
        <v>-0.66708505448069422</v>
      </c>
      <c r="M514">
        <v>-1.26390237388181</v>
      </c>
      <c r="N514">
        <f>(Table2[[#This Row],[1W Return vs Nifty]]-AVERAGE(Table2[1W Return vs Nifty]))/_xlfn.STDEV.P(Table2[1W Return vs Nifty])</f>
        <v>-2.1188248969466198E-2</v>
      </c>
      <c r="O514">
        <v>856.64</v>
      </c>
      <c r="P514">
        <v>859.33598525646403</v>
      </c>
      <c r="Q514">
        <v>820.42528291171004</v>
      </c>
      <c r="R514">
        <v>53.197445155179402</v>
      </c>
      <c r="S514" s="1">
        <f>(Table2[[#This Row],[Close Price]]-Table2[[#This Row],[20D EMA]])/Table2[[#This Row],[20D EMA]]</f>
        <v>2.871684721703442E-3</v>
      </c>
      <c r="T514" s="1">
        <f>(Table2[[#This Row],[Close Price]]-Table2[[#This Row],[50D EMA]])/Table2[[#This Row],[50D EMA]]</f>
        <v>-2.7461349287447392E-4</v>
      </c>
      <c r="U514" s="1">
        <f>(Table2[[#This Row],[Close Price]]-Table2[[#This Row],[200D EMA]])/Table2[[#This Row],[200D EMA]]</f>
        <v>4.7139840633667981E-2</v>
      </c>
      <c r="V514">
        <v>0.50370188428677898</v>
      </c>
      <c r="W514">
        <v>847.1</v>
      </c>
      <c r="X514">
        <v>863.85</v>
      </c>
      <c r="Y514">
        <v>846.75</v>
      </c>
      <c r="Z514">
        <v>878.95</v>
      </c>
      <c r="AA514">
        <v>812</v>
      </c>
      <c r="AB514">
        <v>878.95</v>
      </c>
      <c r="AC514" s="1">
        <f>(Table2[[#This Row],[Close Price]]/Table2[[#This Row],[Day Low]])-1</f>
        <v>1.4165978042734118E-2</v>
      </c>
      <c r="AD514" s="1">
        <f>(Table2[[#This Row],[Day High]]/Table2[[#This Row],[Close Price]])-1</f>
        <v>5.5290420207194657E-3</v>
      </c>
      <c r="AE514" s="1">
        <f>(Table2[[#This Row],[Close Price]]/Table2[[#This Row],[Current Week Low]])-1</f>
        <v>1.4585178624151096E-2</v>
      </c>
      <c r="AF514" s="1">
        <f>(Table2[[#This Row],[Current Week High]]/Table2[[#This Row],[Close Price]])-1</f>
        <v>2.3105575602374584E-2</v>
      </c>
      <c r="AG514" s="1">
        <f>(Table2[[#This Row],[Close Price]]/Table2[[#This Row],[Current Month Low]])-1</f>
        <v>5.8004926108374377E-2</v>
      </c>
      <c r="AH514" s="1">
        <f>(Table2[[#This Row],[Current Month High]]/Table2[[#This Row],[Close Price]])-1</f>
        <v>2.3105575602374584E-2</v>
      </c>
      <c r="AI514">
        <v>17.4775928297055</v>
      </c>
      <c r="AJ514">
        <v>20.999999999999901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-0.15</v>
      </c>
      <c r="AM514" t="s">
        <v>3216</v>
      </c>
      <c r="AN514">
        <v>3.22</v>
      </c>
      <c r="AO514" t="s">
        <v>3217</v>
      </c>
      <c r="AP514">
        <v>6.1699285010425001E-2</v>
      </c>
      <c r="AQ514">
        <f>(Table2[[#This Row],[Sharpe Ratio]]-AVERAGE(Table2[Sharpe Ratio]))/_xlfn.STDEV.P(Table2[Sharpe Ratio])</f>
        <v>-3.1425460620692451E-2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526</v>
      </c>
      <c r="AT514">
        <f>_xlfn.RANK.AVG(Table2[[#This Row],[6M Return vs Nifty Z-Score]],Table2[6M Return vs Nifty Z-Score])</f>
        <v>547</v>
      </c>
      <c r="AU514">
        <f>_xlfn.RANK.AVG(Table2[[#This Row],[Sharpe Ratio Z-Score]],Table2[Sharpe Ratio Z-Score])</f>
        <v>363</v>
      </c>
      <c r="AV514">
        <f>(Table2[[#This Row],[Rank 1Y]]+Table2[[#This Row],[Rank 6M]]+Table2[[#This Row],[Rank Sharpe]])/3</f>
        <v>478.66666666666669</v>
      </c>
    </row>
    <row r="515" spans="1:48" x14ac:dyDescent="0.3">
      <c r="A515" t="s">
        <v>1116</v>
      </c>
      <c r="B515" t="s">
        <v>1117</v>
      </c>
      <c r="C515" t="s">
        <v>3171</v>
      </c>
      <c r="D515" t="s">
        <v>565</v>
      </c>
      <c r="E515">
        <v>11682.9429275</v>
      </c>
      <c r="F515">
        <v>877.4</v>
      </c>
      <c r="G515">
        <v>-12.040365955707699</v>
      </c>
      <c r="H515">
        <f>(Table2[[#This Row],[1Y Return vs Nifty]]-AVERAGE(Table2[1Y Return vs Nifty]))/_xlfn.STDEV.P(Table2[1Y Return vs Nifty])</f>
        <v>-0.64381392716911157</v>
      </c>
      <c r="I515">
        <v>1.82766765087004</v>
      </c>
      <c r="J515">
        <f>(Table2[[#This Row],[1M Return vs Nifty]]-AVERAGE(Table2[1M Return vs Nifty]))/_xlfn.STDEV.P(Table2[1M Return vs Nifty])</f>
        <v>5.174687863965103E-2</v>
      </c>
      <c r="K515">
        <v>6.8761359400513902</v>
      </c>
      <c r="L515">
        <f>(Table2[[#This Row],[6M Return vs Nifty]]-AVERAGE(Table2[6M Return vs Nifty]))/_xlfn.STDEV.P(Table2[6M Return vs Nifty])</f>
        <v>-0.2782071703201775</v>
      </c>
      <c r="M515">
        <v>1.8763308648911601</v>
      </c>
      <c r="N515">
        <f>(Table2[[#This Row],[1W Return vs Nifty]]-AVERAGE(Table2[1W Return vs Nifty]))/_xlfn.STDEV.P(Table2[1W Return vs Nifty])</f>
        <v>0.68725859207445195</v>
      </c>
      <c r="O515">
        <v>875.09</v>
      </c>
      <c r="P515">
        <v>856.52622044356394</v>
      </c>
      <c r="Q515">
        <v>804.62688415842399</v>
      </c>
      <c r="R515">
        <v>48.3256433596313</v>
      </c>
      <c r="S515" s="1">
        <f>(Table2[[#This Row],[Close Price]]-Table2[[#This Row],[20D EMA]])/Table2[[#This Row],[20D EMA]]</f>
        <v>2.6397284850700445E-3</v>
      </c>
      <c r="T515" s="1">
        <f>(Table2[[#This Row],[Close Price]]-Table2[[#This Row],[50D EMA]])/Table2[[#This Row],[50D EMA]]</f>
        <v>2.4370275022784778E-2</v>
      </c>
      <c r="U515" s="1">
        <f>(Table2[[#This Row],[Close Price]]-Table2[[#This Row],[200D EMA]])/Table2[[#This Row],[200D EMA]]</f>
        <v>9.044330642480447E-2</v>
      </c>
      <c r="V515">
        <v>1.11929565745858</v>
      </c>
      <c r="W515">
        <v>869.05</v>
      </c>
      <c r="X515">
        <v>898</v>
      </c>
      <c r="Y515">
        <v>869.05</v>
      </c>
      <c r="Z515">
        <v>947.65</v>
      </c>
      <c r="AA515">
        <v>838</v>
      </c>
      <c r="AB515">
        <v>951.75</v>
      </c>
      <c r="AC515" s="1">
        <f>(Table2[[#This Row],[Close Price]]/Table2[[#This Row],[Day Low]])-1</f>
        <v>9.6081928542661732E-3</v>
      </c>
      <c r="AD515" s="1">
        <f>(Table2[[#This Row],[Day High]]/Table2[[#This Row],[Close Price]])-1</f>
        <v>2.3478459083656311E-2</v>
      </c>
      <c r="AE515" s="1">
        <f>(Table2[[#This Row],[Close Price]]/Table2[[#This Row],[Current Week Low]])-1</f>
        <v>9.6081928542661732E-3</v>
      </c>
      <c r="AF515" s="1">
        <f>(Table2[[#This Row],[Current Week High]]/Table2[[#This Row],[Close Price]])-1</f>
        <v>8.0066104399361793E-2</v>
      </c>
      <c r="AG515" s="1">
        <f>(Table2[[#This Row],[Close Price]]/Table2[[#This Row],[Current Month Low]])-1</f>
        <v>4.701670644391398E-2</v>
      </c>
      <c r="AH515" s="1">
        <f>(Table2[[#This Row],[Current Month High]]/Table2[[#This Row],[Close Price]])-1</f>
        <v>8.4739001595623531E-2</v>
      </c>
      <c r="AI515">
        <v>8.4739001595623495</v>
      </c>
      <c r="AJ515">
        <v>29.029411764705799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-0.08</v>
      </c>
      <c r="AM515" t="s">
        <v>3216</v>
      </c>
      <c r="AN515">
        <v>-0.28000000000000003</v>
      </c>
      <c r="AO515" t="s">
        <v>3216</v>
      </c>
      <c r="AP515">
        <v>1.6764350286640001E-2</v>
      </c>
      <c r="AQ515">
        <f>(Table2[[#This Row],[Sharpe Ratio]]-AVERAGE(Table2[Sharpe Ratio]))/_xlfn.STDEV.P(Table2[Sharpe Ratio])</f>
        <v>-0.55330327722850048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-0.73631890400368649</v>
      </c>
      <c r="AS515">
        <f>_xlfn.RANK.AVG(Table2[[#This Row],[1Y Return vs Nifty Z-Score]],Table2[1Y Return vs Nifty Z-Score])</f>
        <v>551</v>
      </c>
      <c r="AT515">
        <f>_xlfn.RANK.AVG(Table2[[#This Row],[6M Return vs Nifty Z-Score]],Table2[6M Return vs Nifty Z-Score])</f>
        <v>402</v>
      </c>
      <c r="AU515">
        <f>_xlfn.RANK.AVG(Table2[[#This Row],[Sharpe Ratio Z-Score]],Table2[Sharpe Ratio Z-Score])</f>
        <v>483</v>
      </c>
      <c r="AV515">
        <f>(Table2[[#This Row],[Rank 1Y]]+Table2[[#This Row],[Rank 6M]]+Table2[[#This Row],[Rank Sharpe]])/3</f>
        <v>478.66666666666669</v>
      </c>
    </row>
    <row r="516" spans="1:48" x14ac:dyDescent="0.3">
      <c r="A516" t="s">
        <v>1825</v>
      </c>
      <c r="B516" t="s">
        <v>1826</v>
      </c>
      <c r="C516" t="s">
        <v>3177</v>
      </c>
      <c r="D516" t="s">
        <v>197</v>
      </c>
      <c r="E516">
        <v>4246.4840660999998</v>
      </c>
      <c r="F516">
        <v>167</v>
      </c>
      <c r="G516">
        <v>-8.64869694453078</v>
      </c>
      <c r="H516">
        <f>(Table2[[#This Row],[1Y Return vs Nifty]]-AVERAGE(Table2[1Y Return vs Nifty]))/_xlfn.STDEV.P(Table2[1Y Return vs Nifty])</f>
        <v>-0.58744051571151634</v>
      </c>
      <c r="I516">
        <v>-5.4771187618937098</v>
      </c>
      <c r="J516">
        <f>(Table2[[#This Row],[1M Return vs Nifty]]-AVERAGE(Table2[1M Return vs Nifty]))/_xlfn.STDEV.P(Table2[1M Return vs Nifty])</f>
        <v>-0.62790458747935274</v>
      </c>
      <c r="K516">
        <v>-2.8677026247478601</v>
      </c>
      <c r="L516">
        <f>(Table2[[#This Row],[6M Return vs Nifty]]-AVERAGE(Table2[6M Return vs Nifty]))/_xlfn.STDEV.P(Table2[6M Return vs Nifty])</f>
        <v>-0.56547203551850045</v>
      </c>
      <c r="M516">
        <v>-2.1932871342107298</v>
      </c>
      <c r="N516">
        <f>(Table2[[#This Row],[1W Return vs Nifty]]-AVERAGE(Table2[1W Return vs Nifty]))/_xlfn.STDEV.P(Table2[1W Return vs Nifty])</f>
        <v>-0.23086047631862208</v>
      </c>
      <c r="O516">
        <v>170.92</v>
      </c>
      <c r="P516">
        <v>178.769754613207</v>
      </c>
      <c r="Q516">
        <v>171.220311459839</v>
      </c>
      <c r="R516">
        <v>36.753850000555303</v>
      </c>
      <c r="S516" s="1">
        <f>(Table2[[#This Row],[Close Price]]-Table2[[#This Row],[20D EMA]])/Table2[[#This Row],[20D EMA]]</f>
        <v>-2.2934706295342781E-2</v>
      </c>
      <c r="T516" s="1">
        <f>(Table2[[#This Row],[Close Price]]-Table2[[#This Row],[50D EMA]])/Table2[[#This Row],[50D EMA]]</f>
        <v>-6.5837505000062704E-2</v>
      </c>
      <c r="U516" s="1">
        <f>(Table2[[#This Row],[Close Price]]-Table2[[#This Row],[200D EMA]])/Table2[[#This Row],[200D EMA]]</f>
        <v>-2.4648427653566684E-2</v>
      </c>
      <c r="V516">
        <v>0.49815673253082499</v>
      </c>
      <c r="W516">
        <v>163</v>
      </c>
      <c r="X516">
        <v>168.49</v>
      </c>
      <c r="Y516">
        <v>166.43</v>
      </c>
      <c r="Z516">
        <v>170.2</v>
      </c>
      <c r="AA516">
        <v>166.43</v>
      </c>
      <c r="AB516">
        <v>172</v>
      </c>
      <c r="AC516" s="1">
        <f>(Table2[[#This Row],[Close Price]]/Table2[[#This Row],[Day Low]])-1</f>
        <v>2.4539877300613577E-2</v>
      </c>
      <c r="AD516" s="1">
        <f>(Table2[[#This Row],[Day High]]/Table2[[#This Row],[Close Price]])-1</f>
        <v>8.9221556886227571E-3</v>
      </c>
      <c r="AE516" s="1">
        <f>(Table2[[#This Row],[Close Price]]/Table2[[#This Row],[Current Week Low]])-1</f>
        <v>3.4248633058944211E-3</v>
      </c>
      <c r="AF516" s="1">
        <f>(Table2[[#This Row],[Current Week High]]/Table2[[#This Row],[Close Price]])-1</f>
        <v>1.9161676646706427E-2</v>
      </c>
      <c r="AG516" s="1">
        <f>(Table2[[#This Row],[Close Price]]/Table2[[#This Row],[Current Month Low]])-1</f>
        <v>3.4248633058944211E-3</v>
      </c>
      <c r="AH516" s="1">
        <f>(Table2[[#This Row],[Current Month High]]/Table2[[#This Row],[Close Price]])-1</f>
        <v>2.9940119760478945E-2</v>
      </c>
      <c r="AI516">
        <v>35.149700598802298</v>
      </c>
      <c r="AJ516">
        <v>32.487108290360901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-0.26</v>
      </c>
      <c r="AM516" t="s">
        <v>3216</v>
      </c>
      <c r="AN516">
        <v>-1.24</v>
      </c>
      <c r="AO516" t="s">
        <v>3216</v>
      </c>
      <c r="AP516">
        <v>4.1109936402633003E-2</v>
      </c>
      <c r="AQ516">
        <f>(Table2[[#This Row],[Sharpe Ratio]]-AVERAGE(Table2[Sharpe Ratio]))/_xlfn.STDEV.P(Table2[Sharpe Ratio])</f>
        <v>-0.27055175206546184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523</v>
      </c>
      <c r="AT516">
        <f>_xlfn.RANK.AVG(Table2[[#This Row],[6M Return vs Nifty Z-Score]],Table2[6M Return vs Nifty Z-Score])</f>
        <v>506</v>
      </c>
      <c r="AU516">
        <f>_xlfn.RANK.AVG(Table2[[#This Row],[Sharpe Ratio Z-Score]],Table2[Sharpe Ratio Z-Score])</f>
        <v>407</v>
      </c>
      <c r="AV516">
        <f>(Table2[[#This Row],[Rank 1Y]]+Table2[[#This Row],[Rank 6M]]+Table2[[#This Row],[Rank Sharpe]])/3</f>
        <v>478.66666666666669</v>
      </c>
    </row>
    <row r="517" spans="1:48" x14ac:dyDescent="0.3">
      <c r="A517" t="s">
        <v>1927</v>
      </c>
      <c r="B517" t="s">
        <v>1928</v>
      </c>
      <c r="C517" t="s">
        <v>3183</v>
      </c>
      <c r="D517" t="s">
        <v>285</v>
      </c>
      <c r="E517">
        <v>3775.88532936</v>
      </c>
      <c r="F517">
        <v>1202.8</v>
      </c>
      <c r="G517">
        <v>-22.6432408123652</v>
      </c>
      <c r="H517">
        <f>(Table2[[#This Row],[1Y Return vs Nifty]]-AVERAGE(Table2[1Y Return vs Nifty]))/_xlfn.STDEV.P(Table2[1Y Return vs Nifty])</f>
        <v>-0.82004581328713011</v>
      </c>
      <c r="I517">
        <v>-9.9412811337124296</v>
      </c>
      <c r="J517">
        <f>(Table2[[#This Row],[1M Return vs Nifty]]-AVERAGE(Table2[1M Return vs Nifty]))/_xlfn.STDEV.P(Table2[1M Return vs Nifty])</f>
        <v>-1.0432588948549117</v>
      </c>
      <c r="K517">
        <v>38.122716193254099</v>
      </c>
      <c r="L517">
        <f>(Table2[[#This Row],[6M Return vs Nifty]]-AVERAGE(Table2[6M Return vs Nifty]))/_xlfn.STDEV.P(Table2[6M Return vs Nifty])</f>
        <v>0.64299494162488902</v>
      </c>
      <c r="M517">
        <v>-3.6115690845827899</v>
      </c>
      <c r="N517">
        <f>(Table2[[#This Row],[1W Return vs Nifty]]-AVERAGE(Table2[1W Return vs Nifty]))/_xlfn.STDEV.P(Table2[1W Return vs Nifty])</f>
        <v>-0.55082950124471475</v>
      </c>
      <c r="O517">
        <v>995.82</v>
      </c>
      <c r="P517">
        <v>1167.00815574694</v>
      </c>
      <c r="Q517">
        <v>1071.48666528275</v>
      </c>
      <c r="R517">
        <v>41.096733486133402</v>
      </c>
      <c r="S517" s="1">
        <f>(Table2[[#This Row],[Close Price]]-Table2[[#This Row],[20D EMA]])/Table2[[#This Row],[20D EMA]]</f>
        <v>0.2078488080175131</v>
      </c>
      <c r="T517" s="1">
        <f>(Table2[[#This Row],[Close Price]]-Table2[[#This Row],[50D EMA]])/Table2[[#This Row],[50D EMA]]</f>
        <v>3.0669746459613623E-2</v>
      </c>
      <c r="U517" s="1">
        <f>(Table2[[#This Row],[Close Price]]-Table2[[#This Row],[200D EMA]])/Table2[[#This Row],[200D EMA]]</f>
        <v>0.12255246749393588</v>
      </c>
      <c r="V517">
        <v>0.420445261678636</v>
      </c>
      <c r="W517">
        <v>1142.7</v>
      </c>
      <c r="X517">
        <v>1219</v>
      </c>
      <c r="Y517">
        <v>1191</v>
      </c>
      <c r="Z517">
        <v>1230.45</v>
      </c>
      <c r="AA517">
        <v>1191</v>
      </c>
      <c r="AB517">
        <v>1241.7</v>
      </c>
      <c r="AC517" s="1">
        <f>(Table2[[#This Row],[Close Price]]/Table2[[#This Row],[Day Low]])-1</f>
        <v>5.2594731775619019E-2</v>
      </c>
      <c r="AD517" s="1">
        <f>(Table2[[#This Row],[Day High]]/Table2[[#This Row],[Close Price]])-1</f>
        <v>1.346857332889928E-2</v>
      </c>
      <c r="AE517" s="1">
        <f>(Table2[[#This Row],[Close Price]]/Table2[[#This Row],[Current Week Low]])-1</f>
        <v>9.9076406381191084E-3</v>
      </c>
      <c r="AF517" s="1">
        <f>(Table2[[#This Row],[Current Week High]]/Table2[[#This Row],[Close Price]])-1</f>
        <v>2.2988027934818911E-2</v>
      </c>
      <c r="AG517" s="1">
        <f>(Table2[[#This Row],[Close Price]]/Table2[[#This Row],[Current Month Low]])-1</f>
        <v>9.9076406381191084E-3</v>
      </c>
      <c r="AH517" s="1">
        <f>(Table2[[#This Row],[Current Month High]]/Table2[[#This Row],[Close Price]])-1</f>
        <v>3.234120385766559E-2</v>
      </c>
      <c r="AI517">
        <v>14.316594612570601</v>
      </c>
      <c r="AJ517">
        <v>60.021286503026602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0.05</v>
      </c>
      <c r="AM517" t="s">
        <v>3217</v>
      </c>
      <c r="AN517">
        <v>0.25</v>
      </c>
      <c r="AO517" t="s">
        <v>3217</v>
      </c>
      <c r="AP517">
        <v>-4.7663984633806E-2</v>
      </c>
      <c r="AQ517">
        <f>(Table2[[#This Row],[Sharpe Ratio]]-AVERAGE(Table2[Sharpe Ratio]))/_xlfn.STDEV.P(Table2[Sharpe Ratio])</f>
        <v>-1.3015789554428769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615</v>
      </c>
      <c r="AT517">
        <f>_xlfn.RANK.AVG(Table2[[#This Row],[6M Return vs Nifty Z-Score]],Table2[6M Return vs Nifty Z-Score])</f>
        <v>154</v>
      </c>
      <c r="AU517">
        <f>_xlfn.RANK.AVG(Table2[[#This Row],[Sharpe Ratio Z-Score]],Table2[Sharpe Ratio Z-Score])</f>
        <v>669</v>
      </c>
      <c r="AV517">
        <f>(Table2[[#This Row],[Rank 1Y]]+Table2[[#This Row],[Rank 6M]]+Table2[[#This Row],[Rank Sharpe]])/3</f>
        <v>479.33333333333331</v>
      </c>
    </row>
    <row r="518" spans="1:48" x14ac:dyDescent="0.3">
      <c r="A518" t="s">
        <v>294</v>
      </c>
      <c r="B518" t="s">
        <v>295</v>
      </c>
      <c r="C518" t="s">
        <v>3175</v>
      </c>
      <c r="D518" t="s">
        <v>54</v>
      </c>
      <c r="E518">
        <v>95978.309699279998</v>
      </c>
      <c r="F518">
        <v>2395.6</v>
      </c>
      <c r="G518">
        <v>12.0710695206417</v>
      </c>
      <c r="H518">
        <f>(Table2[[#This Row],[1Y Return vs Nifty]]-AVERAGE(Table2[1Y Return vs Nifty]))/_xlfn.STDEV.P(Table2[1Y Return vs Nifty])</f>
        <v>-0.24305433993868156</v>
      </c>
      <c r="I518">
        <v>2.93441929757372</v>
      </c>
      <c r="J518">
        <f>(Table2[[#This Row],[1M Return vs Nifty]]-AVERAGE(Table2[1M Return vs Nifty]))/_xlfn.STDEV.P(Table2[1M Return vs Nifty])</f>
        <v>0.15472119394576858</v>
      </c>
      <c r="K518">
        <v>-3.3235055476331801</v>
      </c>
      <c r="L518">
        <f>(Table2[[#This Row],[6M Return vs Nifty]]-AVERAGE(Table2[6M Return vs Nifty]))/_xlfn.STDEV.P(Table2[6M Return vs Nifty])</f>
        <v>-0.57890987773323854</v>
      </c>
      <c r="M518">
        <v>-1.45196061787083</v>
      </c>
      <c r="N518">
        <f>(Table2[[#This Row],[1W Return vs Nifty]]-AVERAGE(Table2[1W Return vs Nifty]))/_xlfn.STDEV.P(Table2[1W Return vs Nifty])</f>
        <v>-6.3614800997921966E-2</v>
      </c>
      <c r="O518">
        <v>2397.38</v>
      </c>
      <c r="P518">
        <v>2302.72500390909</v>
      </c>
      <c r="Q518">
        <v>2132.3828287620399</v>
      </c>
      <c r="R518">
        <v>44.281062279608101</v>
      </c>
      <c r="S518" s="1">
        <f>(Table2[[#This Row],[Close Price]]-Table2[[#This Row],[20D EMA]])/Table2[[#This Row],[20D EMA]]</f>
        <v>-7.4247720428142388E-4</v>
      </c>
      <c r="T518" s="1">
        <f>(Table2[[#This Row],[Close Price]]-Table2[[#This Row],[50D EMA]])/Table2[[#This Row],[50D EMA]]</f>
        <v>4.0332647595021538E-2</v>
      </c>
      <c r="U518" s="1">
        <f>(Table2[[#This Row],[Close Price]]-Table2[[#This Row],[200D EMA]])/Table2[[#This Row],[200D EMA]]</f>
        <v>0.12343804671826744</v>
      </c>
      <c r="V518">
        <v>0.79670315219841104</v>
      </c>
      <c r="W518">
        <v>2381.5</v>
      </c>
      <c r="X518">
        <v>2484.8000000000002</v>
      </c>
      <c r="Y518">
        <v>2381.5</v>
      </c>
      <c r="Z518">
        <v>2518.8000000000002</v>
      </c>
      <c r="AA518">
        <v>2371</v>
      </c>
      <c r="AB518">
        <v>2564.9499999999998</v>
      </c>
      <c r="AC518" s="1">
        <f>(Table2[[#This Row],[Close Price]]/Table2[[#This Row],[Day Low]])-1</f>
        <v>5.920638253201771E-3</v>
      </c>
      <c r="AD518" s="1">
        <f>(Table2[[#This Row],[Day High]]/Table2[[#This Row],[Close Price]])-1</f>
        <v>3.7234930706294911E-2</v>
      </c>
      <c r="AE518" s="1">
        <f>(Table2[[#This Row],[Close Price]]/Table2[[#This Row],[Current Week Low]])-1</f>
        <v>5.920638253201771E-3</v>
      </c>
      <c r="AF518" s="1">
        <f>(Table2[[#This Row],[Current Week High]]/Table2[[#This Row],[Close Price]])-1</f>
        <v>5.1427617298380524E-2</v>
      </c>
      <c r="AG518" s="1">
        <f>(Table2[[#This Row],[Close Price]]/Table2[[#This Row],[Current Month Low]])-1</f>
        <v>1.0375369042598059E-2</v>
      </c>
      <c r="AH518" s="1">
        <f>(Table2[[#This Row],[Current Month High]]/Table2[[#This Row],[Close Price]])-1</f>
        <v>7.0692102187343453E-2</v>
      </c>
      <c r="AI518">
        <v>7.06921021873434</v>
      </c>
      <c r="AJ518">
        <v>42.336828971212903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-0.05</v>
      </c>
      <c r="AM518" t="s">
        <v>3216</v>
      </c>
      <c r="AN518">
        <v>0.19</v>
      </c>
      <c r="AO518" t="s">
        <v>3217</v>
      </c>
      <c r="AQ518">
        <f>(Table2[[#This Row],[Sharpe Ratio]]-AVERAGE(Table2[Sharpe Ratio]))/_xlfn.STDEV.P(Table2[Sharpe Ratio])</f>
        <v>-0.74800574154095378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-1.4788635662650274</v>
      </c>
      <c r="AS518">
        <f>_xlfn.RANK.AVG(Table2[[#This Row],[1Y Return vs Nifty Z-Score]],Table2[1Y Return vs Nifty Z-Score])</f>
        <v>374</v>
      </c>
      <c r="AT518">
        <f>_xlfn.RANK.AVG(Table2[[#This Row],[6M Return vs Nifty Z-Score]],Table2[6M Return vs Nifty Z-Score])</f>
        <v>511</v>
      </c>
      <c r="AU518">
        <f>_xlfn.RANK.AVG(Table2[[#This Row],[Sharpe Ratio Z-Score]],Table2[Sharpe Ratio Z-Score])</f>
        <v>556.5</v>
      </c>
      <c r="AV518">
        <f>(Table2[[#This Row],[Rank 1Y]]+Table2[[#This Row],[Rank 6M]]+Table2[[#This Row],[Rank Sharpe]])/3</f>
        <v>480.5</v>
      </c>
    </row>
    <row r="519" spans="1:48" x14ac:dyDescent="0.3">
      <c r="A519" t="s">
        <v>167</v>
      </c>
      <c r="B519" t="s">
        <v>168</v>
      </c>
      <c r="C519" t="s">
        <v>3170</v>
      </c>
      <c r="D519" t="s">
        <v>21</v>
      </c>
      <c r="E519">
        <v>157064.23643592</v>
      </c>
      <c r="F519">
        <v>1605.4</v>
      </c>
      <c r="G519">
        <v>-1.57873255447125</v>
      </c>
      <c r="H519">
        <f>(Table2[[#This Row],[1Y Return vs Nifty]]-AVERAGE(Table2[1Y Return vs Nifty]))/_xlfn.STDEV.P(Table2[1Y Return vs Nifty])</f>
        <v>-0.46992963530486037</v>
      </c>
      <c r="I519">
        <v>0.60356070817695995</v>
      </c>
      <c r="J519">
        <f>(Table2[[#This Row],[1M Return vs Nifty]]-AVERAGE(Table2[1M Return vs Nifty]))/_xlfn.STDEV.P(Table2[1M Return vs Nifty])</f>
        <v>-6.2146400544268426E-2</v>
      </c>
      <c r="K519">
        <v>11.085044309569501</v>
      </c>
      <c r="L519">
        <f>(Table2[[#This Row],[6M Return vs Nifty]]-AVERAGE(Table2[6M Return vs Nifty]))/_xlfn.STDEV.P(Table2[6M Return vs Nifty])</f>
        <v>-0.15412142245386695</v>
      </c>
      <c r="M519">
        <v>0.81485012838882498</v>
      </c>
      <c r="N519">
        <f>(Table2[[#This Row],[1W Return vs Nifty]]-AVERAGE(Table2[1W Return vs Nifty]))/_xlfn.STDEV.P(Table2[1W Return vs Nifty])</f>
        <v>0.44778508248957416</v>
      </c>
      <c r="O519">
        <v>1616.89</v>
      </c>
      <c r="P519">
        <v>1560.44337334031</v>
      </c>
      <c r="Q519">
        <v>1392.0791736183301</v>
      </c>
      <c r="R519">
        <v>42.110276941043701</v>
      </c>
      <c r="S519" s="1">
        <f>(Table2[[#This Row],[Close Price]]-Table2[[#This Row],[20D EMA]])/Table2[[#This Row],[20D EMA]]</f>
        <v>-7.1062348087996144E-3</v>
      </c>
      <c r="T519" s="1">
        <f>(Table2[[#This Row],[Close Price]]-Table2[[#This Row],[50D EMA]])/Table2[[#This Row],[50D EMA]]</f>
        <v>2.8810162180672536E-2</v>
      </c>
      <c r="U519" s="1">
        <f>(Table2[[#This Row],[Close Price]]-Table2[[#This Row],[200D EMA]])/Table2[[#This Row],[200D EMA]]</f>
        <v>0.15323900423508294</v>
      </c>
      <c r="V519">
        <v>0.87897649642547204</v>
      </c>
      <c r="W519">
        <v>1589</v>
      </c>
      <c r="X519">
        <v>1648.15</v>
      </c>
      <c r="Y519">
        <v>1589</v>
      </c>
      <c r="Z519">
        <v>1672</v>
      </c>
      <c r="AA519">
        <v>1574.75</v>
      </c>
      <c r="AB519">
        <v>1672</v>
      </c>
      <c r="AC519" s="1">
        <f>(Table2[[#This Row],[Close Price]]/Table2[[#This Row],[Day Low]])-1</f>
        <v>1.0320956576463258E-2</v>
      </c>
      <c r="AD519" s="1">
        <f>(Table2[[#This Row],[Day High]]/Table2[[#This Row],[Close Price]])-1</f>
        <v>2.6628877538308116E-2</v>
      </c>
      <c r="AE519" s="1">
        <f>(Table2[[#This Row],[Close Price]]/Table2[[#This Row],[Current Week Low]])-1</f>
        <v>1.0320956576463258E-2</v>
      </c>
      <c r="AF519" s="1">
        <f>(Table2[[#This Row],[Current Week High]]/Table2[[#This Row],[Close Price]])-1</f>
        <v>4.1484988164943282E-2</v>
      </c>
      <c r="AG519" s="1">
        <f>(Table2[[#This Row],[Close Price]]/Table2[[#This Row],[Current Month Low]])-1</f>
        <v>1.9463406889982604E-2</v>
      </c>
      <c r="AH519" s="1">
        <f>(Table2[[#This Row],[Current Month High]]/Table2[[#This Row],[Close Price]])-1</f>
        <v>4.1484988164943282E-2</v>
      </c>
      <c r="AI519">
        <v>4.1484988164943202</v>
      </c>
      <c r="AJ519">
        <v>46.191321768428701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-0.04</v>
      </c>
      <c r="AM519" t="s">
        <v>3216</v>
      </c>
      <c r="AN519">
        <v>-2.5099999999999998</v>
      </c>
      <c r="AO519" t="s">
        <v>3216</v>
      </c>
      <c r="AP519">
        <v>-2.3113371280907E-2</v>
      </c>
      <c r="AQ519">
        <f>(Table2[[#This Row],[Sharpe Ratio]]-AVERAGE(Table2[Sharpe Ratio]))/_xlfn.STDEV.P(Table2[Sharpe Ratio])</f>
        <v>-1.0164462280504514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-1.2548586038638729</v>
      </c>
      <c r="AS519">
        <f>_xlfn.RANK.AVG(Table2[[#This Row],[1Y Return vs Nifty Z-Score]],Table2[1Y Return vs Nifty Z-Score])</f>
        <v>459</v>
      </c>
      <c r="AT519">
        <f>_xlfn.RANK.AVG(Table2[[#This Row],[6M Return vs Nifty Z-Score]],Table2[6M Return vs Nifty Z-Score])</f>
        <v>363</v>
      </c>
      <c r="AU519">
        <f>_xlfn.RANK.AVG(Table2[[#This Row],[Sharpe Ratio Z-Score]],Table2[Sharpe Ratio Z-Score])</f>
        <v>628</v>
      </c>
      <c r="AV519">
        <f>(Table2[[#This Row],[Rank 1Y]]+Table2[[#This Row],[Rank 6M]]+Table2[[#This Row],[Rank Sharpe]])/3</f>
        <v>483.33333333333331</v>
      </c>
    </row>
    <row r="520" spans="1:48" x14ac:dyDescent="0.3">
      <c r="A520" t="s">
        <v>663</v>
      </c>
      <c r="B520" t="s">
        <v>664</v>
      </c>
      <c r="C520" t="s">
        <v>3185</v>
      </c>
      <c r="D520" t="s">
        <v>379</v>
      </c>
      <c r="E520">
        <v>28913.7195986599</v>
      </c>
      <c r="F520">
        <v>6433.55</v>
      </c>
      <c r="G520">
        <v>-2.8030996816464899</v>
      </c>
      <c r="H520">
        <f>(Table2[[#This Row],[1Y Return vs Nifty]]-AVERAGE(Table2[1Y Return vs Nifty]))/_xlfn.STDEV.P(Table2[1Y Return vs Nifty])</f>
        <v>-0.49028001489908052</v>
      </c>
      <c r="I520">
        <v>1.36347750478477</v>
      </c>
      <c r="J520">
        <f>(Table2[[#This Row],[1M Return vs Nifty]]-AVERAGE(Table2[1M Return vs Nifty]))/_xlfn.STDEV.P(Table2[1M Return vs Nifty])</f>
        <v>8.5577290166596147E-3</v>
      </c>
      <c r="K520">
        <v>11.6258943248845</v>
      </c>
      <c r="L520">
        <f>(Table2[[#This Row],[6M Return vs Nifty]]-AVERAGE(Table2[6M Return vs Nifty]))/_xlfn.STDEV.P(Table2[6M Return vs Nifty])</f>
        <v>-0.13817624789984095</v>
      </c>
      <c r="M520">
        <v>-1.47728900454672</v>
      </c>
      <c r="N520">
        <f>(Table2[[#This Row],[1W Return vs Nifty]]-AVERAGE(Table2[1W Return vs Nifty]))/_xlfn.STDEV.P(Table2[1W Return vs Nifty])</f>
        <v>-6.9328967483302084E-2</v>
      </c>
      <c r="O520">
        <v>6438.87</v>
      </c>
      <c r="P520">
        <v>6399.5335726133299</v>
      </c>
      <c r="Q520">
        <v>5904.8040784407503</v>
      </c>
      <c r="R520">
        <v>48.594247367034797</v>
      </c>
      <c r="S520" s="1">
        <f>(Table2[[#This Row],[Close Price]]-Table2[[#This Row],[20D EMA]])/Table2[[#This Row],[20D EMA]]</f>
        <v>-8.2623193200044554E-4</v>
      </c>
      <c r="T520" s="1">
        <f>(Table2[[#This Row],[Close Price]]-Table2[[#This Row],[50D EMA]])/Table2[[#This Row],[50D EMA]]</f>
        <v>5.315454165635277E-3</v>
      </c>
      <c r="U520" s="1">
        <f>(Table2[[#This Row],[Close Price]]-Table2[[#This Row],[200D EMA]])/Table2[[#This Row],[200D EMA]]</f>
        <v>8.9545040705037743E-2</v>
      </c>
      <c r="V520">
        <v>0.62049923334686097</v>
      </c>
      <c r="W520">
        <v>6393</v>
      </c>
      <c r="X520">
        <v>6597</v>
      </c>
      <c r="Y520">
        <v>6393</v>
      </c>
      <c r="Z520">
        <v>6597</v>
      </c>
      <c r="AA520">
        <v>6213.4</v>
      </c>
      <c r="AB520">
        <v>6597</v>
      </c>
      <c r="AC520" s="1">
        <f>(Table2[[#This Row],[Close Price]]/Table2[[#This Row],[Day Low]])-1</f>
        <v>6.3428750195526629E-3</v>
      </c>
      <c r="AD520" s="1">
        <f>(Table2[[#This Row],[Day High]]/Table2[[#This Row],[Close Price]])-1</f>
        <v>2.5405880112845836E-2</v>
      </c>
      <c r="AE520" s="1">
        <f>(Table2[[#This Row],[Close Price]]/Table2[[#This Row],[Current Week Low]])-1</f>
        <v>6.3428750195526629E-3</v>
      </c>
      <c r="AF520" s="1">
        <f>(Table2[[#This Row],[Current Week High]]/Table2[[#This Row],[Close Price]])-1</f>
        <v>2.5405880112845836E-2</v>
      </c>
      <c r="AG520" s="1">
        <f>(Table2[[#This Row],[Close Price]]/Table2[[#This Row],[Current Month Low]])-1</f>
        <v>3.5431486786622557E-2</v>
      </c>
      <c r="AH520" s="1">
        <f>(Table2[[#This Row],[Current Month High]]/Table2[[#This Row],[Close Price]])-1</f>
        <v>2.5405880112845836E-2</v>
      </c>
      <c r="AI520">
        <v>11.8643672622424</v>
      </c>
      <c r="AJ520">
        <v>33.673045357268997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-0.04</v>
      </c>
      <c r="AM520" t="s">
        <v>3216</v>
      </c>
      <c r="AN520">
        <v>1.89</v>
      </c>
      <c r="AO520" t="s">
        <v>3217</v>
      </c>
      <c r="AP520">
        <v>-1.5862952262924002E-2</v>
      </c>
      <c r="AQ520">
        <f>(Table2[[#This Row],[Sharpe Ratio]]-AVERAGE(Table2[Sharpe Ratio]))/_xlfn.STDEV.P(Table2[Sharpe Ratio])</f>
        <v>-0.93223929930211968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-1.6214668005676836</v>
      </c>
      <c r="AS520">
        <f>_xlfn.RANK.AVG(Table2[[#This Row],[1Y Return vs Nifty Z-Score]],Table2[1Y Return vs Nifty Z-Score])</f>
        <v>472</v>
      </c>
      <c r="AT520">
        <f>_xlfn.RANK.AVG(Table2[[#This Row],[6M Return vs Nifty Z-Score]],Table2[6M Return vs Nifty Z-Score])</f>
        <v>359</v>
      </c>
      <c r="AU520">
        <f>_xlfn.RANK.AVG(Table2[[#This Row],[Sharpe Ratio Z-Score]],Table2[Sharpe Ratio Z-Score])</f>
        <v>620</v>
      </c>
      <c r="AV520">
        <f>(Table2[[#This Row],[Rank 1Y]]+Table2[[#This Row],[Rank 6M]]+Table2[[#This Row],[Rank Sharpe]])/3</f>
        <v>483.66666666666669</v>
      </c>
    </row>
    <row r="521" spans="1:48" x14ac:dyDescent="0.3">
      <c r="A521" t="s">
        <v>1905</v>
      </c>
      <c r="B521" t="s">
        <v>1906</v>
      </c>
      <c r="C521" t="s">
        <v>3173</v>
      </c>
      <c r="D521" t="s">
        <v>1011</v>
      </c>
      <c r="E521">
        <v>3826.0008528099902</v>
      </c>
      <c r="F521">
        <v>472.7</v>
      </c>
      <c r="G521">
        <v>-21.282571540998301</v>
      </c>
      <c r="H521">
        <f>(Table2[[#This Row],[1Y Return vs Nifty]]-AVERAGE(Table2[1Y Return vs Nifty]))/_xlfn.STDEV.P(Table2[1Y Return vs Nifty])</f>
        <v>-0.79742993643131188</v>
      </c>
      <c r="I521">
        <v>15.2539055062733</v>
      </c>
      <c r="J521">
        <f>(Table2[[#This Row],[1M Return vs Nifty]]-AVERAGE(Table2[1M Return vs Nifty]))/_xlfn.STDEV.P(Table2[1M Return vs Nifty])</f>
        <v>1.3009500349349232</v>
      </c>
      <c r="K521">
        <v>15.826256893495</v>
      </c>
      <c r="L521">
        <f>(Table2[[#This Row],[6M Return vs Nifty]]-AVERAGE(Table2[6M Return vs Nifty]))/_xlfn.STDEV.P(Table2[6M Return vs Nifty])</f>
        <v>-1.4342444719334728E-2</v>
      </c>
      <c r="M521">
        <v>3.6783890929062699</v>
      </c>
      <c r="N521">
        <f>(Table2[[#This Row],[1W Return vs Nifty]]-AVERAGE(Table2[1W Return vs Nifty]))/_xlfn.STDEV.P(Table2[1W Return vs Nifty])</f>
        <v>1.0938087945407358</v>
      </c>
      <c r="O521">
        <v>401.94</v>
      </c>
      <c r="P521">
        <v>433.54061271380198</v>
      </c>
      <c r="Q521">
        <v>407.90340764019498</v>
      </c>
      <c r="R521">
        <v>60.481438256617899</v>
      </c>
      <c r="S521" s="1">
        <f>(Table2[[#This Row],[Close Price]]-Table2[[#This Row],[20D EMA]])/Table2[[#This Row],[20D EMA]]</f>
        <v>0.17604617604617603</v>
      </c>
      <c r="T521" s="1">
        <f>(Table2[[#This Row],[Close Price]]-Table2[[#This Row],[50D EMA]])/Table2[[#This Row],[50D EMA]]</f>
        <v>9.0324611207874855E-2</v>
      </c>
      <c r="U521" s="1">
        <f>(Table2[[#This Row],[Close Price]]-Table2[[#This Row],[200D EMA]])/Table2[[#This Row],[200D EMA]]</f>
        <v>0.15885278511073639</v>
      </c>
      <c r="V521">
        <v>0.85333090245409204</v>
      </c>
      <c r="W521">
        <v>461.4</v>
      </c>
      <c r="X521">
        <v>484</v>
      </c>
      <c r="Y521">
        <v>471.55</v>
      </c>
      <c r="Z521">
        <v>484</v>
      </c>
      <c r="AA521">
        <v>468.5</v>
      </c>
      <c r="AB521">
        <v>491.9</v>
      </c>
      <c r="AC521" s="1">
        <f>(Table2[[#This Row],[Close Price]]/Table2[[#This Row],[Day Low]])-1</f>
        <v>2.4490680537494702E-2</v>
      </c>
      <c r="AD521" s="1">
        <f>(Table2[[#This Row],[Day High]]/Table2[[#This Row],[Close Price]])-1</f>
        <v>2.3905225301459776E-2</v>
      </c>
      <c r="AE521" s="1">
        <f>(Table2[[#This Row],[Close Price]]/Table2[[#This Row],[Current Week Low]])-1</f>
        <v>2.4387657724525003E-3</v>
      </c>
      <c r="AF521" s="1">
        <f>(Table2[[#This Row],[Current Week High]]/Table2[[#This Row],[Close Price]])-1</f>
        <v>2.3905225301459776E-2</v>
      </c>
      <c r="AG521" s="1">
        <f>(Table2[[#This Row],[Close Price]]/Table2[[#This Row],[Current Month Low]])-1</f>
        <v>8.9647812166488983E-3</v>
      </c>
      <c r="AH521" s="1">
        <f>(Table2[[#This Row],[Current Month High]]/Table2[[#This Row],[Close Price]])-1</f>
        <v>4.0617727945843063E-2</v>
      </c>
      <c r="AI521">
        <v>5.5637825259149603</v>
      </c>
      <c r="AJ521">
        <v>39.831385889661199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0.01</v>
      </c>
      <c r="AM521" t="s">
        <v>3217</v>
      </c>
      <c r="AN521">
        <v>-2.0299999999999998</v>
      </c>
      <c r="AO521" t="s">
        <v>3216</v>
      </c>
      <c r="AP521">
        <v>2.6034307811419999E-3</v>
      </c>
      <c r="AQ521">
        <f>(Table2[[#This Row],[Sharpe Ratio]]-AVERAGE(Table2[Sharpe Ratio]))/_xlfn.STDEV.P(Table2[Sharpe Ratio])</f>
        <v>-0.7177692945514631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606</v>
      </c>
      <c r="AT521">
        <f>_xlfn.RANK.AVG(Table2[[#This Row],[6M Return vs Nifty Z-Score]],Table2[6M Return vs Nifty Z-Score])</f>
        <v>319</v>
      </c>
      <c r="AU521">
        <f>_xlfn.RANK.AVG(Table2[[#This Row],[Sharpe Ratio Z-Score]],Table2[Sharpe Ratio Z-Score])</f>
        <v>526</v>
      </c>
      <c r="AV521">
        <f>(Table2[[#This Row],[Rank 1Y]]+Table2[[#This Row],[Rank 6M]]+Table2[[#This Row],[Rank Sharpe]])/3</f>
        <v>483.66666666666669</v>
      </c>
    </row>
    <row r="522" spans="1:48" x14ac:dyDescent="0.3">
      <c r="A522" t="s">
        <v>225</v>
      </c>
      <c r="B522" t="s">
        <v>226</v>
      </c>
      <c r="C522" t="s">
        <v>3173</v>
      </c>
      <c r="D522" t="s">
        <v>227</v>
      </c>
      <c r="E522">
        <v>118812.52494149499</v>
      </c>
      <c r="F522">
        <v>1200.8499999999999</v>
      </c>
      <c r="G522">
        <v>11.959755062328799</v>
      </c>
      <c r="H522">
        <f>(Table2[[#This Row],[1Y Return vs Nifty]]-AVERAGE(Table2[1Y Return vs Nifty]))/_xlfn.STDEV.P(Table2[1Y Return vs Nifty])</f>
        <v>-0.24490451333088853</v>
      </c>
      <c r="I522">
        <v>-1.1839763157757399</v>
      </c>
      <c r="J522">
        <f>(Table2[[#This Row],[1M Return vs Nifty]]-AVERAGE(Table2[1M Return vs Nifty]))/_xlfn.STDEV.P(Table2[1M Return vs Nifty])</f>
        <v>-0.22846230499681189</v>
      </c>
      <c r="K522">
        <v>-12.6325943548891</v>
      </c>
      <c r="L522">
        <f>(Table2[[#This Row],[6M Return vs Nifty]]-AVERAGE(Table2[6M Return vs Nifty]))/_xlfn.STDEV.P(Table2[6M Return vs Nifty])</f>
        <v>-0.85335758369137649</v>
      </c>
      <c r="M522">
        <v>-0.57684977525317704</v>
      </c>
      <c r="N522">
        <f>(Table2[[#This Row],[1W Return vs Nifty]]-AVERAGE(Table2[1W Return vs Nifty]))/_xlfn.STDEV.P(Table2[1W Return vs Nifty])</f>
        <v>0.13381305383811168</v>
      </c>
      <c r="O522">
        <v>1201.43</v>
      </c>
      <c r="P522">
        <v>1182.8476936217201</v>
      </c>
      <c r="Q522">
        <v>1100.2309082977799</v>
      </c>
      <c r="R522">
        <v>47.215570654681599</v>
      </c>
      <c r="S522" s="1">
        <f>(Table2[[#This Row],[Close Price]]-Table2[[#This Row],[20D EMA]])/Table2[[#This Row],[20D EMA]]</f>
        <v>-4.8275804666119088E-4</v>
      </c>
      <c r="T522" s="1">
        <f>(Table2[[#This Row],[Close Price]]-Table2[[#This Row],[50D EMA]])/Table2[[#This Row],[50D EMA]]</f>
        <v>1.5219462721493096E-2</v>
      </c>
      <c r="U522" s="1">
        <f>(Table2[[#This Row],[Close Price]]-Table2[[#This Row],[200D EMA]])/Table2[[#This Row],[200D EMA]]</f>
        <v>9.1452704103625493E-2</v>
      </c>
      <c r="V522">
        <v>0.97155235273464502</v>
      </c>
      <c r="W522">
        <v>1194</v>
      </c>
      <c r="X522">
        <v>1223.4000000000001</v>
      </c>
      <c r="Y522">
        <v>1194</v>
      </c>
      <c r="Z522">
        <v>1234.3</v>
      </c>
      <c r="AA522">
        <v>1168.75</v>
      </c>
      <c r="AB522">
        <v>1234.3</v>
      </c>
      <c r="AC522" s="1">
        <f>(Table2[[#This Row],[Close Price]]/Table2[[#This Row],[Day Low]])-1</f>
        <v>5.7370184254605938E-3</v>
      </c>
      <c r="AD522" s="1">
        <f>(Table2[[#This Row],[Day High]]/Table2[[#This Row],[Close Price]])-1</f>
        <v>1.8778365324561896E-2</v>
      </c>
      <c r="AE522" s="1">
        <f>(Table2[[#This Row],[Close Price]]/Table2[[#This Row],[Current Week Low]])-1</f>
        <v>5.7370184254605938E-3</v>
      </c>
      <c r="AF522" s="1">
        <f>(Table2[[#This Row],[Current Week High]]/Table2[[#This Row],[Close Price]])-1</f>
        <v>2.7855269184327902E-2</v>
      </c>
      <c r="AG522" s="1">
        <f>(Table2[[#This Row],[Close Price]]/Table2[[#This Row],[Current Month Low]])-1</f>
        <v>2.7465240641711075E-2</v>
      </c>
      <c r="AH522" s="1">
        <f>(Table2[[#This Row],[Current Month High]]/Table2[[#This Row],[Close Price]])-1</f>
        <v>2.7855269184327902E-2</v>
      </c>
      <c r="AI522">
        <v>4.3777656512591099</v>
      </c>
      <c r="AJ522">
        <v>42.196043099326999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-0.02</v>
      </c>
      <c r="AM522" t="s">
        <v>3216</v>
      </c>
      <c r="AN522">
        <v>0.1</v>
      </c>
      <c r="AO522" t="s">
        <v>3217</v>
      </c>
      <c r="AP522">
        <v>2.4484018079405999E-2</v>
      </c>
      <c r="AQ522">
        <f>(Table2[[#This Row],[Sharpe Ratio]]-AVERAGE(Table2[Sharpe Ratio]))/_xlfn.STDEV.P(Table2[Sharpe Ratio])</f>
        <v>-0.46364645681937128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-1.6565578050003364</v>
      </c>
      <c r="AS522">
        <f>_xlfn.RANK.AVG(Table2[[#This Row],[1Y Return vs Nifty Z-Score]],Table2[1Y Return vs Nifty Z-Score])</f>
        <v>375</v>
      </c>
      <c r="AT522">
        <f>_xlfn.RANK.AVG(Table2[[#This Row],[6M Return vs Nifty Z-Score]],Table2[6M Return vs Nifty Z-Score])</f>
        <v>612</v>
      </c>
      <c r="AU522">
        <f>_xlfn.RANK.AVG(Table2[[#This Row],[Sharpe Ratio Z-Score]],Table2[Sharpe Ratio Z-Score])</f>
        <v>465</v>
      </c>
      <c r="AV522">
        <f>(Table2[[#This Row],[Rank 1Y]]+Table2[[#This Row],[Rank 6M]]+Table2[[#This Row],[Rank Sharpe]])/3</f>
        <v>484</v>
      </c>
    </row>
    <row r="523" spans="1:48" x14ac:dyDescent="0.3">
      <c r="A523" t="s">
        <v>1409</v>
      </c>
      <c r="B523" t="s">
        <v>1410</v>
      </c>
      <c r="C523" t="s">
        <v>3184</v>
      </c>
      <c r="D523" t="s">
        <v>132</v>
      </c>
      <c r="E523">
        <v>7956.0171637439998</v>
      </c>
      <c r="F523">
        <v>125.12</v>
      </c>
      <c r="G523">
        <v>36.8690242036824</v>
      </c>
      <c r="H523">
        <f>(Table2[[#This Row],[1Y Return vs Nifty]]-AVERAGE(Table2[1Y Return vs Nifty]))/_xlfn.STDEV.P(Table2[1Y Return vs Nifty])</f>
        <v>0.16911598035114001</v>
      </c>
      <c r="I523">
        <v>-6.8988345767635399</v>
      </c>
      <c r="J523">
        <f>(Table2[[#This Row],[1M Return vs Nifty]]-AVERAGE(Table2[1M Return vs Nifty]))/_xlfn.STDEV.P(Table2[1M Return vs Nifty])</f>
        <v>-0.76018377859881869</v>
      </c>
      <c r="K523">
        <v>-11.2702278886019</v>
      </c>
      <c r="L523">
        <f>(Table2[[#This Row],[6M Return vs Nifty]]-AVERAGE(Table2[6M Return vs Nifty]))/_xlfn.STDEV.P(Table2[6M Return vs Nifty])</f>
        <v>-0.81319271266174531</v>
      </c>
      <c r="M523">
        <v>-4.7919452357977503</v>
      </c>
      <c r="N523">
        <f>(Table2[[#This Row],[1W Return vs Nifty]]-AVERAGE(Table2[1W Return vs Nifty]))/_xlfn.STDEV.P(Table2[1W Return vs Nifty])</f>
        <v>-0.81712620342807585</v>
      </c>
      <c r="O523">
        <v>130.21</v>
      </c>
      <c r="P523">
        <v>132.556779797514</v>
      </c>
      <c r="Q523">
        <v>121.053521685154</v>
      </c>
      <c r="R523">
        <v>36.041790080818302</v>
      </c>
      <c r="S523" s="1">
        <f>(Table2[[#This Row],[Close Price]]-Table2[[#This Row],[20D EMA]])/Table2[[#This Row],[20D EMA]]</f>
        <v>-3.9090699639044643E-2</v>
      </c>
      <c r="T523" s="1">
        <f>(Table2[[#This Row],[Close Price]]-Table2[[#This Row],[50D EMA]])/Table2[[#This Row],[50D EMA]]</f>
        <v>-5.610259851570009E-2</v>
      </c>
      <c r="U523" s="1">
        <f>(Table2[[#This Row],[Close Price]]-Table2[[#This Row],[200D EMA]])/Table2[[#This Row],[200D EMA]]</f>
        <v>3.359239994208877E-2</v>
      </c>
      <c r="V523">
        <v>0.462736125179042</v>
      </c>
      <c r="W523">
        <v>124.6</v>
      </c>
      <c r="X523">
        <v>128.51</v>
      </c>
      <c r="Y523">
        <v>124.6</v>
      </c>
      <c r="Z523">
        <v>130.80000000000001</v>
      </c>
      <c r="AA523">
        <v>124.6</v>
      </c>
      <c r="AB523">
        <v>136.29</v>
      </c>
      <c r="AC523" s="1">
        <f>(Table2[[#This Row],[Close Price]]/Table2[[#This Row],[Day Low]])-1</f>
        <v>4.1733547351525679E-3</v>
      </c>
      <c r="AD523" s="1">
        <f>(Table2[[#This Row],[Day High]]/Table2[[#This Row],[Close Price]])-1</f>
        <v>2.7093989769820803E-2</v>
      </c>
      <c r="AE523" s="1">
        <f>(Table2[[#This Row],[Close Price]]/Table2[[#This Row],[Current Week Low]])-1</f>
        <v>4.1733547351525679E-3</v>
      </c>
      <c r="AF523" s="1">
        <f>(Table2[[#This Row],[Current Week High]]/Table2[[#This Row],[Close Price]])-1</f>
        <v>4.5396419437340185E-2</v>
      </c>
      <c r="AG523" s="1">
        <f>(Table2[[#This Row],[Close Price]]/Table2[[#This Row],[Current Month Low]])-1</f>
        <v>4.1733547351525679E-3</v>
      </c>
      <c r="AH523" s="1">
        <f>(Table2[[#This Row],[Current Month High]]/Table2[[#This Row],[Close Price]])-1</f>
        <v>8.9274296675191822E-2</v>
      </c>
      <c r="AI523">
        <v>31.361892583120198</v>
      </c>
      <c r="AJ523">
        <v>81.3333333333333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-0.13</v>
      </c>
      <c r="AM523" t="s">
        <v>3216</v>
      </c>
      <c r="AN523">
        <v>-4.08</v>
      </c>
      <c r="AO523" t="s">
        <v>3216</v>
      </c>
      <c r="AP523">
        <v>-1.1447496858005999E-2</v>
      </c>
      <c r="AQ523">
        <f>(Table2[[#This Row],[Sharpe Ratio]]-AVERAGE(Table2[Sharpe Ratio]))/_xlfn.STDEV.P(Table2[Sharpe Ratio])</f>
        <v>-0.88095785780871472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253</v>
      </c>
      <c r="AT523">
        <f>_xlfn.RANK.AVG(Table2[[#This Row],[6M Return vs Nifty Z-Score]],Table2[6M Return vs Nifty Z-Score])</f>
        <v>595</v>
      </c>
      <c r="AU523">
        <f>_xlfn.RANK.AVG(Table2[[#This Row],[Sharpe Ratio Z-Score]],Table2[Sharpe Ratio Z-Score])</f>
        <v>607</v>
      </c>
      <c r="AV523">
        <f>(Table2[[#This Row],[Rank 1Y]]+Table2[[#This Row],[Rank 6M]]+Table2[[#This Row],[Rank Sharpe]])/3</f>
        <v>485</v>
      </c>
    </row>
    <row r="524" spans="1:48" x14ac:dyDescent="0.3">
      <c r="A524" t="s">
        <v>346</v>
      </c>
      <c r="B524" t="s">
        <v>347</v>
      </c>
      <c r="C524" t="s">
        <v>3171</v>
      </c>
      <c r="D524" t="s">
        <v>24</v>
      </c>
      <c r="E524">
        <v>73100.936426319997</v>
      </c>
      <c r="F524">
        <v>23.32</v>
      </c>
      <c r="G524">
        <v>9.7910097662676707E-2</v>
      </c>
      <c r="H524">
        <f>(Table2[[#This Row],[1Y Return vs Nifty]]-AVERAGE(Table2[1Y Return vs Nifty]))/_xlfn.STDEV.P(Table2[1Y Return vs Nifty])</f>
        <v>-0.44206192009307987</v>
      </c>
      <c r="I524">
        <v>-7.2305946749852597</v>
      </c>
      <c r="J524">
        <f>(Table2[[#This Row],[1M Return vs Nifty]]-AVERAGE(Table2[1M Return vs Nifty]))/_xlfn.STDEV.P(Table2[1M Return vs Nifty])</f>
        <v>-0.79105138025274113</v>
      </c>
      <c r="K524">
        <v>-15.615556999402701</v>
      </c>
      <c r="L524">
        <f>(Table2[[#This Row],[6M Return vs Nifty]]-AVERAGE(Table2[6M Return vs Nifty]))/_xlfn.STDEV.P(Table2[6M Return vs Nifty])</f>
        <v>-0.94130037505324127</v>
      </c>
      <c r="M524">
        <v>-5.9025861193482403E-2</v>
      </c>
      <c r="N524">
        <f>(Table2[[#This Row],[1W Return vs Nifty]]-AVERAGE(Table2[1W Return vs Nifty]))/_xlfn.STDEV.P(Table2[1W Return vs Nifty])</f>
        <v>0.25063581451812189</v>
      </c>
      <c r="O524">
        <v>23.62</v>
      </c>
      <c r="P524">
        <v>23.978810545954399</v>
      </c>
      <c r="Q524">
        <v>23.151886689117401</v>
      </c>
      <c r="R524">
        <v>43.758367098663498</v>
      </c>
      <c r="S524" s="1">
        <f>(Table2[[#This Row],[Close Price]]-Table2[[#This Row],[20D EMA]])/Table2[[#This Row],[20D EMA]]</f>
        <v>-1.2701100762066075E-2</v>
      </c>
      <c r="T524" s="1">
        <f>(Table2[[#This Row],[Close Price]]-Table2[[#This Row],[50D EMA]])/Table2[[#This Row],[50D EMA]]</f>
        <v>-2.7474696657359868E-2</v>
      </c>
      <c r="U524" s="1">
        <f>(Table2[[#This Row],[Close Price]]-Table2[[#This Row],[200D EMA]])/Table2[[#This Row],[200D EMA]]</f>
        <v>7.2613222904905489E-3</v>
      </c>
      <c r="V524">
        <v>0.56352253565600496</v>
      </c>
      <c r="W524">
        <v>23.21</v>
      </c>
      <c r="X524">
        <v>23.71</v>
      </c>
      <c r="Y524">
        <v>23.21</v>
      </c>
      <c r="Z524">
        <v>23.97</v>
      </c>
      <c r="AA524">
        <v>22.51</v>
      </c>
      <c r="AB524">
        <v>24.41</v>
      </c>
      <c r="AC524" s="1">
        <f>(Table2[[#This Row],[Close Price]]/Table2[[#This Row],[Day Low]])-1</f>
        <v>4.7393364928909332E-3</v>
      </c>
      <c r="AD524" s="1">
        <f>(Table2[[#This Row],[Day High]]/Table2[[#This Row],[Close Price]])-1</f>
        <v>1.6723842195540239E-2</v>
      </c>
      <c r="AE524" s="1">
        <f>(Table2[[#This Row],[Close Price]]/Table2[[#This Row],[Current Week Low]])-1</f>
        <v>4.7393364928909332E-3</v>
      </c>
      <c r="AF524" s="1">
        <f>(Table2[[#This Row],[Current Week High]]/Table2[[#This Row],[Close Price]])-1</f>
        <v>2.7873070325900473E-2</v>
      </c>
      <c r="AG524" s="1">
        <f>(Table2[[#This Row],[Close Price]]/Table2[[#This Row],[Current Month Low]])-1</f>
        <v>3.5984007107952021E-2</v>
      </c>
      <c r="AH524" s="1">
        <f>(Table2[[#This Row],[Current Month High]]/Table2[[#This Row],[Close Price]])-1</f>
        <v>4.6740994854202356E-2</v>
      </c>
      <c r="AI524">
        <v>40.866209262435603</v>
      </c>
      <c r="AJ524">
        <v>48.535031847133702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-0.03</v>
      </c>
      <c r="AM524" t="s">
        <v>3216</v>
      </c>
      <c r="AN524">
        <v>-2.2999999999999998</v>
      </c>
      <c r="AO524" t="s">
        <v>3216</v>
      </c>
      <c r="AP524">
        <v>5.7947410924494999E-2</v>
      </c>
      <c r="AQ524">
        <f>(Table2[[#This Row],[Sharpe Ratio]]-AVERAGE(Table2[Sharpe Ratio]))/_xlfn.STDEV.P(Table2[Sharpe Ratio])</f>
        <v>-7.5000017214320785E-2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448</v>
      </c>
      <c r="AT524">
        <f>_xlfn.RANK.AVG(Table2[[#This Row],[6M Return vs Nifty Z-Score]],Table2[6M Return vs Nifty Z-Score])</f>
        <v>643</v>
      </c>
      <c r="AU524">
        <f>_xlfn.RANK.AVG(Table2[[#This Row],[Sharpe Ratio Z-Score]],Table2[Sharpe Ratio Z-Score])</f>
        <v>367</v>
      </c>
      <c r="AV524">
        <f>(Table2[[#This Row],[Rank 1Y]]+Table2[[#This Row],[Rank 6M]]+Table2[[#This Row],[Rank Sharpe]])/3</f>
        <v>486</v>
      </c>
    </row>
    <row r="525" spans="1:48" x14ac:dyDescent="0.3">
      <c r="A525" t="s">
        <v>1170</v>
      </c>
      <c r="B525" t="s">
        <v>1171</v>
      </c>
      <c r="C525" t="s">
        <v>3181</v>
      </c>
      <c r="D525" t="s">
        <v>740</v>
      </c>
      <c r="E525">
        <v>10659.495197975</v>
      </c>
      <c r="F525">
        <v>8264.75</v>
      </c>
      <c r="G525">
        <v>-29.0571951081515</v>
      </c>
      <c r="H525">
        <f>(Table2[[#This Row],[1Y Return vs Nifty]]-AVERAGE(Table2[1Y Return vs Nifty]))/_xlfn.STDEV.P(Table2[1Y Return vs Nifty])</f>
        <v>-0.92665305691704547</v>
      </c>
      <c r="I525">
        <v>-20.4318625947488</v>
      </c>
      <c r="J525">
        <f>(Table2[[#This Row],[1M Return vs Nifty]]-AVERAGE(Table2[1M Return vs Nifty]))/_xlfn.STDEV.P(Table2[1M Return vs Nifty])</f>
        <v>-2.0193228983110529</v>
      </c>
      <c r="K525">
        <v>6.2330991299712197</v>
      </c>
      <c r="L525">
        <f>(Table2[[#This Row],[6M Return vs Nifty]]-AVERAGE(Table2[6M Return vs Nifty]))/_xlfn.STDEV.P(Table2[6M Return vs Nifty])</f>
        <v>-0.29716498466991126</v>
      </c>
      <c r="M525">
        <v>-4.8106037304795697</v>
      </c>
      <c r="N525">
        <f>(Table2[[#This Row],[1W Return vs Nifty]]-AVERAGE(Table2[1W Return vs Nifty]))/_xlfn.STDEV.P(Table2[1W Return vs Nifty])</f>
        <v>-0.82133562056714626</v>
      </c>
      <c r="O525">
        <v>8904.42</v>
      </c>
      <c r="P525">
        <v>8991.7185688351292</v>
      </c>
      <c r="Q525">
        <v>8283.0197494116092</v>
      </c>
      <c r="R525">
        <v>17.418926787950198</v>
      </c>
      <c r="S525" s="1">
        <f>(Table2[[#This Row],[Close Price]]-Table2[[#This Row],[20D EMA]])/Table2[[#This Row],[20D EMA]]</f>
        <v>-7.1837357177671327E-2</v>
      </c>
      <c r="T525" s="1">
        <f>(Table2[[#This Row],[Close Price]]-Table2[[#This Row],[50D EMA]])/Table2[[#This Row],[50D EMA]]</f>
        <v>-8.0848679067288404E-2</v>
      </c>
      <c r="U525" s="1">
        <f>(Table2[[#This Row],[Close Price]]-Table2[[#This Row],[200D EMA]])/Table2[[#This Row],[200D EMA]]</f>
        <v>-2.2056870518637798E-3</v>
      </c>
      <c r="V525">
        <v>0.63164923690381003</v>
      </c>
      <c r="W525">
        <v>8220</v>
      </c>
      <c r="X525">
        <v>8408.2999999999993</v>
      </c>
      <c r="Y525">
        <v>8220</v>
      </c>
      <c r="Z525">
        <v>8471.4500000000007</v>
      </c>
      <c r="AA525">
        <v>8220</v>
      </c>
      <c r="AB525">
        <v>9401.2000000000007</v>
      </c>
      <c r="AC525" s="1">
        <f>(Table2[[#This Row],[Close Price]]/Table2[[#This Row],[Day Low]])-1</f>
        <v>5.4440389294403424E-3</v>
      </c>
      <c r="AD525" s="1">
        <f>(Table2[[#This Row],[Day High]]/Table2[[#This Row],[Close Price]])-1</f>
        <v>1.7368946429111576E-2</v>
      </c>
      <c r="AE525" s="1">
        <f>(Table2[[#This Row],[Close Price]]/Table2[[#This Row],[Current Week Low]])-1</f>
        <v>5.4440389294403424E-3</v>
      </c>
      <c r="AF525" s="1">
        <f>(Table2[[#This Row],[Current Week High]]/Table2[[#This Row],[Close Price]])-1</f>
        <v>2.5009830908375941E-2</v>
      </c>
      <c r="AG525" s="1">
        <f>(Table2[[#This Row],[Close Price]]/Table2[[#This Row],[Current Month Low]])-1</f>
        <v>5.4440389294403424E-3</v>
      </c>
      <c r="AH525" s="1">
        <f>(Table2[[#This Row],[Current Month High]]/Table2[[#This Row],[Close Price]])-1</f>
        <v>0.13750567167790928</v>
      </c>
      <c r="AI525">
        <v>30.553858253425599</v>
      </c>
      <c r="AJ525">
        <v>25.3906724117004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-0.08</v>
      </c>
      <c r="AM525" t="s">
        <v>3216</v>
      </c>
      <c r="AN525">
        <v>-11.13</v>
      </c>
      <c r="AO525" t="s">
        <v>3216</v>
      </c>
      <c r="AP525">
        <v>4.4695537277454997E-2</v>
      </c>
      <c r="AQ525">
        <f>(Table2[[#This Row],[Sharpe Ratio]]-AVERAGE(Table2[Sharpe Ratio]))/_xlfn.STDEV.P(Table2[Sharpe Ratio])</f>
        <v>-0.22890830544020929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651</v>
      </c>
      <c r="AT525">
        <f>_xlfn.RANK.AVG(Table2[[#This Row],[6M Return vs Nifty Z-Score]],Table2[6M Return vs Nifty Z-Score])</f>
        <v>411</v>
      </c>
      <c r="AU525">
        <f>_xlfn.RANK.AVG(Table2[[#This Row],[Sharpe Ratio Z-Score]],Table2[Sharpe Ratio Z-Score])</f>
        <v>398</v>
      </c>
      <c r="AV525">
        <f>(Table2[[#This Row],[Rank 1Y]]+Table2[[#This Row],[Rank 6M]]+Table2[[#This Row],[Rank Sharpe]])/3</f>
        <v>486.66666666666669</v>
      </c>
    </row>
    <row r="526" spans="1:48" x14ac:dyDescent="0.3">
      <c r="A526" t="s">
        <v>2072</v>
      </c>
      <c r="B526" t="s">
        <v>2073</v>
      </c>
      <c r="C526" t="s">
        <v>3173</v>
      </c>
      <c r="D526" t="s">
        <v>382</v>
      </c>
      <c r="E526">
        <v>3198.6000754799902</v>
      </c>
      <c r="F526">
        <v>2270.5500000000002</v>
      </c>
      <c r="G526">
        <v>-11.716969485316</v>
      </c>
      <c r="H526">
        <f>(Table2[[#This Row],[1Y Return vs Nifty]]-AVERAGE(Table2[1Y Return vs Nifty]))/_xlfn.STDEV.P(Table2[1Y Return vs Nifty])</f>
        <v>-0.63843870858815721</v>
      </c>
      <c r="I526">
        <v>-1.5662824205988899</v>
      </c>
      <c r="J526">
        <f>(Table2[[#This Row],[1M Return vs Nifty]]-AVERAGE(Table2[1M Return vs Nifty]))/_xlfn.STDEV.P(Table2[1M Return vs Nifty])</f>
        <v>-0.26403280493576786</v>
      </c>
      <c r="K526">
        <v>25.6564862161718</v>
      </c>
      <c r="L526">
        <f>(Table2[[#This Row],[6M Return vs Nifty]]-AVERAGE(Table2[6M Return vs Nifty]))/_xlfn.STDEV.P(Table2[6M Return vs Nifty])</f>
        <v>0.27546936635160657</v>
      </c>
      <c r="M526">
        <v>-6.3769513721558502</v>
      </c>
      <c r="N526">
        <f>(Table2[[#This Row],[1W Return vs Nifty]]-AVERAGE(Table2[1W Return vs Nifty]))/_xlfn.STDEV.P(Table2[1W Return vs Nifty])</f>
        <v>-1.1747087474485596</v>
      </c>
      <c r="O526">
        <v>1925.83</v>
      </c>
      <c r="P526">
        <v>2191.5654622387001</v>
      </c>
      <c r="Q526">
        <v>1981.37694662231</v>
      </c>
      <c r="R526">
        <v>40.396700208349202</v>
      </c>
      <c r="S526" s="1">
        <f>(Table2[[#This Row],[Close Price]]-Table2[[#This Row],[20D EMA]])/Table2[[#This Row],[20D EMA]]</f>
        <v>0.17899814625382315</v>
      </c>
      <c r="T526" s="1">
        <f>(Table2[[#This Row],[Close Price]]-Table2[[#This Row],[50D EMA]])/Table2[[#This Row],[50D EMA]]</f>
        <v>3.6040236589883472E-2</v>
      </c>
      <c r="U526" s="1">
        <f>(Table2[[#This Row],[Close Price]]-Table2[[#This Row],[200D EMA]])/Table2[[#This Row],[200D EMA]]</f>
        <v>0.14594550212701768</v>
      </c>
      <c r="V526">
        <v>0.69161188059899603</v>
      </c>
      <c r="W526">
        <v>2150</v>
      </c>
      <c r="X526">
        <v>2302.5500000000002</v>
      </c>
      <c r="Y526">
        <v>2253.1</v>
      </c>
      <c r="Z526">
        <v>2340</v>
      </c>
      <c r="AA526">
        <v>2253.1</v>
      </c>
      <c r="AB526">
        <v>2340</v>
      </c>
      <c r="AC526" s="1">
        <f>(Table2[[#This Row],[Close Price]]/Table2[[#This Row],[Day Low]])-1</f>
        <v>5.6069767441860652E-2</v>
      </c>
      <c r="AD526" s="1">
        <f>(Table2[[#This Row],[Day High]]/Table2[[#This Row],[Close Price]])-1</f>
        <v>1.4093501574508283E-2</v>
      </c>
      <c r="AE526" s="1">
        <f>(Table2[[#This Row],[Close Price]]/Table2[[#This Row],[Current Week Low]])-1</f>
        <v>7.7448848253518499E-3</v>
      </c>
      <c r="AF526" s="1">
        <f>(Table2[[#This Row],[Current Week High]]/Table2[[#This Row],[Close Price]])-1</f>
        <v>3.0587302635925129E-2</v>
      </c>
      <c r="AG526" s="1">
        <f>(Table2[[#This Row],[Close Price]]/Table2[[#This Row],[Current Month Low]])-1</f>
        <v>7.7448848253518499E-3</v>
      </c>
      <c r="AH526" s="1">
        <f>(Table2[[#This Row],[Current Month High]]/Table2[[#This Row],[Close Price]])-1</f>
        <v>3.0587302635925129E-2</v>
      </c>
      <c r="AI526">
        <v>12.745810486446</v>
      </c>
      <c r="AJ526">
        <v>48.305029392553898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0.01</v>
      </c>
      <c r="AM526" t="s">
        <v>3217</v>
      </c>
      <c r="AN526">
        <v>-1.46</v>
      </c>
      <c r="AO526" t="s">
        <v>3216</v>
      </c>
      <c r="AP526">
        <v>-5.7920607401689E-2</v>
      </c>
      <c r="AQ526">
        <f>(Table2[[#This Row],[Sharpe Ratio]]-AVERAGE(Table2[Sharpe Ratio]))/_xlfn.STDEV.P(Table2[Sharpe Ratio])</f>
        <v>-1.4207001676750917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549</v>
      </c>
      <c r="AT526">
        <f>_xlfn.RANK.AVG(Table2[[#This Row],[6M Return vs Nifty Z-Score]],Table2[6M Return vs Nifty Z-Score])</f>
        <v>232</v>
      </c>
      <c r="AU526">
        <f>_xlfn.RANK.AVG(Table2[[#This Row],[Sharpe Ratio Z-Score]],Table2[Sharpe Ratio Z-Score])</f>
        <v>679</v>
      </c>
      <c r="AV526">
        <f>(Table2[[#This Row],[Rank 1Y]]+Table2[[#This Row],[Rank 6M]]+Table2[[#This Row],[Rank Sharpe]])/3</f>
        <v>486.66666666666669</v>
      </c>
    </row>
    <row r="527" spans="1:48" x14ac:dyDescent="0.3">
      <c r="A527" t="s">
        <v>632</v>
      </c>
      <c r="B527" t="s">
        <v>633</v>
      </c>
      <c r="C527" t="s">
        <v>3177</v>
      </c>
      <c r="D527" t="s">
        <v>197</v>
      </c>
      <c r="E527">
        <v>30867.846201600001</v>
      </c>
      <c r="F527">
        <v>16274</v>
      </c>
      <c r="G527">
        <v>-19.264986710636201</v>
      </c>
      <c r="H527">
        <f>(Table2[[#This Row],[1Y Return vs Nifty]]-AVERAGE(Table2[1Y Return vs Nifty]))/_xlfn.STDEV.P(Table2[1Y Return vs Nifty])</f>
        <v>-0.76389537294124488</v>
      </c>
      <c r="I527">
        <v>-0.32827207198765901</v>
      </c>
      <c r="J527">
        <f>(Table2[[#This Row],[1M Return vs Nifty]]-AVERAGE(Table2[1M Return vs Nifty]))/_xlfn.STDEV.P(Table2[1M Return vs Nifty])</f>
        <v>-0.14884592595544535</v>
      </c>
      <c r="K527">
        <v>-11.9770223446681</v>
      </c>
      <c r="L527">
        <f>(Table2[[#This Row],[6M Return vs Nifty]]-AVERAGE(Table2[6M Return vs Nifty]))/_xlfn.STDEV.P(Table2[6M Return vs Nifty])</f>
        <v>-0.83403021040911918</v>
      </c>
      <c r="M527">
        <v>-4.9039303730669097</v>
      </c>
      <c r="N527">
        <f>(Table2[[#This Row],[1W Return vs Nifty]]-AVERAGE(Table2[1W Return vs Nifty]))/_xlfn.STDEV.P(Table2[1W Return vs Nifty])</f>
        <v>-0.84239041494034095</v>
      </c>
      <c r="O527">
        <v>16205.02</v>
      </c>
      <c r="P527">
        <v>15914.6717882171</v>
      </c>
      <c r="Q527">
        <v>15188.241500763999</v>
      </c>
      <c r="R527">
        <v>48.084681654704603</v>
      </c>
      <c r="S527" s="1">
        <f>(Table2[[#This Row],[Close Price]]-Table2[[#This Row],[20D EMA]])/Table2[[#This Row],[20D EMA]]</f>
        <v>4.2567056381293917E-3</v>
      </c>
      <c r="T527" s="1">
        <f>(Table2[[#This Row],[Close Price]]-Table2[[#This Row],[50D EMA]])/Table2[[#This Row],[50D EMA]]</f>
        <v>2.2578424271931241E-2</v>
      </c>
      <c r="U527" s="1">
        <f>(Table2[[#This Row],[Close Price]]-Table2[[#This Row],[200D EMA]])/Table2[[#This Row],[200D EMA]]</f>
        <v>7.1486781348675879E-2</v>
      </c>
      <c r="V527">
        <v>0.25759878767849298</v>
      </c>
      <c r="W527">
        <v>16200</v>
      </c>
      <c r="X527">
        <v>16444.900000000001</v>
      </c>
      <c r="Y527">
        <v>16200</v>
      </c>
      <c r="Z527">
        <v>17300</v>
      </c>
      <c r="AA527">
        <v>15075</v>
      </c>
      <c r="AB527">
        <v>17300</v>
      </c>
      <c r="AC527" s="1">
        <f>(Table2[[#This Row],[Close Price]]/Table2[[#This Row],[Day Low]])-1</f>
        <v>4.5679012345678505E-3</v>
      </c>
      <c r="AD527" s="1">
        <f>(Table2[[#This Row],[Day High]]/Table2[[#This Row],[Close Price]])-1</f>
        <v>1.0501413297284046E-2</v>
      </c>
      <c r="AE527" s="1">
        <f>(Table2[[#This Row],[Close Price]]/Table2[[#This Row],[Current Week Low]])-1</f>
        <v>4.5679012345678505E-3</v>
      </c>
      <c r="AF527" s="1">
        <f>(Table2[[#This Row],[Current Week High]]/Table2[[#This Row],[Close Price]])-1</f>
        <v>6.3045348408504287E-2</v>
      </c>
      <c r="AG527" s="1">
        <f>(Table2[[#This Row],[Close Price]]/Table2[[#This Row],[Current Month Low]])-1</f>
        <v>7.9535655058043053E-2</v>
      </c>
      <c r="AH527" s="1">
        <f>(Table2[[#This Row],[Current Month High]]/Table2[[#This Row],[Close Price]])-1</f>
        <v>6.3045348408504287E-2</v>
      </c>
      <c r="AI527">
        <v>12.1420671008971</v>
      </c>
      <c r="AJ527">
        <v>25.425818882466199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</v>
      </c>
      <c r="AM527" t="s">
        <v>3218</v>
      </c>
      <c r="AN527">
        <v>5.03</v>
      </c>
      <c r="AO527" t="s">
        <v>3217</v>
      </c>
      <c r="AP527">
        <v>8.7917636278009997E-2</v>
      </c>
      <c r="AQ527">
        <f>(Table2[[#This Row],[Sharpe Ratio]]-AVERAGE(Table2[Sharpe Ratio]))/_xlfn.STDEV.P(Table2[Sharpe Ratio])</f>
        <v>0.2730765042467726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-2.3160854199993777</v>
      </c>
      <c r="AS527">
        <f>_xlfn.RANK.AVG(Table2[[#This Row],[1Y Return vs Nifty Z-Score]],Table2[1Y Return vs Nifty Z-Score])</f>
        <v>590</v>
      </c>
      <c r="AT527">
        <f>_xlfn.RANK.AVG(Table2[[#This Row],[6M Return vs Nifty Z-Score]],Table2[6M Return vs Nifty Z-Score])</f>
        <v>602</v>
      </c>
      <c r="AU527">
        <f>_xlfn.RANK.AVG(Table2[[#This Row],[Sharpe Ratio Z-Score]],Table2[Sharpe Ratio Z-Score])</f>
        <v>273</v>
      </c>
      <c r="AV527">
        <f>(Table2[[#This Row],[Rank 1Y]]+Table2[[#This Row],[Rank 6M]]+Table2[[#This Row],[Rank Sharpe]])/3</f>
        <v>488.33333333333331</v>
      </c>
    </row>
    <row r="528" spans="1:48" x14ac:dyDescent="0.3">
      <c r="A528" t="s">
        <v>58</v>
      </c>
      <c r="B528" t="s">
        <v>59</v>
      </c>
      <c r="C528" t="s">
        <v>3177</v>
      </c>
      <c r="D528" t="s">
        <v>60</v>
      </c>
      <c r="E528">
        <v>383700.04533533897</v>
      </c>
      <c r="F528">
        <v>12204.1</v>
      </c>
      <c r="G528">
        <v>-10.0622403094217</v>
      </c>
      <c r="H528">
        <f>(Table2[[#This Row],[1Y Return vs Nifty]]-AVERAGE(Table2[1Y Return vs Nifty]))/_xlfn.STDEV.P(Table2[1Y Return vs Nifty])</f>
        <v>-0.61093522037153791</v>
      </c>
      <c r="I528">
        <v>-2.89102862172237</v>
      </c>
      <c r="J528">
        <f>(Table2[[#This Row],[1M Return vs Nifty]]-AVERAGE(Table2[1M Return vs Nifty]))/_xlfn.STDEV.P(Table2[1M Return vs Nifty])</f>
        <v>-0.38728975550942635</v>
      </c>
      <c r="K528">
        <v>-10.181628062188</v>
      </c>
      <c r="L528">
        <f>(Table2[[#This Row],[6M Return vs Nifty]]-AVERAGE(Table2[6M Return vs Nifty]))/_xlfn.STDEV.P(Table2[6M Return vs Nifty])</f>
        <v>-0.78109894588697226</v>
      </c>
      <c r="M528">
        <v>-1.7140376124152199</v>
      </c>
      <c r="N528">
        <f>(Table2[[#This Row],[1W Return vs Nifty]]-AVERAGE(Table2[1W Return vs Nifty]))/_xlfn.STDEV.P(Table2[1W Return vs Nifty])</f>
        <v>-0.12274022410432979</v>
      </c>
      <c r="O528">
        <v>12301.36</v>
      </c>
      <c r="P528">
        <v>12358.1669106766</v>
      </c>
      <c r="Q528">
        <v>11821.1232879379</v>
      </c>
      <c r="R528">
        <v>40.670937877787402</v>
      </c>
      <c r="S528" s="1">
        <f>(Table2[[#This Row],[Close Price]]-Table2[[#This Row],[20D EMA]])/Table2[[#This Row],[20D EMA]]</f>
        <v>-7.9064428648539849E-3</v>
      </c>
      <c r="T528" s="1">
        <f>(Table2[[#This Row],[Close Price]]-Table2[[#This Row],[50D EMA]])/Table2[[#This Row],[50D EMA]]</f>
        <v>-1.2466809340752373E-2</v>
      </c>
      <c r="U528" s="1">
        <f>(Table2[[#This Row],[Close Price]]-Table2[[#This Row],[200D EMA]])/Table2[[#This Row],[200D EMA]]</f>
        <v>3.2397658220254227E-2</v>
      </c>
      <c r="V528">
        <v>0.70870384346766502</v>
      </c>
      <c r="W528">
        <v>12170</v>
      </c>
      <c r="X528">
        <v>12337.95</v>
      </c>
      <c r="Y528">
        <v>12151.65</v>
      </c>
      <c r="Z528">
        <v>12364</v>
      </c>
      <c r="AA528">
        <v>12094.7</v>
      </c>
      <c r="AB528">
        <v>12525</v>
      </c>
      <c r="AC528" s="1">
        <f>(Table2[[#This Row],[Close Price]]/Table2[[#This Row],[Day Low]])-1</f>
        <v>2.8019720624485878E-3</v>
      </c>
      <c r="AD528" s="1">
        <f>(Table2[[#This Row],[Day High]]/Table2[[#This Row],[Close Price]])-1</f>
        <v>1.0967625634008327E-2</v>
      </c>
      <c r="AE528" s="1">
        <f>(Table2[[#This Row],[Close Price]]/Table2[[#This Row],[Current Week Low]])-1</f>
        <v>4.3162862656511702E-3</v>
      </c>
      <c r="AF528" s="1">
        <f>(Table2[[#This Row],[Current Week High]]/Table2[[#This Row],[Close Price]])-1</f>
        <v>1.3102154194082338E-2</v>
      </c>
      <c r="AG528" s="1">
        <f>(Table2[[#This Row],[Close Price]]/Table2[[#This Row],[Current Month Low]])-1</f>
        <v>9.0452842980810466E-3</v>
      </c>
      <c r="AH528" s="1">
        <f>(Table2[[#This Row],[Current Month High]]/Table2[[#This Row],[Close Price]])-1</f>
        <v>2.6294442031776111E-2</v>
      </c>
      <c r="AI528">
        <v>12.0934767823928</v>
      </c>
      <c r="AJ528">
        <v>25.329006485137501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-0.01</v>
      </c>
      <c r="AM528" t="s">
        <v>3216</v>
      </c>
      <c r="AN528">
        <v>-1.8</v>
      </c>
      <c r="AO528" t="s">
        <v>3216</v>
      </c>
      <c r="AP528">
        <v>6.1991991885215002E-2</v>
      </c>
      <c r="AQ528">
        <f>(Table2[[#This Row],[Sharpe Ratio]]-AVERAGE(Table2[Sharpe Ratio]))/_xlfn.STDEV.P(Table2[Sharpe Ratio])</f>
        <v>-2.8025940277322654E-2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533</v>
      </c>
      <c r="AT528">
        <f>_xlfn.RANK.AVG(Table2[[#This Row],[6M Return vs Nifty Z-Score]],Table2[6M Return vs Nifty Z-Score])</f>
        <v>578</v>
      </c>
      <c r="AU528">
        <f>_xlfn.RANK.AVG(Table2[[#This Row],[Sharpe Ratio Z-Score]],Table2[Sharpe Ratio Z-Score])</f>
        <v>361</v>
      </c>
      <c r="AV528">
        <f>(Table2[[#This Row],[Rank 1Y]]+Table2[[#This Row],[Rank 6M]]+Table2[[#This Row],[Rank Sharpe]])/3</f>
        <v>490.66666666666669</v>
      </c>
    </row>
    <row r="529" spans="1:48" x14ac:dyDescent="0.3">
      <c r="A529" t="s">
        <v>430</v>
      </c>
      <c r="B529" t="s">
        <v>431</v>
      </c>
      <c r="C529" t="s">
        <v>3173</v>
      </c>
      <c r="D529" t="s">
        <v>244</v>
      </c>
      <c r="E529">
        <v>54181.903133079999</v>
      </c>
      <c r="F529">
        <v>2049.1999999999998</v>
      </c>
      <c r="G529">
        <v>0.98725927900326405</v>
      </c>
      <c r="H529">
        <f>(Table2[[#This Row],[1Y Return vs Nifty]]-AVERAGE(Table2[1Y Return vs Nifty]))/_xlfn.STDEV.P(Table2[1Y Return vs Nifty])</f>
        <v>-0.42727992127067971</v>
      </c>
      <c r="I529">
        <v>1.7669116642231499</v>
      </c>
      <c r="J529">
        <f>(Table2[[#This Row],[1M Return vs Nifty]]-AVERAGE(Table2[1M Return vs Nifty]))/_xlfn.STDEV.P(Table2[1M Return vs Nifty])</f>
        <v>4.6094024049965307E-2</v>
      </c>
      <c r="K529">
        <v>3.30757555540966</v>
      </c>
      <c r="L529">
        <f>(Table2[[#This Row],[6M Return vs Nifty]]-AVERAGE(Table2[6M Return vs Nifty]))/_xlfn.STDEV.P(Table2[6M Return vs Nifty])</f>
        <v>-0.3834143749581479</v>
      </c>
      <c r="M529">
        <v>-1.006216795112</v>
      </c>
      <c r="N529">
        <f>(Table2[[#This Row],[1W Return vs Nifty]]-AVERAGE(Table2[1W Return vs Nifty]))/_xlfn.STDEV.P(Table2[1W Return vs Nifty])</f>
        <v>3.6946456442854922E-2</v>
      </c>
      <c r="O529">
        <v>2048.84</v>
      </c>
      <c r="P529">
        <v>2023.4187884180601</v>
      </c>
      <c r="Q529">
        <v>1892.6285009739099</v>
      </c>
      <c r="R529">
        <v>46.4528977019257</v>
      </c>
      <c r="S529" s="1">
        <f>(Table2[[#This Row],[Close Price]]-Table2[[#This Row],[20D EMA]])/Table2[[#This Row],[20D EMA]]</f>
        <v>1.7570918178075036E-4</v>
      </c>
      <c r="T529" s="1">
        <f>(Table2[[#This Row],[Close Price]]-Table2[[#This Row],[50D EMA]])/Table2[[#This Row],[50D EMA]]</f>
        <v>1.2741411580000136E-2</v>
      </c>
      <c r="U529" s="1">
        <f>(Table2[[#This Row],[Close Price]]-Table2[[#This Row],[200D EMA]])/Table2[[#This Row],[200D EMA]]</f>
        <v>8.2727011109428622E-2</v>
      </c>
      <c r="V529">
        <v>0.79092357901708599</v>
      </c>
      <c r="W529">
        <v>2017.5</v>
      </c>
      <c r="X529">
        <v>2104.4</v>
      </c>
      <c r="Y529">
        <v>2017.5</v>
      </c>
      <c r="Z529">
        <v>2128</v>
      </c>
      <c r="AA529">
        <v>2003.05</v>
      </c>
      <c r="AB529">
        <v>2128</v>
      </c>
      <c r="AC529" s="1">
        <f>(Table2[[#This Row],[Close Price]]/Table2[[#This Row],[Day Low]])-1</f>
        <v>1.571251548946706E-2</v>
      </c>
      <c r="AD529" s="1">
        <f>(Table2[[#This Row],[Day High]]/Table2[[#This Row],[Close Price]])-1</f>
        <v>2.6937341401522596E-2</v>
      </c>
      <c r="AE529" s="1">
        <f>(Table2[[#This Row],[Close Price]]/Table2[[#This Row],[Current Week Low]])-1</f>
        <v>1.571251548946706E-2</v>
      </c>
      <c r="AF529" s="1">
        <f>(Table2[[#This Row],[Current Week High]]/Table2[[#This Row],[Close Price]])-1</f>
        <v>3.8454030841303943E-2</v>
      </c>
      <c r="AG529" s="1">
        <f>(Table2[[#This Row],[Close Price]]/Table2[[#This Row],[Current Month Low]])-1</f>
        <v>2.3039864207084149E-2</v>
      </c>
      <c r="AH529" s="1">
        <f>(Table2[[#This Row],[Current Month High]]/Table2[[#This Row],[Close Price]])-1</f>
        <v>3.8454030841303943E-2</v>
      </c>
      <c r="AI529">
        <v>6.5025375756392698</v>
      </c>
      <c r="AJ529">
        <v>33.489674939743303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-0.09</v>
      </c>
      <c r="AM529" t="s">
        <v>3216</v>
      </c>
      <c r="AN529">
        <v>0.92</v>
      </c>
      <c r="AO529" t="s">
        <v>3217</v>
      </c>
      <c r="AP529">
        <v>-3.7137439316700001E-3</v>
      </c>
      <c r="AQ529">
        <f>(Table2[[#This Row],[Sharpe Ratio]]-AVERAGE(Table2[Sharpe Ratio]))/_xlfn.STDEV.P(Table2[Sharpe Ratio])</f>
        <v>-0.79113745156599458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-1.5187912673020021</v>
      </c>
      <c r="AS529">
        <f>_xlfn.RANK.AVG(Table2[[#This Row],[1Y Return vs Nifty Z-Score]],Table2[1Y Return vs Nifty Z-Score])</f>
        <v>439</v>
      </c>
      <c r="AT529">
        <f>_xlfn.RANK.AVG(Table2[[#This Row],[6M Return vs Nifty Z-Score]],Table2[6M Return vs Nifty Z-Score])</f>
        <v>443</v>
      </c>
      <c r="AU529">
        <f>_xlfn.RANK.AVG(Table2[[#This Row],[Sharpe Ratio Z-Score]],Table2[Sharpe Ratio Z-Score])</f>
        <v>590</v>
      </c>
      <c r="AV529">
        <f>(Table2[[#This Row],[Rank 1Y]]+Table2[[#This Row],[Rank 6M]]+Table2[[#This Row],[Rank Sharpe]])/3</f>
        <v>490.66666666666669</v>
      </c>
    </row>
    <row r="530" spans="1:48" x14ac:dyDescent="0.3">
      <c r="A530" t="s">
        <v>408</v>
      </c>
      <c r="B530" t="s">
        <v>409</v>
      </c>
      <c r="C530" t="s">
        <v>3171</v>
      </c>
      <c r="D530" t="s">
        <v>34</v>
      </c>
      <c r="E530">
        <v>58153.780568064001</v>
      </c>
      <c r="F530">
        <v>48.64</v>
      </c>
      <c r="G530">
        <v>-21.445491925349799</v>
      </c>
      <c r="H530">
        <f>(Table2[[#This Row],[1Y Return vs Nifty]]-AVERAGE(Table2[1Y Return vs Nifty]))/_xlfn.STDEV.P(Table2[1Y Return vs Nifty])</f>
        <v>-0.8001378592361641</v>
      </c>
      <c r="I530">
        <v>-7.9899430672298397</v>
      </c>
      <c r="J530">
        <f>(Table2[[#This Row],[1M Return vs Nifty]]-AVERAGE(Table2[1M Return vs Nifty]))/_xlfn.STDEV.P(Table2[1M Return vs Nifty])</f>
        <v>-0.86170262437157852</v>
      </c>
      <c r="K530">
        <v>-18.9347037838318</v>
      </c>
      <c r="L530">
        <f>(Table2[[#This Row],[6M Return vs Nifty]]-AVERAGE(Table2[6M Return vs Nifty]))/_xlfn.STDEV.P(Table2[6M Return vs Nifty])</f>
        <v>-1.0391544442952143</v>
      </c>
      <c r="M530">
        <v>-2.4718515655937598</v>
      </c>
      <c r="N530">
        <f>(Table2[[#This Row],[1W Return vs Nifty]]-AVERAGE(Table2[1W Return vs Nifty]))/_xlfn.STDEV.P(Table2[1W Return vs Nifty])</f>
        <v>-0.29370551884725149</v>
      </c>
      <c r="O530">
        <v>49.97</v>
      </c>
      <c r="P530">
        <v>51.679528744721402</v>
      </c>
      <c r="Q530">
        <v>49.776845260416003</v>
      </c>
      <c r="R530">
        <v>35.466683343034099</v>
      </c>
      <c r="S530" s="1">
        <f>(Table2[[#This Row],[Close Price]]-Table2[[#This Row],[20D EMA]])/Table2[[#This Row],[20D EMA]]</f>
        <v>-2.6615969581749017E-2</v>
      </c>
      <c r="T530" s="1">
        <f>(Table2[[#This Row],[Close Price]]-Table2[[#This Row],[50D EMA]])/Table2[[#This Row],[50D EMA]]</f>
        <v>-5.8814947011912568E-2</v>
      </c>
      <c r="U530" s="1">
        <f>(Table2[[#This Row],[Close Price]]-Table2[[#This Row],[200D EMA]])/Table2[[#This Row],[200D EMA]]</f>
        <v>-2.2838837103243567E-2</v>
      </c>
      <c r="V530">
        <v>0.41834880194547702</v>
      </c>
      <c r="W530">
        <v>48.36</v>
      </c>
      <c r="X530">
        <v>49.21</v>
      </c>
      <c r="Y530">
        <v>48.36</v>
      </c>
      <c r="Z530">
        <v>50.57</v>
      </c>
      <c r="AA530">
        <v>47.72</v>
      </c>
      <c r="AB530">
        <v>51.39</v>
      </c>
      <c r="AC530" s="1">
        <f>(Table2[[#This Row],[Close Price]]/Table2[[#This Row],[Day Low]])-1</f>
        <v>5.7899090157154109E-3</v>
      </c>
      <c r="AD530" s="1">
        <f>(Table2[[#This Row],[Day High]]/Table2[[#This Row],[Close Price]])-1</f>
        <v>1.171875E-2</v>
      </c>
      <c r="AE530" s="1">
        <f>(Table2[[#This Row],[Close Price]]/Table2[[#This Row],[Current Week Low]])-1</f>
        <v>5.7899090157154109E-3</v>
      </c>
      <c r="AF530" s="1">
        <f>(Table2[[#This Row],[Current Week High]]/Table2[[#This Row],[Close Price]])-1</f>
        <v>3.967927631578938E-2</v>
      </c>
      <c r="AG530" s="1">
        <f>(Table2[[#This Row],[Close Price]]/Table2[[#This Row],[Current Month Low]])-1</f>
        <v>1.9279128248113953E-2</v>
      </c>
      <c r="AH530" s="1">
        <f>(Table2[[#This Row],[Current Month High]]/Table2[[#This Row],[Close Price]])-1</f>
        <v>5.6537828947368363E-2</v>
      </c>
      <c r="AI530">
        <v>45.250822368420998</v>
      </c>
      <c r="AJ530">
        <v>39.971223021582702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-0.11</v>
      </c>
      <c r="AM530" t="s">
        <v>3216</v>
      </c>
      <c r="AN530">
        <v>-3.84</v>
      </c>
      <c r="AO530" t="s">
        <v>3216</v>
      </c>
      <c r="AP530">
        <v>0.118574654602216</v>
      </c>
      <c r="AQ530">
        <f>(Table2[[#This Row],[Sharpe Ratio]]-AVERAGE(Table2[Sharpe Ratio]))/_xlfn.STDEV.P(Table2[Sharpe Ratio])</f>
        <v>0.62912949253059602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607</v>
      </c>
      <c r="AT530">
        <f>_xlfn.RANK.AVG(Table2[[#This Row],[6M Return vs Nifty Z-Score]],Table2[6M Return vs Nifty Z-Score])</f>
        <v>676</v>
      </c>
      <c r="AU530">
        <f>_xlfn.RANK.AVG(Table2[[#This Row],[Sharpe Ratio Z-Score]],Table2[Sharpe Ratio Z-Score])</f>
        <v>190</v>
      </c>
      <c r="AV530">
        <f>(Table2[[#This Row],[Rank 1Y]]+Table2[[#This Row],[Rank 6M]]+Table2[[#This Row],[Rank Sharpe]])/3</f>
        <v>491</v>
      </c>
    </row>
    <row r="531" spans="1:48" x14ac:dyDescent="0.3">
      <c r="A531" t="s">
        <v>81</v>
      </c>
      <c r="B531" t="s">
        <v>82</v>
      </c>
      <c r="C531" t="s">
        <v>3181</v>
      </c>
      <c r="D531" t="s">
        <v>83</v>
      </c>
      <c r="E531">
        <v>330461.47825460002</v>
      </c>
      <c r="F531">
        <v>3725.35</v>
      </c>
      <c r="G531">
        <v>-14.4935175939918</v>
      </c>
      <c r="H531">
        <f>(Table2[[#This Row],[1Y Return vs Nifty]]-AVERAGE(Table2[1Y Return vs Nifty]))/_xlfn.STDEV.P(Table2[1Y Return vs Nifty])</f>
        <v>-0.68458810832214667</v>
      </c>
      <c r="I531">
        <v>5.9646240412050204</v>
      </c>
      <c r="J531">
        <f>(Table2[[#This Row],[1M Return vs Nifty]]-AVERAGE(Table2[1M Return vs Nifty]))/_xlfn.STDEV.P(Table2[1M Return vs Nifty])</f>
        <v>0.43665730819699589</v>
      </c>
      <c r="K531">
        <v>-10.9924092841381</v>
      </c>
      <c r="L531">
        <f>(Table2[[#This Row],[6M Return vs Nifty]]-AVERAGE(Table2[6M Return vs Nifty]))/_xlfn.STDEV.P(Table2[6M Return vs Nifty])</f>
        <v>-0.80500214962746097</v>
      </c>
      <c r="M531">
        <v>-0.701439713839626</v>
      </c>
      <c r="N531">
        <f>(Table2[[#This Row],[1W Return vs Nifty]]-AVERAGE(Table2[1W Return vs Nifty]))/_xlfn.STDEV.P(Table2[1W Return vs Nifty])</f>
        <v>0.10570515811635478</v>
      </c>
      <c r="O531">
        <v>3655.38</v>
      </c>
      <c r="P531">
        <v>3547.1289148656901</v>
      </c>
      <c r="Q531">
        <v>3440.95318605493</v>
      </c>
      <c r="R531">
        <v>58.087299288346799</v>
      </c>
      <c r="S531" s="1">
        <f>(Table2[[#This Row],[Close Price]]-Table2[[#This Row],[20D EMA]])/Table2[[#This Row],[20D EMA]]</f>
        <v>1.9141648747872941E-2</v>
      </c>
      <c r="T531" s="1">
        <f>(Table2[[#This Row],[Close Price]]-Table2[[#This Row],[50D EMA]])/Table2[[#This Row],[50D EMA]]</f>
        <v>5.0243757532296505E-2</v>
      </c>
      <c r="U531" s="1">
        <f>(Table2[[#This Row],[Close Price]]-Table2[[#This Row],[200D EMA]])/Table2[[#This Row],[200D EMA]]</f>
        <v>8.2650590858846365E-2</v>
      </c>
      <c r="V531">
        <v>0.73876939934582897</v>
      </c>
      <c r="W531">
        <v>3708</v>
      </c>
      <c r="X531">
        <v>3786</v>
      </c>
      <c r="Y531">
        <v>3708</v>
      </c>
      <c r="Z531">
        <v>3789</v>
      </c>
      <c r="AA531">
        <v>3552</v>
      </c>
      <c r="AB531">
        <v>3799.85</v>
      </c>
      <c r="AC531" s="1">
        <f>(Table2[[#This Row],[Close Price]]/Table2[[#This Row],[Day Low]])-1</f>
        <v>4.6790722761596015E-3</v>
      </c>
      <c r="AD531" s="1">
        <f>(Table2[[#This Row],[Day High]]/Table2[[#This Row],[Close Price]])-1</f>
        <v>1.6280349497362678E-2</v>
      </c>
      <c r="AE531" s="1">
        <f>(Table2[[#This Row],[Close Price]]/Table2[[#This Row],[Current Week Low]])-1</f>
        <v>4.6790722761596015E-3</v>
      </c>
      <c r="AF531" s="1">
        <f>(Table2[[#This Row],[Current Week High]]/Table2[[#This Row],[Close Price]])-1</f>
        <v>1.7085642959721925E-2</v>
      </c>
      <c r="AG531" s="1">
        <f>(Table2[[#This Row],[Close Price]]/Table2[[#This Row],[Current Month Low]])-1</f>
        <v>4.8803490990990905E-2</v>
      </c>
      <c r="AH531" s="1">
        <f>(Table2[[#This Row],[Current Month High]]/Table2[[#This Row],[Close Price]])-1</f>
        <v>1.9998120981921108E-2</v>
      </c>
      <c r="AI531">
        <v>4.3378474505750999</v>
      </c>
      <c r="AJ531">
        <v>21.916777117798102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-0.03</v>
      </c>
      <c r="AM531" t="s">
        <v>3216</v>
      </c>
      <c r="AN531">
        <v>3.84</v>
      </c>
      <c r="AO531" t="s">
        <v>3217</v>
      </c>
      <c r="AP531">
        <v>7.3432507196882005E-2</v>
      </c>
      <c r="AQ531">
        <f>(Table2[[#This Row],[Sharpe Ratio]]-AVERAGE(Table2[Sharpe Ratio]))/_xlfn.STDEV.P(Table2[Sharpe Ratio])</f>
        <v>0.10484509176983496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-0.84238269986642211</v>
      </c>
      <c r="AS531">
        <f>_xlfn.RANK.AVG(Table2[[#This Row],[1Y Return vs Nifty Z-Score]],Table2[1Y Return vs Nifty Z-Score])</f>
        <v>565</v>
      </c>
      <c r="AT531">
        <f>_xlfn.RANK.AVG(Table2[[#This Row],[6M Return vs Nifty Z-Score]],Table2[6M Return vs Nifty Z-Score])</f>
        <v>592</v>
      </c>
      <c r="AU531">
        <f>_xlfn.RANK.AVG(Table2[[#This Row],[Sharpe Ratio Z-Score]],Table2[Sharpe Ratio Z-Score])</f>
        <v>320</v>
      </c>
      <c r="AV531">
        <f>(Table2[[#This Row],[Rank 1Y]]+Table2[[#This Row],[Rank 6M]]+Table2[[#This Row],[Rank Sharpe]])/3</f>
        <v>492.33333333333331</v>
      </c>
    </row>
    <row r="532" spans="1:48" x14ac:dyDescent="0.3">
      <c r="A532" t="s">
        <v>511</v>
      </c>
      <c r="B532" t="s">
        <v>512</v>
      </c>
      <c r="C532" t="s">
        <v>3171</v>
      </c>
      <c r="D532" t="s">
        <v>513</v>
      </c>
      <c r="E532">
        <v>42747.149491475</v>
      </c>
      <c r="F532">
        <v>671.45</v>
      </c>
      <c r="G532">
        <v>-49.152314932063398</v>
      </c>
      <c r="H532">
        <f>(Table2[[#This Row],[1Y Return vs Nifty]]-AVERAGE(Table2[1Y Return vs Nifty]))/_xlfn.STDEV.P(Table2[1Y Return vs Nifty])</f>
        <v>-1.260656892311929</v>
      </c>
      <c r="I532">
        <v>13.6770525003472</v>
      </c>
      <c r="J532">
        <f>(Table2[[#This Row],[1M Return vs Nifty]]-AVERAGE(Table2[1M Return vs Nifty]))/_xlfn.STDEV.P(Table2[1M Return vs Nifty])</f>
        <v>1.1542365792944929</v>
      </c>
      <c r="K532">
        <v>57.459368987313198</v>
      </c>
      <c r="L532">
        <f>(Table2[[#This Row],[6M Return vs Nifty]]-AVERAGE(Table2[6M Return vs Nifty]))/_xlfn.STDEV.P(Table2[6M Return vs Nifty])</f>
        <v>1.2130722188018026</v>
      </c>
      <c r="M532">
        <v>-0.56192213635023502</v>
      </c>
      <c r="N532">
        <f>(Table2[[#This Row],[1W Return vs Nifty]]-AVERAGE(Table2[1W Return vs Nifty]))/_xlfn.STDEV.P(Table2[1W Return vs Nifty])</f>
        <v>0.13718077776844173</v>
      </c>
      <c r="O532">
        <v>620.21</v>
      </c>
      <c r="P532">
        <v>556.304987597013</v>
      </c>
      <c r="Q532">
        <v>534.231953001899</v>
      </c>
      <c r="R532">
        <v>66.256527525607893</v>
      </c>
      <c r="S532" s="1">
        <f>(Table2[[#This Row],[Close Price]]-Table2[[#This Row],[20D EMA]])/Table2[[#This Row],[20D EMA]]</f>
        <v>8.2617178052595094E-2</v>
      </c>
      <c r="T532" s="1">
        <f>(Table2[[#This Row],[Close Price]]-Table2[[#This Row],[50D EMA]])/Table2[[#This Row],[50D EMA]]</f>
        <v>0.206981808486675</v>
      </c>
      <c r="U532" s="1">
        <f>(Table2[[#This Row],[Close Price]]-Table2[[#This Row],[200D EMA]])/Table2[[#This Row],[200D EMA]]</f>
        <v>0.25685106670812197</v>
      </c>
      <c r="V532">
        <v>1.6948720815221201</v>
      </c>
      <c r="W532">
        <v>665</v>
      </c>
      <c r="X532">
        <v>703.25</v>
      </c>
      <c r="Y532">
        <v>657.3</v>
      </c>
      <c r="Z532">
        <v>703.25</v>
      </c>
      <c r="AA532">
        <v>583.6</v>
      </c>
      <c r="AB532">
        <v>703.25</v>
      </c>
      <c r="AC532" s="1">
        <f>(Table2[[#This Row],[Close Price]]/Table2[[#This Row],[Day Low]])-1</f>
        <v>9.699248120300874E-3</v>
      </c>
      <c r="AD532" s="1">
        <f>(Table2[[#This Row],[Day High]]/Table2[[#This Row],[Close Price]])-1</f>
        <v>4.7360190632213861E-2</v>
      </c>
      <c r="AE532" s="1">
        <f>(Table2[[#This Row],[Close Price]]/Table2[[#This Row],[Current Week Low]])-1</f>
        <v>2.1527460824585676E-2</v>
      </c>
      <c r="AF532" s="1">
        <f>(Table2[[#This Row],[Current Week High]]/Table2[[#This Row],[Close Price]])-1</f>
        <v>4.7360190632213861E-2</v>
      </c>
      <c r="AG532" s="1">
        <f>(Table2[[#This Row],[Close Price]]/Table2[[#This Row],[Current Month Low]])-1</f>
        <v>0.15053118574365998</v>
      </c>
      <c r="AH532" s="1">
        <f>(Table2[[#This Row],[Current Month High]]/Table2[[#This Row],[Close Price]])-1</f>
        <v>4.7360190632213861E-2</v>
      </c>
      <c r="AI532">
        <v>48.678233673393301</v>
      </c>
      <c r="AJ532">
        <v>116.596774193548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0.43</v>
      </c>
      <c r="AM532" t="s">
        <v>3217</v>
      </c>
      <c r="AN532">
        <v>10.46</v>
      </c>
      <c r="AO532" t="s">
        <v>3217</v>
      </c>
      <c r="AP532">
        <v>-5.7916175545410002E-2</v>
      </c>
      <c r="AQ532">
        <f>(Table2[[#This Row],[Sharpe Ratio]]-AVERAGE(Table2[Sharpe Ratio]))/_xlfn.STDEV.P(Table2[Sharpe Ratio])</f>
        <v>-1.4206486957525748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-0.17681601219976661</v>
      </c>
      <c r="AS532">
        <f>_xlfn.RANK.AVG(Table2[[#This Row],[1Y Return vs Nifty Z-Score]],Table2[1Y Return vs Nifty Z-Score])</f>
        <v>720</v>
      </c>
      <c r="AT532">
        <f>_xlfn.RANK.AVG(Table2[[#This Row],[6M Return vs Nifty Z-Score]],Table2[6M Return vs Nifty Z-Score])</f>
        <v>81</v>
      </c>
      <c r="AU532">
        <f>_xlfn.RANK.AVG(Table2[[#This Row],[Sharpe Ratio Z-Score]],Table2[Sharpe Ratio Z-Score])</f>
        <v>678</v>
      </c>
      <c r="AV532">
        <f>(Table2[[#This Row],[Rank 1Y]]+Table2[[#This Row],[Rank 6M]]+Table2[[#This Row],[Rank Sharpe]])/3</f>
        <v>493</v>
      </c>
    </row>
    <row r="533" spans="1:48" x14ac:dyDescent="0.3">
      <c r="A533" t="s">
        <v>1159</v>
      </c>
      <c r="B533" t="s">
        <v>1160</v>
      </c>
      <c r="C533" t="s">
        <v>3178</v>
      </c>
      <c r="D533" t="s">
        <v>495</v>
      </c>
      <c r="E533">
        <v>10813.27293795</v>
      </c>
      <c r="F533">
        <v>338.1</v>
      </c>
      <c r="G533">
        <v>-9.7341706038951692</v>
      </c>
      <c r="H533">
        <f>(Table2[[#This Row],[1Y Return vs Nifty]]-AVERAGE(Table2[1Y Return vs Nifty]))/_xlfn.STDEV.P(Table2[1Y Return vs Nifty])</f>
        <v>-0.60548232728690243</v>
      </c>
      <c r="I533">
        <v>-82.310839509223996</v>
      </c>
      <c r="J533">
        <f>(Table2[[#This Row],[1M Return vs Nifty]]-AVERAGE(Table2[1M Return vs Nifty]))/_xlfn.STDEV.P(Table2[1M Return vs Nifty])</f>
        <v>-7.7766626760192441</v>
      </c>
      <c r="K533">
        <v>0.40618192049183499</v>
      </c>
      <c r="L533">
        <f>(Table2[[#This Row],[6M Return vs Nifty]]-AVERAGE(Table2[6M Return vs Nifty]))/_xlfn.STDEV.P(Table2[6M Return vs Nifty])</f>
        <v>-0.4689523737539143</v>
      </c>
      <c r="M533">
        <v>-3.7280905540744702</v>
      </c>
      <c r="N533">
        <f>(Table2[[#This Row],[1W Return vs Nifty]]-AVERAGE(Table2[1W Return vs Nifty]))/_xlfn.STDEV.P(Table2[1W Return vs Nifty])</f>
        <v>-0.57711712407346738</v>
      </c>
      <c r="O533">
        <v>329.47</v>
      </c>
      <c r="P533">
        <v>322.38689027116902</v>
      </c>
      <c r="Q533">
        <v>302.11086899628299</v>
      </c>
      <c r="R533">
        <v>62.302426916256501</v>
      </c>
      <c r="S533" s="1">
        <f>(Table2[[#This Row],[Close Price]]-Table2[[#This Row],[20D EMA]])/Table2[[#This Row],[20D EMA]]</f>
        <v>2.6193583634321775E-2</v>
      </c>
      <c r="T533" s="1">
        <f>(Table2[[#This Row],[Close Price]]-Table2[[#This Row],[50D EMA]])/Table2[[#This Row],[50D EMA]]</f>
        <v>4.87399153098758E-2</v>
      </c>
      <c r="U533" s="1">
        <f>(Table2[[#This Row],[Close Price]]-Table2[[#This Row],[200D EMA]])/Table2[[#This Row],[200D EMA]]</f>
        <v>0.11912557506879974</v>
      </c>
      <c r="V533">
        <v>1.03051322820674</v>
      </c>
      <c r="W533">
        <v>331</v>
      </c>
      <c r="X533">
        <v>339.95</v>
      </c>
      <c r="Y533">
        <v>323</v>
      </c>
      <c r="Z533">
        <v>339.95</v>
      </c>
      <c r="AA533">
        <v>317.05</v>
      </c>
      <c r="AB533">
        <v>364.4</v>
      </c>
      <c r="AC533" s="1">
        <f>(Table2[[#This Row],[Close Price]]/Table2[[#This Row],[Day Low]])-1</f>
        <v>2.1450151057401889E-2</v>
      </c>
      <c r="AD533" s="1">
        <f>(Table2[[#This Row],[Day High]]/Table2[[#This Row],[Close Price]])-1</f>
        <v>5.4717539189588216E-3</v>
      </c>
      <c r="AE533" s="1">
        <f>(Table2[[#This Row],[Close Price]]/Table2[[#This Row],[Current Week Low]])-1</f>
        <v>4.6749226006191913E-2</v>
      </c>
      <c r="AF533" s="1">
        <f>(Table2[[#This Row],[Current Week High]]/Table2[[#This Row],[Close Price]])-1</f>
        <v>5.4717539189588216E-3</v>
      </c>
      <c r="AG533" s="1">
        <f>(Table2[[#This Row],[Close Price]]/Table2[[#This Row],[Current Month Low]])-1</f>
        <v>6.6393313357514527E-2</v>
      </c>
      <c r="AH533" s="1">
        <f>(Table2[[#This Row],[Current Month High]]/Table2[[#This Row],[Close Price]])-1</f>
        <v>7.7787636793847925E-2</v>
      </c>
      <c r="AI533">
        <v>7.7787636793847899</v>
      </c>
      <c r="AJ533">
        <v>39.365210222588601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-0.05</v>
      </c>
      <c r="AM533" t="s">
        <v>3216</v>
      </c>
      <c r="AN533">
        <v>2.19</v>
      </c>
      <c r="AO533" t="s">
        <v>3217</v>
      </c>
      <c r="AP533">
        <v>2.0180511057057E-2</v>
      </c>
      <c r="AQ533">
        <f>(Table2[[#This Row],[Sharpe Ratio]]-AVERAGE(Table2[Sharpe Ratio]))/_xlfn.STDEV.P(Table2[Sharpe Ratio])</f>
        <v>-0.5136277211159691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-9.9418422222494982</v>
      </c>
      <c r="AS533">
        <f>_xlfn.RANK.AVG(Table2[[#This Row],[1Y Return vs Nifty Z-Score]],Table2[1Y Return vs Nifty Z-Score])</f>
        <v>532</v>
      </c>
      <c r="AT533">
        <f>_xlfn.RANK.AVG(Table2[[#This Row],[6M Return vs Nifty Z-Score]],Table2[6M Return vs Nifty Z-Score])</f>
        <v>473</v>
      </c>
      <c r="AU533">
        <f>_xlfn.RANK.AVG(Table2[[#This Row],[Sharpe Ratio Z-Score]],Table2[Sharpe Ratio Z-Score])</f>
        <v>475</v>
      </c>
      <c r="AV533">
        <f>(Table2[[#This Row],[Rank 1Y]]+Table2[[#This Row],[Rank 6M]]+Table2[[#This Row],[Rank Sharpe]])/3</f>
        <v>493.33333333333331</v>
      </c>
    </row>
    <row r="534" spans="1:48" x14ac:dyDescent="0.3">
      <c r="A534" t="s">
        <v>432</v>
      </c>
      <c r="B534" t="s">
        <v>433</v>
      </c>
      <c r="C534" t="s">
        <v>3171</v>
      </c>
      <c r="D534" t="s">
        <v>51</v>
      </c>
      <c r="E534">
        <v>53842.436703150001</v>
      </c>
      <c r="F534">
        <v>724.25</v>
      </c>
      <c r="G534">
        <v>-26.706033519839</v>
      </c>
      <c r="H534">
        <f>(Table2[[#This Row],[1Y Return vs Nifty]]-AVERAGE(Table2[1Y Return vs Nifty]))/_xlfn.STDEV.P(Table2[1Y Return vs Nifty])</f>
        <v>-0.88757406684329387</v>
      </c>
      <c r="I534">
        <v>13.7088905450269</v>
      </c>
      <c r="J534">
        <f>(Table2[[#This Row],[1M Return vs Nifty]]-AVERAGE(Table2[1M Return vs Nifty]))/_xlfn.STDEV.P(Table2[1M Return vs Nifty])</f>
        <v>1.1571988525934236</v>
      </c>
      <c r="K534">
        <v>12.0336635245334</v>
      </c>
      <c r="L534">
        <f>(Table2[[#This Row],[6M Return vs Nifty]]-AVERAGE(Table2[6M Return vs Nifty]))/_xlfn.STDEV.P(Table2[6M Return vs Nifty])</f>
        <v>-0.1261545212065906</v>
      </c>
      <c r="M534">
        <v>-1.4376928942671301</v>
      </c>
      <c r="N534">
        <f>(Table2[[#This Row],[1W Return vs Nifty]]-AVERAGE(Table2[1W Return vs Nifty]))/_xlfn.STDEV.P(Table2[1W Return vs Nifty])</f>
        <v>-6.0395956107318065E-2</v>
      </c>
      <c r="O534">
        <v>692.36</v>
      </c>
      <c r="P534">
        <v>667.661178177632</v>
      </c>
      <c r="Q534">
        <v>658.750412550894</v>
      </c>
      <c r="R534">
        <v>79.018499695840205</v>
      </c>
      <c r="S534" s="1">
        <f>(Table2[[#This Row],[Close Price]]-Table2[[#This Row],[20D EMA]])/Table2[[#This Row],[20D EMA]]</f>
        <v>4.6059853255531781E-2</v>
      </c>
      <c r="T534" s="1">
        <f>(Table2[[#This Row],[Close Price]]-Table2[[#This Row],[50D EMA]])/Table2[[#This Row],[50D EMA]]</f>
        <v>8.4756795320683573E-2</v>
      </c>
      <c r="U534" s="1">
        <f>(Table2[[#This Row],[Close Price]]-Table2[[#This Row],[200D EMA]])/Table2[[#This Row],[200D EMA]]</f>
        <v>9.9430051505350073E-2</v>
      </c>
      <c r="V534">
        <v>0.86828023813814903</v>
      </c>
      <c r="W534">
        <v>715.2</v>
      </c>
      <c r="X534">
        <v>727.65</v>
      </c>
      <c r="Y534">
        <v>710.55</v>
      </c>
      <c r="Z534">
        <v>727.65</v>
      </c>
      <c r="AA534">
        <v>671.1</v>
      </c>
      <c r="AB534">
        <v>728.65</v>
      </c>
      <c r="AC534" s="1">
        <f>(Table2[[#This Row],[Close Price]]/Table2[[#This Row],[Day Low]])-1</f>
        <v>1.2653803131990937E-2</v>
      </c>
      <c r="AD534" s="1">
        <f>(Table2[[#This Row],[Day High]]/Table2[[#This Row],[Close Price]])-1</f>
        <v>4.6945115636864987E-3</v>
      </c>
      <c r="AE534" s="1">
        <f>(Table2[[#This Row],[Close Price]]/Table2[[#This Row],[Current Week Low]])-1</f>
        <v>1.928083878685527E-2</v>
      </c>
      <c r="AF534" s="1">
        <f>(Table2[[#This Row],[Current Week High]]/Table2[[#This Row],[Close Price]])-1</f>
        <v>4.6945115636864987E-3</v>
      </c>
      <c r="AG534" s="1">
        <f>(Table2[[#This Row],[Close Price]]/Table2[[#This Row],[Current Month Low]])-1</f>
        <v>7.9198331098196961E-2</v>
      </c>
      <c r="AH534" s="1">
        <f>(Table2[[#This Row],[Current Month High]]/Table2[[#This Row],[Close Price]])-1</f>
        <v>6.0752502588885537E-3</v>
      </c>
      <c r="AI534">
        <v>12.3092854677252</v>
      </c>
      <c r="AJ534">
        <v>30.8018782734332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7.0000000000000007E-2</v>
      </c>
      <c r="AM534" t="s">
        <v>3217</v>
      </c>
      <c r="AN534">
        <v>6.38</v>
      </c>
      <c r="AO534" t="s">
        <v>3217</v>
      </c>
      <c r="AP534">
        <v>1.4170525764139E-2</v>
      </c>
      <c r="AQ534">
        <f>(Table2[[#This Row],[Sharpe Ratio]]-AVERAGE(Table2[Sharpe Ratio]))/_xlfn.STDEV.P(Table2[Sharpe Ratio])</f>
        <v>-0.58342815638516465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-0.50035384794894355</v>
      </c>
      <c r="AS534">
        <f>_xlfn.RANK.AVG(Table2[[#This Row],[1Y Return vs Nifty Z-Score]],Table2[1Y Return vs Nifty Z-Score])</f>
        <v>641</v>
      </c>
      <c r="AT534">
        <f>_xlfn.RANK.AVG(Table2[[#This Row],[6M Return vs Nifty Z-Score]],Table2[6M Return vs Nifty Z-Score])</f>
        <v>353</v>
      </c>
      <c r="AU534">
        <f>_xlfn.RANK.AVG(Table2[[#This Row],[Sharpe Ratio Z-Score]],Table2[Sharpe Ratio Z-Score])</f>
        <v>489</v>
      </c>
      <c r="AV534">
        <f>(Table2[[#This Row],[Rank 1Y]]+Table2[[#This Row],[Rank 6M]]+Table2[[#This Row],[Rank Sharpe]])/3</f>
        <v>494.33333333333331</v>
      </c>
    </row>
    <row r="535" spans="1:48" x14ac:dyDescent="0.3">
      <c r="A535" t="s">
        <v>1730</v>
      </c>
      <c r="B535" t="s">
        <v>1731</v>
      </c>
      <c r="C535" t="s">
        <v>3181</v>
      </c>
      <c r="D535" t="s">
        <v>840</v>
      </c>
      <c r="E535">
        <v>4850.5266092250004</v>
      </c>
      <c r="F535">
        <v>395.55</v>
      </c>
      <c r="G535">
        <v>-23.811922638740199</v>
      </c>
      <c r="H535">
        <f>(Table2[[#This Row],[1Y Return vs Nifty]]-AVERAGE(Table2[1Y Return vs Nifty]))/_xlfn.STDEV.P(Table2[1Y Return vs Nifty])</f>
        <v>-0.83947063960247592</v>
      </c>
      <c r="I535">
        <v>9.9093092956081303</v>
      </c>
      <c r="J535">
        <f>(Table2[[#This Row],[1M Return vs Nifty]]-AVERAGE(Table2[1M Return vs Nifty]))/_xlfn.STDEV.P(Table2[1M Return vs Nifty])</f>
        <v>0.80367845913010494</v>
      </c>
      <c r="K535">
        <v>10.5301777112546</v>
      </c>
      <c r="L535">
        <f>(Table2[[#This Row],[6M Return vs Nifty]]-AVERAGE(Table2[6M Return vs Nifty]))/_xlfn.STDEV.P(Table2[6M Return vs Nifty])</f>
        <v>-0.17047982961629779</v>
      </c>
      <c r="M535">
        <v>-3.3036861224265199</v>
      </c>
      <c r="N535">
        <f>(Table2[[#This Row],[1W Return vs Nifty]]-AVERAGE(Table2[1W Return vs Nifty]))/_xlfn.STDEV.P(Table2[1W Return vs Nifty])</f>
        <v>-0.4813701027332582</v>
      </c>
      <c r="O535">
        <v>349.62</v>
      </c>
      <c r="P535">
        <v>368.30051857930403</v>
      </c>
      <c r="Q535">
        <v>347.979703168654</v>
      </c>
      <c r="R535">
        <v>53.173203036684299</v>
      </c>
      <c r="S535" s="1">
        <f>(Table2[[#This Row],[Close Price]]-Table2[[#This Row],[20D EMA]])/Table2[[#This Row],[20D EMA]]</f>
        <v>0.13137120302042218</v>
      </c>
      <c r="T535" s="1">
        <f>(Table2[[#This Row],[Close Price]]-Table2[[#This Row],[50D EMA]])/Table2[[#This Row],[50D EMA]]</f>
        <v>7.3987084041611292E-2</v>
      </c>
      <c r="U535" s="1">
        <f>(Table2[[#This Row],[Close Price]]-Table2[[#This Row],[200D EMA]])/Table2[[#This Row],[200D EMA]]</f>
        <v>0.13670422843107691</v>
      </c>
      <c r="V535">
        <v>0.96065188572081806</v>
      </c>
      <c r="W535">
        <v>381.5</v>
      </c>
      <c r="X535">
        <v>400.4</v>
      </c>
      <c r="Y535">
        <v>388</v>
      </c>
      <c r="Z535">
        <v>407.45</v>
      </c>
      <c r="AA535">
        <v>382.25</v>
      </c>
      <c r="AB535">
        <v>409.4</v>
      </c>
      <c r="AC535" s="1">
        <f>(Table2[[#This Row],[Close Price]]/Table2[[#This Row],[Day Low]])-1</f>
        <v>3.6828309305373619E-2</v>
      </c>
      <c r="AD535" s="1">
        <f>(Table2[[#This Row],[Day High]]/Table2[[#This Row],[Close Price]])-1</f>
        <v>1.2261408165844978E-2</v>
      </c>
      <c r="AE535" s="1">
        <f>(Table2[[#This Row],[Close Price]]/Table2[[#This Row],[Current Week Low]])-1</f>
        <v>1.9458762886597869E-2</v>
      </c>
      <c r="AF535" s="1">
        <f>(Table2[[#This Row],[Current Week High]]/Table2[[#This Row],[Close Price]])-1</f>
        <v>3.0084692200733176E-2</v>
      </c>
      <c r="AG535" s="1">
        <f>(Table2[[#This Row],[Close Price]]/Table2[[#This Row],[Current Month Low]])-1</f>
        <v>3.4793982995421802E-2</v>
      </c>
      <c r="AH535" s="1">
        <f>(Table2[[#This Row],[Current Month High]]/Table2[[#This Row],[Close Price]])-1</f>
        <v>3.5014536721021283E-2</v>
      </c>
      <c r="AI535">
        <v>13.740361521931399</v>
      </c>
      <c r="AJ535">
        <v>47.620824780742602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0.17</v>
      </c>
      <c r="AM535" t="s">
        <v>3217</v>
      </c>
      <c r="AN535">
        <v>1.45</v>
      </c>
      <c r="AO535" t="s">
        <v>3217</v>
      </c>
      <c r="AP535">
        <v>1.0089187776127001E-2</v>
      </c>
      <c r="AQ535">
        <f>(Table2[[#This Row],[Sharpe Ratio]]-AVERAGE(Table2[Sharpe Ratio]))/_xlfn.STDEV.P(Table2[Sharpe Ratio])</f>
        <v>-0.63082913228765713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619</v>
      </c>
      <c r="AT535">
        <f>_xlfn.RANK.AVG(Table2[[#This Row],[6M Return vs Nifty Z-Score]],Table2[6M Return vs Nifty Z-Score])</f>
        <v>369</v>
      </c>
      <c r="AU535">
        <f>_xlfn.RANK.AVG(Table2[[#This Row],[Sharpe Ratio Z-Score]],Table2[Sharpe Ratio Z-Score])</f>
        <v>502</v>
      </c>
      <c r="AV535">
        <f>(Table2[[#This Row],[Rank 1Y]]+Table2[[#This Row],[Rank 6M]]+Table2[[#This Row],[Rank Sharpe]])/3</f>
        <v>496.66666666666669</v>
      </c>
    </row>
    <row r="536" spans="1:48" x14ac:dyDescent="0.3">
      <c r="A536" t="s">
        <v>421</v>
      </c>
      <c r="B536" t="s">
        <v>422</v>
      </c>
      <c r="C536" t="s">
        <v>3182</v>
      </c>
      <c r="D536" t="s">
        <v>423</v>
      </c>
      <c r="E536">
        <v>56515.097248739999</v>
      </c>
      <c r="F536">
        <v>927.55</v>
      </c>
      <c r="G536">
        <v>3.8132022164973002E-2</v>
      </c>
      <c r="H536">
        <f>(Table2[[#This Row],[1Y Return vs Nifty]]-AVERAGE(Table2[1Y Return vs Nifty]))/_xlfn.STDEV.P(Table2[1Y Return vs Nifty])</f>
        <v>-0.4430554999604166</v>
      </c>
      <c r="I536">
        <v>-7.4538385238401599</v>
      </c>
      <c r="J536">
        <f>(Table2[[#This Row],[1M Return vs Nifty]]-AVERAGE(Table2[1M Return vs Nifty]))/_xlfn.STDEV.P(Table2[1M Return vs Nifty])</f>
        <v>-0.81182242003443372</v>
      </c>
      <c r="K536">
        <v>-6.5631160475688199</v>
      </c>
      <c r="L536">
        <f>(Table2[[#This Row],[6M Return vs Nifty]]-AVERAGE(Table2[6M Return vs Nifty]))/_xlfn.STDEV.P(Table2[6M Return vs Nifty])</f>
        <v>-0.67441908258819983</v>
      </c>
      <c r="M536">
        <v>-1.4227329331534899</v>
      </c>
      <c r="N536">
        <f>(Table2[[#This Row],[1W Return vs Nifty]]-AVERAGE(Table2[1W Return vs Nifty]))/_xlfn.STDEV.P(Table2[1W Return vs Nifty])</f>
        <v>-5.7020940181036268E-2</v>
      </c>
      <c r="O536">
        <v>958.8</v>
      </c>
      <c r="P536">
        <v>984.25443128556401</v>
      </c>
      <c r="Q536">
        <v>947.26200698978596</v>
      </c>
      <c r="R536">
        <v>30.443872721931399</v>
      </c>
      <c r="S536" s="1">
        <f>(Table2[[#This Row],[Close Price]]-Table2[[#This Row],[20D EMA]])/Table2[[#This Row],[20D EMA]]</f>
        <v>-3.2592824363788069E-2</v>
      </c>
      <c r="T536" s="1">
        <f>(Table2[[#This Row],[Close Price]]-Table2[[#This Row],[50D EMA]])/Table2[[#This Row],[50D EMA]]</f>
        <v>-5.761155803129147E-2</v>
      </c>
      <c r="U536" s="1">
        <f>(Table2[[#This Row],[Close Price]]-Table2[[#This Row],[200D EMA]])/Table2[[#This Row],[200D EMA]]</f>
        <v>-2.0809455931233768E-2</v>
      </c>
      <c r="V536">
        <v>0.80442739934859697</v>
      </c>
      <c r="W536">
        <v>921.85</v>
      </c>
      <c r="X536">
        <v>947.85</v>
      </c>
      <c r="Y536">
        <v>921.85</v>
      </c>
      <c r="Z536">
        <v>965.9</v>
      </c>
      <c r="AA536">
        <v>921.85</v>
      </c>
      <c r="AB536">
        <v>979.5</v>
      </c>
      <c r="AC536" s="1">
        <f>(Table2[[#This Row],[Close Price]]/Table2[[#This Row],[Day Low]])-1</f>
        <v>6.1832185279599994E-3</v>
      </c>
      <c r="AD536" s="1">
        <f>(Table2[[#This Row],[Day High]]/Table2[[#This Row],[Close Price]])-1</f>
        <v>2.1885612635437424E-2</v>
      </c>
      <c r="AE536" s="1">
        <f>(Table2[[#This Row],[Close Price]]/Table2[[#This Row],[Current Week Low]])-1</f>
        <v>6.1832185279599994E-3</v>
      </c>
      <c r="AF536" s="1">
        <f>(Table2[[#This Row],[Current Week High]]/Table2[[#This Row],[Close Price]])-1</f>
        <v>4.1345480028030845E-2</v>
      </c>
      <c r="AG536" s="1">
        <f>(Table2[[#This Row],[Close Price]]/Table2[[#This Row],[Current Month Low]])-1</f>
        <v>6.1832185279599994E-3</v>
      </c>
      <c r="AH536" s="1">
        <f>(Table2[[#This Row],[Current Month High]]/Table2[[#This Row],[Close Price]])-1</f>
        <v>5.6007762384777227E-2</v>
      </c>
      <c r="AI536">
        <v>27.216861624710202</v>
      </c>
      <c r="AJ536">
        <v>37.987206188634303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-0.12</v>
      </c>
      <c r="AM536" t="s">
        <v>3216</v>
      </c>
      <c r="AN536">
        <v>-3.59</v>
      </c>
      <c r="AO536" t="s">
        <v>3216</v>
      </c>
      <c r="AP536">
        <v>1.2101273082787E-2</v>
      </c>
      <c r="AQ536">
        <f>(Table2[[#This Row],[Sharpe Ratio]]-AVERAGE(Table2[Sharpe Ratio]))/_xlfn.STDEV.P(Table2[Sharpe Ratio])</f>
        <v>-0.6074606174979259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449</v>
      </c>
      <c r="AT536">
        <f>_xlfn.RANK.AVG(Table2[[#This Row],[6M Return vs Nifty Z-Score]],Table2[6M Return vs Nifty Z-Score])</f>
        <v>549</v>
      </c>
      <c r="AU536">
        <f>_xlfn.RANK.AVG(Table2[[#This Row],[Sharpe Ratio Z-Score]],Table2[Sharpe Ratio Z-Score])</f>
        <v>497</v>
      </c>
      <c r="AV536">
        <f>(Table2[[#This Row],[Rank 1Y]]+Table2[[#This Row],[Rank 6M]]+Table2[[#This Row],[Rank Sharpe]])/3</f>
        <v>498.33333333333331</v>
      </c>
    </row>
    <row r="537" spans="1:48" x14ac:dyDescent="0.3">
      <c r="A537" t="s">
        <v>1304</v>
      </c>
      <c r="B537" t="s">
        <v>1305</v>
      </c>
      <c r="C537" t="s">
        <v>3182</v>
      </c>
      <c r="D537" t="s">
        <v>423</v>
      </c>
      <c r="E537">
        <v>8950.08845028</v>
      </c>
      <c r="F537">
        <v>203.16</v>
      </c>
      <c r="G537">
        <v>-34.801291688225596</v>
      </c>
      <c r="H537">
        <f>(Table2[[#This Row],[1Y Return vs Nifty]]-AVERAGE(Table2[1Y Return vs Nifty]))/_xlfn.STDEV.P(Table2[1Y Return vs Nifty])</f>
        <v>-1.0221265004911628</v>
      </c>
      <c r="I537">
        <v>3.96357450403876</v>
      </c>
      <c r="J537">
        <f>(Table2[[#This Row],[1M Return vs Nifty]]-AVERAGE(Table2[1M Return vs Nifty]))/_xlfn.STDEV.P(Table2[1M Return vs Nifty])</f>
        <v>0.25047578626564571</v>
      </c>
      <c r="K537">
        <v>21.839083544508402</v>
      </c>
      <c r="L537">
        <f>(Table2[[#This Row],[6M Return vs Nifty]]-AVERAGE(Table2[6M Return vs Nifty]))/_xlfn.STDEV.P(Table2[6M Return vs Nifty])</f>
        <v>0.16292586959821009</v>
      </c>
      <c r="M537">
        <v>-7.4138253570124197</v>
      </c>
      <c r="N537">
        <f>(Table2[[#This Row],[1W Return vs Nifty]]-AVERAGE(Table2[1W Return vs Nifty]))/_xlfn.STDEV.P(Table2[1W Return vs Nifty])</f>
        <v>-1.4086308937599863</v>
      </c>
      <c r="O537">
        <v>201.35</v>
      </c>
      <c r="P537">
        <v>194.62934894032901</v>
      </c>
      <c r="Q537">
        <v>192.618332938165</v>
      </c>
      <c r="R537">
        <v>49.910644635337199</v>
      </c>
      <c r="S537" s="1">
        <f>(Table2[[#This Row],[Close Price]]-Table2[[#This Row],[20D EMA]])/Table2[[#This Row],[20D EMA]]</f>
        <v>8.9893220759870995E-3</v>
      </c>
      <c r="T537" s="1">
        <f>(Table2[[#This Row],[Close Price]]-Table2[[#This Row],[50D EMA]])/Table2[[#This Row],[50D EMA]]</f>
        <v>4.3830239920734572E-2</v>
      </c>
      <c r="U537" s="1">
        <f>(Table2[[#This Row],[Close Price]]-Table2[[#This Row],[200D EMA]])/Table2[[#This Row],[200D EMA]]</f>
        <v>5.472826444416961E-2</v>
      </c>
      <c r="V537">
        <v>1.7473884070015699</v>
      </c>
      <c r="W537">
        <v>201.88</v>
      </c>
      <c r="X537">
        <v>207</v>
      </c>
      <c r="Y537">
        <v>201.88</v>
      </c>
      <c r="Z537">
        <v>210.25</v>
      </c>
      <c r="AA537">
        <v>192.71</v>
      </c>
      <c r="AB537">
        <v>217.58</v>
      </c>
      <c r="AC537" s="1">
        <f>(Table2[[#This Row],[Close Price]]/Table2[[#This Row],[Day Low]])-1</f>
        <v>6.3404002377649427E-3</v>
      </c>
      <c r="AD537" s="1">
        <f>(Table2[[#This Row],[Day High]]/Table2[[#This Row],[Close Price]])-1</f>
        <v>1.8901358535144741E-2</v>
      </c>
      <c r="AE537" s="1">
        <f>(Table2[[#This Row],[Close Price]]/Table2[[#This Row],[Current Week Low]])-1</f>
        <v>6.3404002377649427E-3</v>
      </c>
      <c r="AF537" s="1">
        <f>(Table2[[#This Row],[Current Week High]]/Table2[[#This Row],[Close Price]])-1</f>
        <v>3.4898602087024999E-2</v>
      </c>
      <c r="AG537" s="1">
        <f>(Table2[[#This Row],[Close Price]]/Table2[[#This Row],[Current Month Low]])-1</f>
        <v>5.4226558040578965E-2</v>
      </c>
      <c r="AH537" s="1">
        <f>(Table2[[#This Row],[Current Month High]]/Table2[[#This Row],[Close Price]])-1</f>
        <v>7.0978539082496628E-2</v>
      </c>
      <c r="AI537">
        <v>13.777318369757801</v>
      </c>
      <c r="AJ537">
        <v>40.110344827586196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0.09</v>
      </c>
      <c r="AM537" t="s">
        <v>3217</v>
      </c>
      <c r="AN537">
        <v>3.56</v>
      </c>
      <c r="AO537" t="s">
        <v>3217</v>
      </c>
      <c r="AQ537">
        <f>(Table2[[#This Row],[Sharpe Ratio]]-AVERAGE(Table2[Sharpe Ratio]))/_xlfn.STDEV.P(Table2[Sharpe Ratio])</f>
        <v>-0.74800574154095378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-2.7653614799282469</v>
      </c>
      <c r="AS537">
        <f>_xlfn.RANK.AVG(Table2[[#This Row],[1Y Return vs Nifty Z-Score]],Table2[1Y Return vs Nifty Z-Score])</f>
        <v>679</v>
      </c>
      <c r="AT537">
        <f>_xlfn.RANK.AVG(Table2[[#This Row],[6M Return vs Nifty Z-Score]],Table2[6M Return vs Nifty Z-Score])</f>
        <v>260</v>
      </c>
      <c r="AU537">
        <f>_xlfn.RANK.AVG(Table2[[#This Row],[Sharpe Ratio Z-Score]],Table2[Sharpe Ratio Z-Score])</f>
        <v>556.5</v>
      </c>
      <c r="AV537">
        <f>(Table2[[#This Row],[Rank 1Y]]+Table2[[#This Row],[Rank 6M]]+Table2[[#This Row],[Rank Sharpe]])/3</f>
        <v>498.5</v>
      </c>
    </row>
    <row r="538" spans="1:48" x14ac:dyDescent="0.3">
      <c r="A538" t="s">
        <v>649</v>
      </c>
      <c r="B538" t="s">
        <v>650</v>
      </c>
      <c r="C538" t="s">
        <v>3175</v>
      </c>
      <c r="D538" t="s">
        <v>271</v>
      </c>
      <c r="E538">
        <v>29937.662145359998</v>
      </c>
      <c r="F538">
        <v>1114.8</v>
      </c>
      <c r="G538">
        <v>34.055761242315199</v>
      </c>
      <c r="H538">
        <f>(Table2[[#This Row],[1Y Return vs Nifty]]-AVERAGE(Table2[1Y Return vs Nifty]))/_xlfn.STDEV.P(Table2[1Y Return vs Nifty])</f>
        <v>0.1223563378456546</v>
      </c>
      <c r="I538">
        <v>-3.13191015072969</v>
      </c>
      <c r="J538">
        <f>(Table2[[#This Row],[1M Return vs Nifty]]-AVERAGE(Table2[1M Return vs Nifty]))/_xlfn.STDEV.P(Table2[1M Return vs Nifty])</f>
        <v>-0.40970183918989517</v>
      </c>
      <c r="K538">
        <v>-20.997143471007998</v>
      </c>
      <c r="L538">
        <f>(Table2[[#This Row],[6M Return vs Nifty]]-AVERAGE(Table2[6M Return vs Nifty]))/_xlfn.STDEV.P(Table2[6M Return vs Nifty])</f>
        <v>-1.0999586596746331</v>
      </c>
      <c r="M538">
        <v>-3.11889368908983</v>
      </c>
      <c r="N538">
        <f>(Table2[[#This Row],[1W Return vs Nifty]]-AVERAGE(Table2[1W Return vs Nifty]))/_xlfn.STDEV.P(Table2[1W Return vs Nifty])</f>
        <v>-0.43968032821913594</v>
      </c>
      <c r="O538">
        <v>1123.8</v>
      </c>
      <c r="P538">
        <v>1154.6460406400599</v>
      </c>
      <c r="Q538">
        <v>1135.9077601997799</v>
      </c>
      <c r="R538">
        <v>45.547328730847198</v>
      </c>
      <c r="S538" s="1">
        <f>(Table2[[#This Row],[Close Price]]-Table2[[#This Row],[20D EMA]])/Table2[[#This Row],[20D EMA]]</f>
        <v>-8.0085424452749597E-3</v>
      </c>
      <c r="T538" s="1">
        <f>(Table2[[#This Row],[Close Price]]-Table2[[#This Row],[50D EMA]])/Table2[[#This Row],[50D EMA]]</f>
        <v>-3.4509312150736646E-2</v>
      </c>
      <c r="U538" s="1">
        <f>(Table2[[#This Row],[Close Price]]-Table2[[#This Row],[200D EMA]])/Table2[[#This Row],[200D EMA]]</f>
        <v>-1.8582283649569896E-2</v>
      </c>
      <c r="V538">
        <v>0.91148326295975701</v>
      </c>
      <c r="W538">
        <v>1110.05</v>
      </c>
      <c r="X538">
        <v>1138</v>
      </c>
      <c r="Y538">
        <v>1110.05</v>
      </c>
      <c r="Z538">
        <v>1138.8</v>
      </c>
      <c r="AA538">
        <v>1088.75</v>
      </c>
      <c r="AB538">
        <v>1199</v>
      </c>
      <c r="AC538" s="1">
        <f>(Table2[[#This Row],[Close Price]]/Table2[[#This Row],[Day Low]])-1</f>
        <v>4.2790865276338685E-3</v>
      </c>
      <c r="AD538" s="1">
        <f>(Table2[[#This Row],[Day High]]/Table2[[#This Row],[Close Price]])-1</f>
        <v>2.0810907786150024E-2</v>
      </c>
      <c r="AE538" s="1">
        <f>(Table2[[#This Row],[Close Price]]/Table2[[#This Row],[Current Week Low]])-1</f>
        <v>4.2790865276338685E-3</v>
      </c>
      <c r="AF538" s="1">
        <f>(Table2[[#This Row],[Current Week High]]/Table2[[#This Row],[Close Price]])-1</f>
        <v>2.152852529601712E-2</v>
      </c>
      <c r="AG538" s="1">
        <f>(Table2[[#This Row],[Close Price]]/Table2[[#This Row],[Current Month Low]])-1</f>
        <v>2.392652123995398E-2</v>
      </c>
      <c r="AH538" s="1">
        <f>(Table2[[#This Row],[Current Month High]]/Table2[[#This Row],[Close Price]])-1</f>
        <v>7.5529242913527028E-2</v>
      </c>
      <c r="AI538">
        <v>35.800143523501902</v>
      </c>
      <c r="AJ538">
        <v>64.911242603550207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-0.25</v>
      </c>
      <c r="AM538" t="s">
        <v>3216</v>
      </c>
      <c r="AN538">
        <v>-1.31</v>
      </c>
      <c r="AO538" t="s">
        <v>3216</v>
      </c>
      <c r="AQ538">
        <f>(Table2[[#This Row],[Sharpe Ratio]]-AVERAGE(Table2[Sharpe Ratio]))/_xlfn.STDEV.P(Table2[Sharpe Ratio])</f>
        <v>-0.74800574154095378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263</v>
      </c>
      <c r="AT538">
        <f>_xlfn.RANK.AVG(Table2[[#This Row],[6M Return vs Nifty Z-Score]],Table2[6M Return vs Nifty Z-Score])</f>
        <v>687</v>
      </c>
      <c r="AU538">
        <f>_xlfn.RANK.AVG(Table2[[#This Row],[Sharpe Ratio Z-Score]],Table2[Sharpe Ratio Z-Score])</f>
        <v>556.5</v>
      </c>
      <c r="AV538">
        <f>(Table2[[#This Row],[Rank 1Y]]+Table2[[#This Row],[Rank 6M]]+Table2[[#This Row],[Rank Sharpe]])/3</f>
        <v>502.16666666666669</v>
      </c>
    </row>
    <row r="539" spans="1:48" x14ac:dyDescent="0.3">
      <c r="A539" t="s">
        <v>415</v>
      </c>
      <c r="B539" t="s">
        <v>416</v>
      </c>
      <c r="C539" t="s">
        <v>3177</v>
      </c>
      <c r="D539" t="s">
        <v>407</v>
      </c>
      <c r="E539">
        <v>56934.248740609997</v>
      </c>
      <c r="F539">
        <v>134242.70000000001</v>
      </c>
      <c r="G539">
        <v>-2.8936650153779402</v>
      </c>
      <c r="H539">
        <f>(Table2[[#This Row],[1Y Return vs Nifty]]-AVERAGE(Table2[1Y Return vs Nifty]))/_xlfn.STDEV.P(Table2[1Y Return vs Nifty])</f>
        <v>-0.49178531415010202</v>
      </c>
      <c r="I539">
        <v>-4.1865506617347998</v>
      </c>
      <c r="J539">
        <f>(Table2[[#This Row],[1M Return vs Nifty]]-AVERAGE(Table2[1M Return vs Nifty]))/_xlfn.STDEV.P(Table2[1M Return vs Nifty])</f>
        <v>-0.50782763357050364</v>
      </c>
      <c r="K539">
        <v>-17.082932148632299</v>
      </c>
      <c r="L539">
        <f>(Table2[[#This Row],[6M Return vs Nifty]]-AVERAGE(Table2[6M Return vs Nifty]))/_xlfn.STDEV.P(Table2[6M Return vs Nifty])</f>
        <v>-0.98456107992181519</v>
      </c>
      <c r="M539">
        <v>-2.5333617626148701</v>
      </c>
      <c r="N539">
        <f>(Table2[[#This Row],[1W Return vs Nifty]]-AVERAGE(Table2[1W Return vs Nifty]))/_xlfn.STDEV.P(Table2[1W Return vs Nifty])</f>
        <v>-0.30758241952887788</v>
      </c>
      <c r="O539">
        <v>135719.9</v>
      </c>
      <c r="P539">
        <v>134930.344495453</v>
      </c>
      <c r="Q539">
        <v>129117.333613221</v>
      </c>
      <c r="R539">
        <v>39.701378556107997</v>
      </c>
      <c r="S539" s="1">
        <f>(Table2[[#This Row],[Close Price]]-Table2[[#This Row],[20D EMA]])/Table2[[#This Row],[20D EMA]]</f>
        <v>-1.0884181317551683E-2</v>
      </c>
      <c r="T539" s="1">
        <f>(Table2[[#This Row],[Close Price]]-Table2[[#This Row],[50D EMA]])/Table2[[#This Row],[50D EMA]]</f>
        <v>-5.0962924464790045E-3</v>
      </c>
      <c r="U539" s="1">
        <f>(Table2[[#This Row],[Close Price]]-Table2[[#This Row],[200D EMA]])/Table2[[#This Row],[200D EMA]]</f>
        <v>3.9695416899890222E-2</v>
      </c>
      <c r="V539">
        <v>0.499827317854873</v>
      </c>
      <c r="W539">
        <v>133300</v>
      </c>
      <c r="X539">
        <v>135690</v>
      </c>
      <c r="Y539">
        <v>133300</v>
      </c>
      <c r="Z539">
        <v>138509</v>
      </c>
      <c r="AA539">
        <v>132600</v>
      </c>
      <c r="AB539">
        <v>138509</v>
      </c>
      <c r="AC539" s="1">
        <f>(Table2[[#This Row],[Close Price]]/Table2[[#This Row],[Day Low]])-1</f>
        <v>7.0720180045011904E-3</v>
      </c>
      <c r="AD539" s="1">
        <f>(Table2[[#This Row],[Day High]]/Table2[[#This Row],[Close Price]])-1</f>
        <v>1.0781219388465768E-2</v>
      </c>
      <c r="AE539" s="1">
        <f>(Table2[[#This Row],[Close Price]]/Table2[[#This Row],[Current Week Low]])-1</f>
        <v>7.0720180045011904E-3</v>
      </c>
      <c r="AF539" s="1">
        <f>(Table2[[#This Row],[Current Week High]]/Table2[[#This Row],[Close Price]])-1</f>
        <v>3.1780499051345057E-2</v>
      </c>
      <c r="AG539" s="1">
        <f>(Table2[[#This Row],[Close Price]]/Table2[[#This Row],[Current Month Low]])-1</f>
        <v>1.2388386123680428E-2</v>
      </c>
      <c r="AH539" s="1">
        <f>(Table2[[#This Row],[Current Month High]]/Table2[[#This Row],[Close Price]])-1</f>
        <v>3.1780499051345057E-2</v>
      </c>
      <c r="AI539">
        <v>12.814328078919701</v>
      </c>
      <c r="AJ539">
        <v>26.162022461350499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0.02</v>
      </c>
      <c r="AM539" t="s">
        <v>3217</v>
      </c>
      <c r="AN539">
        <v>0.04</v>
      </c>
      <c r="AO539" t="s">
        <v>3217</v>
      </c>
      <c r="AP539">
        <v>5.3981335068282003E-2</v>
      </c>
      <c r="AQ539">
        <f>(Table2[[#This Row],[Sharpe Ratio]]-AVERAGE(Table2[Sharpe Ratio]))/_xlfn.STDEV.P(Table2[Sharpe Ratio])</f>
        <v>-0.12106232977946599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-2.4128187769507647</v>
      </c>
      <c r="AS539">
        <f>_xlfn.RANK.AVG(Table2[[#This Row],[1Y Return vs Nifty Z-Score]],Table2[1Y Return vs Nifty Z-Score])</f>
        <v>473</v>
      </c>
      <c r="AT539">
        <f>_xlfn.RANK.AVG(Table2[[#This Row],[6M Return vs Nifty Z-Score]],Table2[6M Return vs Nifty Z-Score])</f>
        <v>659</v>
      </c>
      <c r="AU539">
        <f>_xlfn.RANK.AVG(Table2[[#This Row],[Sharpe Ratio Z-Score]],Table2[Sharpe Ratio Z-Score])</f>
        <v>375</v>
      </c>
      <c r="AV539">
        <f>(Table2[[#This Row],[Rank 1Y]]+Table2[[#This Row],[Rank 6M]]+Table2[[#This Row],[Rank Sharpe]])/3</f>
        <v>502.33333333333331</v>
      </c>
    </row>
    <row r="540" spans="1:48" x14ac:dyDescent="0.3">
      <c r="A540" t="s">
        <v>903</v>
      </c>
      <c r="B540" t="s">
        <v>904</v>
      </c>
      <c r="C540" t="s">
        <v>3172</v>
      </c>
      <c r="D540" t="s">
        <v>27</v>
      </c>
      <c r="E540">
        <v>17297.200528496</v>
      </c>
      <c r="F540">
        <v>88.48</v>
      </c>
      <c r="G540">
        <v>-42.140577503287602</v>
      </c>
      <c r="H540">
        <f>(Table2[[#This Row],[1Y Return vs Nifty]]-AVERAGE(Table2[1Y Return vs Nifty]))/_xlfn.STDEV.P(Table2[1Y Return vs Nifty])</f>
        <v>-1.1441138104833646</v>
      </c>
      <c r="I540">
        <v>-2.93866967657722</v>
      </c>
      <c r="J540">
        <f>(Table2[[#This Row],[1M Return vs Nifty]]-AVERAGE(Table2[1M Return vs Nifty]))/_xlfn.STDEV.P(Table2[1M Return vs Nifty])</f>
        <v>-0.39172237146147909</v>
      </c>
      <c r="K540">
        <v>-4.4611859972705297</v>
      </c>
      <c r="L540">
        <f>(Table2[[#This Row],[6M Return vs Nifty]]-AVERAGE(Table2[6M Return vs Nifty]))/_xlfn.STDEV.P(Table2[6M Return vs Nifty])</f>
        <v>-0.61245062441437725</v>
      </c>
      <c r="M540">
        <v>-4.82168455262725</v>
      </c>
      <c r="N540">
        <f>(Table2[[#This Row],[1W Return vs Nifty]]-AVERAGE(Table2[1W Return vs Nifty]))/_xlfn.STDEV.P(Table2[1W Return vs Nifty])</f>
        <v>-0.82383549011497681</v>
      </c>
      <c r="O540">
        <v>92.28</v>
      </c>
      <c r="P540">
        <v>90.860243831302796</v>
      </c>
      <c r="Q540">
        <v>86.559220705302195</v>
      </c>
      <c r="R540">
        <v>32.249870074002303</v>
      </c>
      <c r="S540" s="1">
        <f>(Table2[[#This Row],[Close Price]]-Table2[[#This Row],[20D EMA]])/Table2[[#This Row],[20D EMA]]</f>
        <v>-4.1179020372778471E-2</v>
      </c>
      <c r="T540" s="1">
        <f>(Table2[[#This Row],[Close Price]]-Table2[[#This Row],[50D EMA]])/Table2[[#This Row],[50D EMA]]</f>
        <v>-2.6196758130234737E-2</v>
      </c>
      <c r="U540" s="1">
        <f>(Table2[[#This Row],[Close Price]]-Table2[[#This Row],[200D EMA]])/Table2[[#This Row],[200D EMA]]</f>
        <v>2.2190348746752884E-2</v>
      </c>
      <c r="V540">
        <v>0.23752775317892499</v>
      </c>
      <c r="W540">
        <v>88.16</v>
      </c>
      <c r="X540">
        <v>90.73</v>
      </c>
      <c r="Y540">
        <v>88.16</v>
      </c>
      <c r="Z540">
        <v>92.89</v>
      </c>
      <c r="AA540">
        <v>88.16</v>
      </c>
      <c r="AB540">
        <v>98.8</v>
      </c>
      <c r="AC540" s="1">
        <f>(Table2[[#This Row],[Close Price]]/Table2[[#This Row],[Day Low]])-1</f>
        <v>3.6297640653357721E-3</v>
      </c>
      <c r="AD540" s="1">
        <f>(Table2[[#This Row],[Day High]]/Table2[[#This Row],[Close Price]])-1</f>
        <v>2.5429475587703365E-2</v>
      </c>
      <c r="AE540" s="1">
        <f>(Table2[[#This Row],[Close Price]]/Table2[[#This Row],[Current Week Low]])-1</f>
        <v>3.6297640653357721E-3</v>
      </c>
      <c r="AF540" s="1">
        <f>(Table2[[#This Row],[Current Week High]]/Table2[[#This Row],[Close Price]])-1</f>
        <v>4.9841772151898667E-2</v>
      </c>
      <c r="AG540" s="1">
        <f>(Table2[[#This Row],[Close Price]]/Table2[[#This Row],[Current Month Low]])-1</f>
        <v>3.6297640653357721E-3</v>
      </c>
      <c r="AH540" s="1">
        <f>(Table2[[#This Row],[Current Month High]]/Table2[[#This Row],[Close Price]])-1</f>
        <v>0.11663652802893298</v>
      </c>
      <c r="AI540">
        <v>25.904159132007202</v>
      </c>
      <c r="AJ540">
        <v>36.018447348193703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0.06</v>
      </c>
      <c r="AM540" t="s">
        <v>3217</v>
      </c>
      <c r="AN540">
        <v>-7.69</v>
      </c>
      <c r="AO540" t="s">
        <v>3216</v>
      </c>
      <c r="AP540">
        <v>8.6722627986370995E-2</v>
      </c>
      <c r="AQ540">
        <f>(Table2[[#This Row],[Sharpe Ratio]]-AVERAGE(Table2[Sharpe Ratio]))/_xlfn.STDEV.P(Table2[Sharpe Ratio])</f>
        <v>0.25919758527421027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-2.7129247111999875</v>
      </c>
      <c r="AS540">
        <f>_xlfn.RANK.AVG(Table2[[#This Row],[1Y Return vs Nifty Z-Score]],Table2[1Y Return vs Nifty Z-Score])</f>
        <v>701</v>
      </c>
      <c r="AT540">
        <f>_xlfn.RANK.AVG(Table2[[#This Row],[6M Return vs Nifty Z-Score]],Table2[6M Return vs Nifty Z-Score])</f>
        <v>528</v>
      </c>
      <c r="AU540">
        <f>_xlfn.RANK.AVG(Table2[[#This Row],[Sharpe Ratio Z-Score]],Table2[Sharpe Ratio Z-Score])</f>
        <v>278</v>
      </c>
      <c r="AV540">
        <f>(Table2[[#This Row],[Rank 1Y]]+Table2[[#This Row],[Rank 6M]]+Table2[[#This Row],[Rank Sharpe]])/3</f>
        <v>502.33333333333331</v>
      </c>
    </row>
    <row r="541" spans="1:48" x14ac:dyDescent="0.3">
      <c r="A541" t="s">
        <v>2124</v>
      </c>
      <c r="B541" t="s">
        <v>2125</v>
      </c>
      <c r="C541" t="s">
        <v>3175</v>
      </c>
      <c r="D541" t="s">
        <v>285</v>
      </c>
      <c r="E541">
        <v>2948.1903104399998</v>
      </c>
      <c r="F541">
        <v>502.2</v>
      </c>
      <c r="G541">
        <v>-25.9280252381038</v>
      </c>
      <c r="H541">
        <f>(Table2[[#This Row],[1Y Return vs Nifty]]-AVERAGE(Table2[1Y Return vs Nifty]))/_xlfn.STDEV.P(Table2[1Y Return vs Nifty])</f>
        <v>-0.87464268089757158</v>
      </c>
      <c r="I541">
        <v>22.1658263471843</v>
      </c>
      <c r="J541">
        <f>(Table2[[#This Row],[1M Return vs Nifty]]-AVERAGE(Table2[1M Return vs Nifty]))/_xlfn.STDEV.P(Table2[1M Return vs Nifty])</f>
        <v>1.9440485278648891</v>
      </c>
      <c r="K541">
        <v>23.668095770685198</v>
      </c>
      <c r="L541">
        <f>(Table2[[#This Row],[6M Return vs Nifty]]-AVERAGE(Table2[6M Return vs Nifty]))/_xlfn.STDEV.P(Table2[6M Return vs Nifty])</f>
        <v>0.21684824804327898</v>
      </c>
      <c r="M541">
        <v>-0.55640171077560496</v>
      </c>
      <c r="N541">
        <f>(Table2[[#This Row],[1W Return vs Nifty]]-AVERAGE(Table2[1W Return vs Nifty]))/_xlfn.STDEV.P(Table2[1W Return vs Nifty])</f>
        <v>0.13842620374867654</v>
      </c>
      <c r="O541">
        <v>417.78</v>
      </c>
      <c r="P541">
        <v>444.32459388278698</v>
      </c>
      <c r="Q541">
        <v>418.73055522405502</v>
      </c>
      <c r="R541">
        <v>62.313189007857602</v>
      </c>
      <c r="S541" s="1">
        <f>(Table2[[#This Row],[Close Price]]-Table2[[#This Row],[20D EMA]])/Table2[[#This Row],[20D EMA]]</f>
        <v>0.20206807410598884</v>
      </c>
      <c r="T541" s="1">
        <f>(Table2[[#This Row],[Close Price]]-Table2[[#This Row],[50D EMA]])/Table2[[#This Row],[50D EMA]]</f>
        <v>0.13025478876031013</v>
      </c>
      <c r="U541" s="1">
        <f>(Table2[[#This Row],[Close Price]]-Table2[[#This Row],[200D EMA]])/Table2[[#This Row],[200D EMA]]</f>
        <v>0.1993392737515465</v>
      </c>
      <c r="V541">
        <v>2.8722520485615499</v>
      </c>
      <c r="W541">
        <v>469</v>
      </c>
      <c r="X541">
        <v>505</v>
      </c>
      <c r="Y541">
        <v>491.85</v>
      </c>
      <c r="Z541">
        <v>518.5</v>
      </c>
      <c r="AA541">
        <v>490.3</v>
      </c>
      <c r="AB541">
        <v>537.70000000000005</v>
      </c>
      <c r="AC541" s="1">
        <f>(Table2[[#This Row],[Close Price]]/Table2[[#This Row],[Day Low]])-1</f>
        <v>7.0788912579957231E-2</v>
      </c>
      <c r="AD541" s="1">
        <f>(Table2[[#This Row],[Day High]]/Table2[[#This Row],[Close Price]])-1</f>
        <v>5.5754679410593422E-3</v>
      </c>
      <c r="AE541" s="1">
        <f>(Table2[[#This Row],[Close Price]]/Table2[[#This Row],[Current Week Low]])-1</f>
        <v>2.1043000914912957E-2</v>
      </c>
      <c r="AF541" s="1">
        <f>(Table2[[#This Row],[Current Week High]]/Table2[[#This Row],[Close Price]])-1</f>
        <v>3.2457188371166845E-2</v>
      </c>
      <c r="AG541" s="1">
        <f>(Table2[[#This Row],[Close Price]]/Table2[[#This Row],[Current Month Low]])-1</f>
        <v>2.4270854578829271E-2</v>
      </c>
      <c r="AH541" s="1">
        <f>(Table2[[#This Row],[Current Month High]]/Table2[[#This Row],[Close Price]])-1</f>
        <v>7.0688968538431096E-2</v>
      </c>
      <c r="AI541">
        <v>7.0688968538431096</v>
      </c>
      <c r="AJ541">
        <v>51.790841771195304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0.05</v>
      </c>
      <c r="AM541" t="s">
        <v>3217</v>
      </c>
      <c r="AN541">
        <v>15.03</v>
      </c>
      <c r="AO541" t="s">
        <v>3217</v>
      </c>
      <c r="AP541">
        <v>-2.3291508685181001E-2</v>
      </c>
      <c r="AQ541">
        <f>(Table2[[#This Row],[Sharpe Ratio]]-AVERAGE(Table2[Sharpe Ratio]))/_xlfn.STDEV.P(Table2[Sharpe Ratio])</f>
        <v>-1.0185151296783308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637</v>
      </c>
      <c r="AT541">
        <f>_xlfn.RANK.AVG(Table2[[#This Row],[6M Return vs Nifty Z-Score]],Table2[6M Return vs Nifty Z-Score])</f>
        <v>247</v>
      </c>
      <c r="AU541">
        <f>_xlfn.RANK.AVG(Table2[[#This Row],[Sharpe Ratio Z-Score]],Table2[Sharpe Ratio Z-Score])</f>
        <v>629</v>
      </c>
      <c r="AV541">
        <f>(Table2[[#This Row],[Rank 1Y]]+Table2[[#This Row],[Rank 6M]]+Table2[[#This Row],[Rank Sharpe]])/3</f>
        <v>504.33333333333331</v>
      </c>
    </row>
    <row r="542" spans="1:48" x14ac:dyDescent="0.3">
      <c r="A542" t="s">
        <v>1564</v>
      </c>
      <c r="B542" t="s">
        <v>1565</v>
      </c>
      <c r="C542" t="s">
        <v>3171</v>
      </c>
      <c r="D542" t="s">
        <v>544</v>
      </c>
      <c r="E542">
        <v>6478.9201141249996</v>
      </c>
      <c r="F542">
        <v>302.14999999999998</v>
      </c>
      <c r="G542">
        <v>-11.179181392424599</v>
      </c>
      <c r="H542">
        <f>(Table2[[#This Row],[1Y Return vs Nifty]]-AVERAGE(Table2[1Y Return vs Nifty]))/_xlfn.STDEV.P(Table2[1Y Return vs Nifty])</f>
        <v>-0.62950005645622575</v>
      </c>
      <c r="I542">
        <v>1.86775057821567</v>
      </c>
      <c r="J542">
        <f>(Table2[[#This Row],[1M Return vs Nifty]]-AVERAGE(Table2[1M Return vs Nifty]))/_xlfn.STDEV.P(Table2[1M Return vs Nifty])</f>
        <v>5.5476271779633587E-2</v>
      </c>
      <c r="K542">
        <v>-24.1753385014065</v>
      </c>
      <c r="L542">
        <f>(Table2[[#This Row],[6M Return vs Nifty]]-AVERAGE(Table2[6M Return vs Nifty]))/_xlfn.STDEV.P(Table2[6M Return vs Nifty])</f>
        <v>-1.1936572324608925</v>
      </c>
      <c r="M542">
        <v>0.28882013093148501</v>
      </c>
      <c r="N542">
        <f>(Table2[[#This Row],[1W Return vs Nifty]]-AVERAGE(Table2[1W Return vs Nifty]))/_xlfn.STDEV.P(Table2[1W Return vs Nifty])</f>
        <v>0.32911100268185595</v>
      </c>
      <c r="O542">
        <v>332.88</v>
      </c>
      <c r="P542">
        <v>298.36747539554699</v>
      </c>
      <c r="Q542">
        <v>311.014874300543</v>
      </c>
      <c r="R542">
        <v>63.592522122381098</v>
      </c>
      <c r="S542" s="1">
        <f>(Table2[[#This Row],[Close Price]]-Table2[[#This Row],[20D EMA]])/Table2[[#This Row],[20D EMA]]</f>
        <v>-9.2315549146839759E-2</v>
      </c>
      <c r="T542" s="1">
        <f>(Table2[[#This Row],[Close Price]]-Table2[[#This Row],[50D EMA]])/Table2[[#This Row],[50D EMA]]</f>
        <v>1.2677402586989347E-2</v>
      </c>
      <c r="U542" s="1">
        <f>(Table2[[#This Row],[Close Price]]-Table2[[#This Row],[200D EMA]])/Table2[[#This Row],[200D EMA]]</f>
        <v>-2.8503055747670217E-2</v>
      </c>
      <c r="V542">
        <v>0.76101937416356802</v>
      </c>
      <c r="W542">
        <v>296.60000000000002</v>
      </c>
      <c r="X542">
        <v>307.8</v>
      </c>
      <c r="Y542">
        <v>300</v>
      </c>
      <c r="Z542">
        <v>308.5</v>
      </c>
      <c r="AA542">
        <v>297</v>
      </c>
      <c r="AB542">
        <v>308.5</v>
      </c>
      <c r="AC542" s="1">
        <f>(Table2[[#This Row],[Close Price]]/Table2[[#This Row],[Day Low]])-1</f>
        <v>1.8712070128118485E-2</v>
      </c>
      <c r="AD542" s="1">
        <f>(Table2[[#This Row],[Day High]]/Table2[[#This Row],[Close Price]])-1</f>
        <v>1.8699321529042079E-2</v>
      </c>
      <c r="AE542" s="1">
        <f>(Table2[[#This Row],[Close Price]]/Table2[[#This Row],[Current Week Low]])-1</f>
        <v>7.1666666666665435E-3</v>
      </c>
      <c r="AF542" s="1">
        <f>(Table2[[#This Row],[Current Week High]]/Table2[[#This Row],[Close Price]])-1</f>
        <v>2.10160516299851E-2</v>
      </c>
      <c r="AG542" s="1">
        <f>(Table2[[#This Row],[Close Price]]/Table2[[#This Row],[Current Month Low]])-1</f>
        <v>1.7340067340067211E-2</v>
      </c>
      <c r="AH542" s="1">
        <f>(Table2[[#This Row],[Current Month High]]/Table2[[#This Row],[Close Price]])-1</f>
        <v>2.10160516299851E-2</v>
      </c>
      <c r="AI542">
        <v>34.132053615753698</v>
      </c>
      <c r="AJ542">
        <v>18.699666077391399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-0.04</v>
      </c>
      <c r="AM542" t="s">
        <v>3216</v>
      </c>
      <c r="AN542">
        <v>5.57</v>
      </c>
      <c r="AO542" t="s">
        <v>3217</v>
      </c>
      <c r="AP542">
        <v>8.8363870228401004E-2</v>
      </c>
      <c r="AQ542">
        <f>(Table2[[#This Row],[Sharpe Ratio]]-AVERAGE(Table2[Sharpe Ratio]))/_xlfn.STDEV.P(Table2[Sharpe Ratio])</f>
        <v>0.27825909995227088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542</v>
      </c>
      <c r="AT542">
        <f>_xlfn.RANK.AVG(Table2[[#This Row],[6M Return vs Nifty Z-Score]],Table2[6M Return vs Nifty Z-Score])</f>
        <v>701</v>
      </c>
      <c r="AU542">
        <f>_xlfn.RANK.AVG(Table2[[#This Row],[Sharpe Ratio Z-Score]],Table2[Sharpe Ratio Z-Score])</f>
        <v>271</v>
      </c>
      <c r="AV542">
        <f>(Table2[[#This Row],[Rank 1Y]]+Table2[[#This Row],[Rank 6M]]+Table2[[#This Row],[Rank Sharpe]])/3</f>
        <v>504.66666666666669</v>
      </c>
    </row>
    <row r="543" spans="1:48" x14ac:dyDescent="0.3">
      <c r="A543" t="s">
        <v>559</v>
      </c>
      <c r="B543" t="s">
        <v>560</v>
      </c>
      <c r="C543" t="s">
        <v>3169</v>
      </c>
      <c r="D543" t="s">
        <v>192</v>
      </c>
      <c r="E543">
        <v>37485.042840000002</v>
      </c>
      <c r="F543">
        <v>535.5</v>
      </c>
      <c r="G543">
        <v>-11.587879718514801</v>
      </c>
      <c r="H543">
        <f>(Table2[[#This Row],[1Y Return vs Nifty]]-AVERAGE(Table2[1Y Return vs Nifty]))/_xlfn.STDEV.P(Table2[1Y Return vs Nifty])</f>
        <v>-0.63629308927363459</v>
      </c>
      <c r="I543">
        <v>-2.79319225337193</v>
      </c>
      <c r="J543">
        <f>(Table2[[#This Row],[1M Return vs Nifty]]-AVERAGE(Table2[1M Return vs Nifty]))/_xlfn.STDEV.P(Table2[1M Return vs Nifty])</f>
        <v>-0.3781868704376673</v>
      </c>
      <c r="K543">
        <v>15.5645000620049</v>
      </c>
      <c r="L543">
        <f>(Table2[[#This Row],[6M Return vs Nifty]]-AVERAGE(Table2[6M Return vs Nifty]))/_xlfn.STDEV.P(Table2[6M Return vs Nifty])</f>
        <v>-2.2059479480603158E-2</v>
      </c>
      <c r="M543">
        <v>-8.8023976315991501E-2</v>
      </c>
      <c r="N543">
        <f>(Table2[[#This Row],[1W Return vs Nifty]]-AVERAGE(Table2[1W Return vs Nifty]))/_xlfn.STDEV.P(Table2[1W Return vs Nifty])</f>
        <v>0.24409374534914616</v>
      </c>
      <c r="O543">
        <v>537.36</v>
      </c>
      <c r="P543">
        <v>530.13784059208001</v>
      </c>
      <c r="Q543">
        <v>484.24727874932597</v>
      </c>
      <c r="R543">
        <v>49.118792284008698</v>
      </c>
      <c r="S543" s="1">
        <f>(Table2[[#This Row],[Close Price]]-Table2[[#This Row],[20D EMA]])/Table2[[#This Row],[20D EMA]]</f>
        <v>-3.4613666815542904E-3</v>
      </c>
      <c r="T543" s="1">
        <f>(Table2[[#This Row],[Close Price]]-Table2[[#This Row],[50D EMA]])/Table2[[#This Row],[50D EMA]]</f>
        <v>1.0114651317723908E-2</v>
      </c>
      <c r="U543" s="1">
        <f>(Table2[[#This Row],[Close Price]]-Table2[[#This Row],[200D EMA]])/Table2[[#This Row],[200D EMA]]</f>
        <v>0.10583997783744978</v>
      </c>
      <c r="V543">
        <v>1.2960174637403401</v>
      </c>
      <c r="W543">
        <v>533.04999999999995</v>
      </c>
      <c r="X543">
        <v>553.79999999999995</v>
      </c>
      <c r="Y543">
        <v>517.15</v>
      </c>
      <c r="Z543">
        <v>562.75</v>
      </c>
      <c r="AA543">
        <v>516.04999999999995</v>
      </c>
      <c r="AB543">
        <v>570.35</v>
      </c>
      <c r="AC543" s="1">
        <f>(Table2[[#This Row],[Close Price]]/Table2[[#This Row],[Day Low]])-1</f>
        <v>4.5961917268548813E-3</v>
      </c>
      <c r="AD543" s="1">
        <f>(Table2[[#This Row],[Day High]]/Table2[[#This Row],[Close Price]])-1</f>
        <v>3.4173669467786993E-2</v>
      </c>
      <c r="AE543" s="1">
        <f>(Table2[[#This Row],[Close Price]]/Table2[[#This Row],[Current Week Low]])-1</f>
        <v>3.548293531857305E-2</v>
      </c>
      <c r="AF543" s="1">
        <f>(Table2[[#This Row],[Current Week High]]/Table2[[#This Row],[Close Price]])-1</f>
        <v>5.0887021475256811E-2</v>
      </c>
      <c r="AG543" s="1">
        <f>(Table2[[#This Row],[Close Price]]/Table2[[#This Row],[Current Month Low]])-1</f>
        <v>3.769014630365275E-2</v>
      </c>
      <c r="AH543" s="1">
        <f>(Table2[[#This Row],[Current Month High]]/Table2[[#This Row],[Close Price]])-1</f>
        <v>6.507936507936507E-2</v>
      </c>
      <c r="AI543">
        <v>6.5079365079364999</v>
      </c>
      <c r="AJ543">
        <v>42.533936651583701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</v>
      </c>
      <c r="AM543" t="s">
        <v>3218</v>
      </c>
      <c r="AN543">
        <v>-2.19</v>
      </c>
      <c r="AO543" t="s">
        <v>3216</v>
      </c>
      <c r="AP543">
        <v>-3.3259146276215998E-2</v>
      </c>
      <c r="AQ543">
        <f>(Table2[[#This Row],[Sharpe Ratio]]-AVERAGE(Table2[Sharpe Ratio]))/_xlfn.STDEV.P(Table2[Sharpe Ratio])</f>
        <v>-1.1342800456556936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-1.9267257394984527</v>
      </c>
      <c r="AS543">
        <f>_xlfn.RANK.AVG(Table2[[#This Row],[1Y Return vs Nifty Z-Score]],Table2[1Y Return vs Nifty Z-Score])</f>
        <v>548</v>
      </c>
      <c r="AT543">
        <f>_xlfn.RANK.AVG(Table2[[#This Row],[6M Return vs Nifty Z-Score]],Table2[6M Return vs Nifty Z-Score])</f>
        <v>324</v>
      </c>
      <c r="AU543">
        <f>_xlfn.RANK.AVG(Table2[[#This Row],[Sharpe Ratio Z-Score]],Table2[Sharpe Ratio Z-Score])</f>
        <v>646</v>
      </c>
      <c r="AV543">
        <f>(Table2[[#This Row],[Rank 1Y]]+Table2[[#This Row],[Rank 6M]]+Table2[[#This Row],[Rank Sharpe]])/3</f>
        <v>506</v>
      </c>
    </row>
    <row r="544" spans="1:48" x14ac:dyDescent="0.3">
      <c r="A544" t="s">
        <v>73</v>
      </c>
      <c r="B544" t="s">
        <v>74</v>
      </c>
      <c r="C544" t="s">
        <v>3179</v>
      </c>
      <c r="D544" t="s">
        <v>75</v>
      </c>
      <c r="E544">
        <v>337018.53140122897</v>
      </c>
      <c r="F544">
        <v>2956.3</v>
      </c>
      <c r="G544">
        <v>-7.9114159649522602</v>
      </c>
      <c r="H544">
        <f>(Table2[[#This Row],[1Y Return vs Nifty]]-AVERAGE(Table2[1Y Return vs Nifty]))/_xlfn.STDEV.P(Table2[1Y Return vs Nifty])</f>
        <v>-0.57518606402868055</v>
      </c>
      <c r="I544">
        <v>-8.2869818142539806</v>
      </c>
      <c r="J544">
        <f>(Table2[[#This Row],[1M Return vs Nifty]]-AVERAGE(Table2[1M Return vs Nifty]))/_xlfn.STDEV.P(Table2[1M Return vs Nifty])</f>
        <v>-0.88933968430756183</v>
      </c>
      <c r="K544">
        <v>-20.056767261832199</v>
      </c>
      <c r="L544">
        <f>(Table2[[#This Row],[6M Return vs Nifty]]-AVERAGE(Table2[6M Return vs Nifty]))/_xlfn.STDEV.P(Table2[6M Return vs Nifty])</f>
        <v>-1.0722347762001576</v>
      </c>
      <c r="M544">
        <v>-1.8340064386484001</v>
      </c>
      <c r="N544">
        <f>(Table2[[#This Row],[1W Return vs Nifty]]-AVERAGE(Table2[1W Return vs Nifty]))/_xlfn.STDEV.P(Table2[1W Return vs Nifty])</f>
        <v>-0.14980558183611828</v>
      </c>
      <c r="O544">
        <v>3007.36</v>
      </c>
      <c r="P544">
        <v>3054.9017961971299</v>
      </c>
      <c r="Q544">
        <v>3000.0423067116399</v>
      </c>
      <c r="R544">
        <v>38.051511514016099</v>
      </c>
      <c r="S544" s="1">
        <f>(Table2[[#This Row],[Close Price]]-Table2[[#This Row],[20D EMA]])/Table2[[#This Row],[20D EMA]]</f>
        <v>-1.6978346456692894E-2</v>
      </c>
      <c r="T544" s="1">
        <f>(Table2[[#This Row],[Close Price]]-Table2[[#This Row],[50D EMA]])/Table2[[#This Row],[50D EMA]]</f>
        <v>-3.2276584576261459E-2</v>
      </c>
      <c r="U544" s="1">
        <f>(Table2[[#This Row],[Close Price]]-Table2[[#This Row],[200D EMA]])/Table2[[#This Row],[200D EMA]]</f>
        <v>-1.4580563285317743E-2</v>
      </c>
      <c r="V544">
        <v>0.58280682940080497</v>
      </c>
      <c r="W544">
        <v>2935</v>
      </c>
      <c r="X544">
        <v>2984.75</v>
      </c>
      <c r="Y544">
        <v>2935</v>
      </c>
      <c r="Z544">
        <v>3026.4</v>
      </c>
      <c r="AA544">
        <v>2917.15</v>
      </c>
      <c r="AB544">
        <v>3059.15</v>
      </c>
      <c r="AC544" s="1">
        <f>(Table2[[#This Row],[Close Price]]/Table2[[#This Row],[Day Low]])-1</f>
        <v>7.257240204429305E-3</v>
      </c>
      <c r="AD544" s="1">
        <f>(Table2[[#This Row],[Day High]]/Table2[[#This Row],[Close Price]])-1</f>
        <v>9.6235158813380295E-3</v>
      </c>
      <c r="AE544" s="1">
        <f>(Table2[[#This Row],[Close Price]]/Table2[[#This Row],[Current Week Low]])-1</f>
        <v>7.257240204429305E-3</v>
      </c>
      <c r="AF544" s="1">
        <f>(Table2[[#This Row],[Current Week High]]/Table2[[#This Row],[Close Price]])-1</f>
        <v>2.3712072523086158E-2</v>
      </c>
      <c r="AG544" s="1">
        <f>(Table2[[#This Row],[Close Price]]/Table2[[#This Row],[Current Month Low]])-1</f>
        <v>1.3420633152220418E-2</v>
      </c>
      <c r="AH544" s="1">
        <f>(Table2[[#This Row],[Current Month High]]/Table2[[#This Row],[Close Price]])-1</f>
        <v>3.4790109258194368E-2</v>
      </c>
      <c r="AI544">
        <v>26.6414098704461</v>
      </c>
      <c r="AJ544">
        <v>38.015873015872998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-0.13</v>
      </c>
      <c r="AM544" t="s">
        <v>3216</v>
      </c>
      <c r="AN544">
        <v>-2.82</v>
      </c>
      <c r="AO544" t="s">
        <v>3216</v>
      </c>
      <c r="AP544">
        <v>7.3433639229597003E-2</v>
      </c>
      <c r="AQ544">
        <f>(Table2[[#This Row],[Sharpe Ratio]]-AVERAGE(Table2[Sharpe Ratio]))/_xlfn.STDEV.P(Table2[Sharpe Ratio])</f>
        <v>0.10485823928557662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520</v>
      </c>
      <c r="AT544">
        <f>_xlfn.RANK.AVG(Table2[[#This Row],[6M Return vs Nifty Z-Score]],Table2[6M Return vs Nifty Z-Score])</f>
        <v>681</v>
      </c>
      <c r="AU544">
        <f>_xlfn.RANK.AVG(Table2[[#This Row],[Sharpe Ratio Z-Score]],Table2[Sharpe Ratio Z-Score])</f>
        <v>319</v>
      </c>
      <c r="AV544">
        <f>(Table2[[#This Row],[Rank 1Y]]+Table2[[#This Row],[Rank 6M]]+Table2[[#This Row],[Rank Sharpe]])/3</f>
        <v>506.66666666666669</v>
      </c>
    </row>
    <row r="545" spans="1:48" x14ac:dyDescent="0.3">
      <c r="A545" t="s">
        <v>1774</v>
      </c>
      <c r="B545" t="s">
        <v>1775</v>
      </c>
      <c r="C545" t="s">
        <v>3178</v>
      </c>
      <c r="D545" t="s">
        <v>288</v>
      </c>
      <c r="E545">
        <v>4602.8409872120001</v>
      </c>
      <c r="F545">
        <v>209.17</v>
      </c>
      <c r="G545">
        <v>19.817071623487099</v>
      </c>
      <c r="H545">
        <f>(Table2[[#This Row],[1Y Return vs Nifty]]-AVERAGE(Table2[1Y Return vs Nifty]))/_xlfn.STDEV.P(Table2[1Y Return vs Nifty])</f>
        <v>-0.11430694086875402</v>
      </c>
      <c r="I545">
        <v>3.7929405923861901</v>
      </c>
      <c r="J545">
        <f>(Table2[[#This Row],[1M Return vs Nifty]]-AVERAGE(Table2[1M Return vs Nifty]))/_xlfn.STDEV.P(Table2[1M Return vs Nifty])</f>
        <v>0.23459967686679306</v>
      </c>
      <c r="K545">
        <v>-15.1710236285981</v>
      </c>
      <c r="L545">
        <f>(Table2[[#This Row],[6M Return vs Nifty]]-AVERAGE(Table2[6M Return vs Nifty]))/_xlfn.STDEV.P(Table2[6M Return vs Nifty])</f>
        <v>-0.92819477832243469</v>
      </c>
      <c r="M545">
        <v>-0.97520643429541998</v>
      </c>
      <c r="N545">
        <f>(Table2[[#This Row],[1W Return vs Nifty]]-AVERAGE(Table2[1W Return vs Nifty]))/_xlfn.STDEV.P(Table2[1W Return vs Nifty])</f>
        <v>4.394249479086075E-2</v>
      </c>
      <c r="O545">
        <v>193.32</v>
      </c>
      <c r="P545">
        <v>200.78027664214</v>
      </c>
      <c r="Q545">
        <v>188.89816422595899</v>
      </c>
      <c r="R545">
        <v>47.281372384057001</v>
      </c>
      <c r="S545" s="1">
        <f>(Table2[[#This Row],[Close Price]]-Table2[[#This Row],[20D EMA]])/Table2[[#This Row],[20D EMA]]</f>
        <v>8.198841299399956E-2</v>
      </c>
      <c r="T545" s="1">
        <f>(Table2[[#This Row],[Close Price]]-Table2[[#This Row],[50D EMA]])/Table2[[#This Row],[50D EMA]]</f>
        <v>4.178559516985518E-2</v>
      </c>
      <c r="U545" s="1">
        <f>(Table2[[#This Row],[Close Price]]-Table2[[#This Row],[200D EMA]])/Table2[[#This Row],[200D EMA]]</f>
        <v>0.10731621377639187</v>
      </c>
      <c r="V545">
        <v>0.749225916975509</v>
      </c>
      <c r="W545">
        <v>203</v>
      </c>
      <c r="X545">
        <v>209.95</v>
      </c>
      <c r="Y545">
        <v>207.1</v>
      </c>
      <c r="Z545">
        <v>212</v>
      </c>
      <c r="AA545">
        <v>207.1</v>
      </c>
      <c r="AB545">
        <v>218.99</v>
      </c>
      <c r="AC545" s="1">
        <f>(Table2[[#This Row],[Close Price]]/Table2[[#This Row],[Day Low]])-1</f>
        <v>3.0394088669950747E-2</v>
      </c>
      <c r="AD545" s="1">
        <f>(Table2[[#This Row],[Day High]]/Table2[[#This Row],[Close Price]])-1</f>
        <v>3.7290242386576189E-3</v>
      </c>
      <c r="AE545" s="1">
        <f>(Table2[[#This Row],[Close Price]]/Table2[[#This Row],[Current Week Low]])-1</f>
        <v>9.9951714147754611E-3</v>
      </c>
      <c r="AF545" s="1">
        <f>(Table2[[#This Row],[Current Week High]]/Table2[[#This Row],[Close Price]])-1</f>
        <v>1.3529664865898683E-2</v>
      </c>
      <c r="AG545" s="1">
        <f>(Table2[[#This Row],[Close Price]]/Table2[[#This Row],[Current Month Low]])-1</f>
        <v>9.9951714147754611E-3</v>
      </c>
      <c r="AH545" s="1">
        <f>(Table2[[#This Row],[Current Month High]]/Table2[[#This Row],[Close Price]])-1</f>
        <v>4.6947459004637482E-2</v>
      </c>
      <c r="AI545">
        <v>13.7113352775254</v>
      </c>
      <c r="AJ545">
        <v>64.377210216110001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0.03</v>
      </c>
      <c r="AM545" t="s">
        <v>3217</v>
      </c>
      <c r="AN545">
        <v>-2.12</v>
      </c>
      <c r="AO545" t="s">
        <v>3216</v>
      </c>
      <c r="AQ545">
        <f>(Table2[[#This Row],[Sharpe Ratio]]-AVERAGE(Table2[Sharpe Ratio]))/_xlfn.STDEV.P(Table2[Sharpe Ratio])</f>
        <v>-0.74800574154095378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327</v>
      </c>
      <c r="AT545">
        <f>_xlfn.RANK.AVG(Table2[[#This Row],[6M Return vs Nifty Z-Score]],Table2[6M Return vs Nifty Z-Score])</f>
        <v>637</v>
      </c>
      <c r="AU545">
        <f>_xlfn.RANK.AVG(Table2[[#This Row],[Sharpe Ratio Z-Score]],Table2[Sharpe Ratio Z-Score])</f>
        <v>556.5</v>
      </c>
      <c r="AV545">
        <f>(Table2[[#This Row],[Rank 1Y]]+Table2[[#This Row],[Rank 6M]]+Table2[[#This Row],[Rank Sharpe]])/3</f>
        <v>506.83333333333331</v>
      </c>
    </row>
    <row r="546" spans="1:48" x14ac:dyDescent="0.3">
      <c r="A546" t="s">
        <v>128</v>
      </c>
      <c r="B546" t="s">
        <v>129</v>
      </c>
      <c r="C546" t="s">
        <v>3171</v>
      </c>
      <c r="D546" t="s">
        <v>51</v>
      </c>
      <c r="E546">
        <v>220395.42848172001</v>
      </c>
      <c r="F546">
        <v>346.9</v>
      </c>
      <c r="G546">
        <v>22.708789784014002</v>
      </c>
      <c r="H546">
        <f>(Table2[[#This Row],[1Y Return vs Nifty]]-AVERAGE(Table2[1Y Return vs Nifty]))/_xlfn.STDEV.P(Table2[1Y Return vs Nifty])</f>
        <v>-6.6243283375767584E-2</v>
      </c>
      <c r="I546">
        <v>3.02344481830165</v>
      </c>
      <c r="J546">
        <f>(Table2[[#This Row],[1M Return vs Nifty]]-AVERAGE(Table2[1M Return vs Nifty]))/_xlfn.STDEV.P(Table2[1M Return vs Nifty])</f>
        <v>0.16300430070150096</v>
      </c>
      <c r="K546">
        <v>-16.663795556198298</v>
      </c>
      <c r="L546">
        <f>(Table2[[#This Row],[6M Return vs Nifty]]-AVERAGE(Table2[6M Return vs Nifty]))/_xlfn.STDEV.P(Table2[6M Return vs Nifty])</f>
        <v>-0.97220422323494349</v>
      </c>
      <c r="M546">
        <v>-2.1683736600491499</v>
      </c>
      <c r="N546">
        <f>(Table2[[#This Row],[1W Return vs Nifty]]-AVERAGE(Table2[1W Return vs Nifty]))/_xlfn.STDEV.P(Table2[1W Return vs Nifty])</f>
        <v>-0.22523991544713179</v>
      </c>
      <c r="O546">
        <v>342.06</v>
      </c>
      <c r="P546">
        <v>339.59854575889199</v>
      </c>
      <c r="Q546">
        <v>309.552405090268</v>
      </c>
      <c r="R546">
        <v>53.913525398685202</v>
      </c>
      <c r="S546" s="1">
        <f>(Table2[[#This Row],[Close Price]]-Table2[[#This Row],[20D EMA]])/Table2[[#This Row],[20D EMA]]</f>
        <v>1.4149564403905674E-2</v>
      </c>
      <c r="T546" s="1">
        <f>(Table2[[#This Row],[Close Price]]-Table2[[#This Row],[50D EMA]])/Table2[[#This Row],[50D EMA]]</f>
        <v>2.1500251789334436E-2</v>
      </c>
      <c r="U546" s="1">
        <f>(Table2[[#This Row],[Close Price]]-Table2[[#This Row],[200D EMA]])/Table2[[#This Row],[200D EMA]]</f>
        <v>0.12065031411673613</v>
      </c>
      <c r="V546">
        <v>1.16565366765328</v>
      </c>
      <c r="W546">
        <v>345.1</v>
      </c>
      <c r="X546">
        <v>353.25</v>
      </c>
      <c r="Y546">
        <v>344</v>
      </c>
      <c r="Z546">
        <v>355.5</v>
      </c>
      <c r="AA546">
        <v>323.14999999999998</v>
      </c>
      <c r="AB546">
        <v>359.75</v>
      </c>
      <c r="AC546" s="1">
        <f>(Table2[[#This Row],[Close Price]]/Table2[[#This Row],[Day Low]])-1</f>
        <v>5.2158794552301657E-3</v>
      </c>
      <c r="AD546" s="1">
        <f>(Table2[[#This Row],[Day High]]/Table2[[#This Row],[Close Price]])-1</f>
        <v>1.8304987027961905E-2</v>
      </c>
      <c r="AE546" s="1">
        <f>(Table2[[#This Row],[Close Price]]/Table2[[#This Row],[Current Week Low]])-1</f>
        <v>8.4302325581395721E-3</v>
      </c>
      <c r="AF546" s="1">
        <f>(Table2[[#This Row],[Current Week High]]/Table2[[#This Row],[Close Price]])-1</f>
        <v>2.4791006053617837E-2</v>
      </c>
      <c r="AG546" s="1">
        <f>(Table2[[#This Row],[Close Price]]/Table2[[#This Row],[Current Month Low]])-1</f>
        <v>7.3495280829336318E-2</v>
      </c>
      <c r="AH546" s="1">
        <f>(Table2[[#This Row],[Current Month High]]/Table2[[#This Row],[Close Price]])-1</f>
        <v>3.7042375324300991E-2</v>
      </c>
      <c r="AI546">
        <v>13.7791870856154</v>
      </c>
      <c r="AJ546">
        <v>69.840881272949801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-0.04</v>
      </c>
      <c r="AM546" t="s">
        <v>3216</v>
      </c>
      <c r="AN546">
        <v>0.57999999999999996</v>
      </c>
      <c r="AO546" t="s">
        <v>3217</v>
      </c>
      <c r="AQ546">
        <f>(Table2[[#This Row],[Sharpe Ratio]]-AVERAGE(Table2[Sharpe Ratio]))/_xlfn.STDEV.P(Table2[Sharpe Ratio])</f>
        <v>-0.74800574154095378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-1.8486888628972957</v>
      </c>
      <c r="AS546">
        <f>_xlfn.RANK.AVG(Table2[[#This Row],[1Y Return vs Nifty Z-Score]],Table2[1Y Return vs Nifty Z-Score])</f>
        <v>310</v>
      </c>
      <c r="AT546">
        <f>_xlfn.RANK.AVG(Table2[[#This Row],[6M Return vs Nifty Z-Score]],Table2[6M Return vs Nifty Z-Score])</f>
        <v>656</v>
      </c>
      <c r="AU546">
        <f>_xlfn.RANK.AVG(Table2[[#This Row],[Sharpe Ratio Z-Score]],Table2[Sharpe Ratio Z-Score])</f>
        <v>556.5</v>
      </c>
      <c r="AV546">
        <f>(Table2[[#This Row],[Rank 1Y]]+Table2[[#This Row],[Rank 6M]]+Table2[[#This Row],[Rank Sharpe]])/3</f>
        <v>507.5</v>
      </c>
    </row>
    <row r="547" spans="1:48" x14ac:dyDescent="0.3">
      <c r="A547" t="s">
        <v>514</v>
      </c>
      <c r="B547" t="s">
        <v>515</v>
      </c>
      <c r="C547" t="s">
        <v>3169</v>
      </c>
      <c r="D547" t="s">
        <v>192</v>
      </c>
      <c r="E547">
        <v>42439.251206250003</v>
      </c>
      <c r="F547">
        <v>616.5</v>
      </c>
      <c r="G547">
        <v>9.9850142007404195</v>
      </c>
      <c r="H547">
        <f>(Table2[[#This Row],[1Y Return vs Nifty]]-AVERAGE(Table2[1Y Return vs Nifty]))/_xlfn.STDEV.P(Table2[1Y Return vs Nifty])</f>
        <v>-0.27772696114215606</v>
      </c>
      <c r="I547">
        <v>-0.19061809163330801</v>
      </c>
      <c r="J547">
        <f>(Table2[[#This Row],[1M Return vs Nifty]]-AVERAGE(Table2[1M Return vs Nifty]))/_xlfn.STDEV.P(Table2[1M Return vs Nifty])</f>
        <v>-0.1360383331966101</v>
      </c>
      <c r="K547">
        <v>-1.4729777982838901</v>
      </c>
      <c r="L547">
        <f>(Table2[[#This Row],[6M Return vs Nifty]]-AVERAGE(Table2[6M Return vs Nifty]))/_xlfn.STDEV.P(Table2[6M Return vs Nifty])</f>
        <v>-0.52435318522162244</v>
      </c>
      <c r="M547">
        <v>-6.8005211369632299</v>
      </c>
      <c r="N547">
        <f>(Table2[[#This Row],[1W Return vs Nifty]]-AVERAGE(Table2[1W Return vs Nifty]))/_xlfn.STDEV.P(Table2[1W Return vs Nifty])</f>
        <v>-1.2702674652324517</v>
      </c>
      <c r="O547">
        <v>634.1</v>
      </c>
      <c r="P547">
        <v>627.21738171731397</v>
      </c>
      <c r="Q547">
        <v>575.64685616389102</v>
      </c>
      <c r="R547">
        <v>33.233871192771801</v>
      </c>
      <c r="S547" s="1">
        <f>(Table2[[#This Row],[Close Price]]-Table2[[#This Row],[20D EMA]])/Table2[[#This Row],[20D EMA]]</f>
        <v>-2.7755874467749603E-2</v>
      </c>
      <c r="T547" s="1">
        <f>(Table2[[#This Row],[Close Price]]-Table2[[#This Row],[50D EMA]])/Table2[[#This Row],[50D EMA]]</f>
        <v>-1.7087188636210785E-2</v>
      </c>
      <c r="U547" s="1">
        <f>(Table2[[#This Row],[Close Price]]-Table2[[#This Row],[200D EMA]])/Table2[[#This Row],[200D EMA]]</f>
        <v>7.0969107880401214E-2</v>
      </c>
      <c r="V547">
        <v>0.79206322756985004</v>
      </c>
      <c r="W547">
        <v>614.9</v>
      </c>
      <c r="X547">
        <v>625.75</v>
      </c>
      <c r="Y547">
        <v>614.9</v>
      </c>
      <c r="Z547">
        <v>641.45000000000005</v>
      </c>
      <c r="AA547">
        <v>614.9</v>
      </c>
      <c r="AB547">
        <v>689.95</v>
      </c>
      <c r="AC547" s="1">
        <f>(Table2[[#This Row],[Close Price]]/Table2[[#This Row],[Day Low]])-1</f>
        <v>2.6020491136771184E-3</v>
      </c>
      <c r="AD547" s="1">
        <f>(Table2[[#This Row],[Day High]]/Table2[[#This Row],[Close Price]])-1</f>
        <v>1.5004055150040552E-2</v>
      </c>
      <c r="AE547" s="1">
        <f>(Table2[[#This Row],[Close Price]]/Table2[[#This Row],[Current Week Low]])-1</f>
        <v>2.6020491136771184E-3</v>
      </c>
      <c r="AF547" s="1">
        <f>(Table2[[#This Row],[Current Week High]]/Table2[[#This Row],[Close Price]])-1</f>
        <v>4.0470397404704039E-2</v>
      </c>
      <c r="AG547" s="1">
        <f>(Table2[[#This Row],[Close Price]]/Table2[[#This Row],[Current Month Low]])-1</f>
        <v>2.6020491136771184E-3</v>
      </c>
      <c r="AH547" s="1">
        <f>(Table2[[#This Row],[Current Month High]]/Table2[[#This Row],[Close Price]])-1</f>
        <v>0.11914030819140309</v>
      </c>
      <c r="AI547">
        <v>11.914030819140301</v>
      </c>
      <c r="AJ547">
        <v>55.270117113713603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-0.06</v>
      </c>
      <c r="AM547" t="s">
        <v>3216</v>
      </c>
      <c r="AN547">
        <v>-9.34</v>
      </c>
      <c r="AO547" t="s">
        <v>3216</v>
      </c>
      <c r="AP547">
        <v>-3.5152221659783003E-2</v>
      </c>
      <c r="AQ547">
        <f>(Table2[[#This Row],[Sharpe Ratio]]-AVERAGE(Table2[Sharpe Ratio]))/_xlfn.STDEV.P(Table2[Sharpe Ratio])</f>
        <v>-1.1562663699693461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-3.3646523147621865</v>
      </c>
      <c r="AS547">
        <f>_xlfn.RANK.AVG(Table2[[#This Row],[1Y Return vs Nifty Z-Score]],Table2[1Y Return vs Nifty Z-Score])</f>
        <v>384</v>
      </c>
      <c r="AT547">
        <f>_xlfn.RANK.AVG(Table2[[#This Row],[6M Return vs Nifty Z-Score]],Table2[6M Return vs Nifty Z-Score])</f>
        <v>493</v>
      </c>
      <c r="AU547">
        <f>_xlfn.RANK.AVG(Table2[[#This Row],[Sharpe Ratio Z-Score]],Table2[Sharpe Ratio Z-Score])</f>
        <v>649</v>
      </c>
      <c r="AV547">
        <f>(Table2[[#This Row],[Rank 1Y]]+Table2[[#This Row],[Rank 6M]]+Table2[[#This Row],[Rank Sharpe]])/3</f>
        <v>508.66666666666669</v>
      </c>
    </row>
    <row r="548" spans="1:48" x14ac:dyDescent="0.3">
      <c r="A548" t="s">
        <v>627</v>
      </c>
      <c r="B548" t="s">
        <v>628</v>
      </c>
      <c r="C548" t="s">
        <v>3177</v>
      </c>
      <c r="D548" t="s">
        <v>527</v>
      </c>
      <c r="E548">
        <v>30938.9133081359</v>
      </c>
      <c r="F548">
        <v>69.98</v>
      </c>
      <c r="G548">
        <v>-18.468856913406899</v>
      </c>
      <c r="H548">
        <f>(Table2[[#This Row],[1Y Return vs Nifty]]-AVERAGE(Table2[1Y Return vs Nifty]))/_xlfn.STDEV.P(Table2[1Y Return vs Nifty])</f>
        <v>-0.7506627867174831</v>
      </c>
      <c r="I548">
        <v>-5.2532236671875499</v>
      </c>
      <c r="J548">
        <f>(Table2[[#This Row],[1M Return vs Nifty]]-AVERAGE(Table2[1M Return vs Nifty]))/_xlfn.STDEV.P(Table2[1M Return vs Nifty])</f>
        <v>-0.6070729545231851</v>
      </c>
      <c r="K548">
        <v>-2.6435153145396102</v>
      </c>
      <c r="L548">
        <f>(Table2[[#This Row],[6M Return vs Nifty]]-AVERAGE(Table2[6M Return vs Nifty]))/_xlfn.STDEV.P(Table2[6M Return vs Nifty])</f>
        <v>-0.55886261388062519</v>
      </c>
      <c r="M548">
        <v>-2.1571002573490001</v>
      </c>
      <c r="N548">
        <f>(Table2[[#This Row],[1W Return vs Nifty]]-AVERAGE(Table2[1W Return vs Nifty]))/_xlfn.STDEV.P(Table2[1W Return vs Nifty])</f>
        <v>-0.22269659909975825</v>
      </c>
      <c r="O548">
        <v>70.209999999999994</v>
      </c>
      <c r="P548">
        <v>70.926534325179105</v>
      </c>
      <c r="Q548">
        <v>68.3777180391792</v>
      </c>
      <c r="R548">
        <v>50.173317587800497</v>
      </c>
      <c r="S548" s="1">
        <f>(Table2[[#This Row],[Close Price]]-Table2[[#This Row],[20D EMA]])/Table2[[#This Row],[20D EMA]]</f>
        <v>-3.2758866258366299E-3</v>
      </c>
      <c r="T548" s="1">
        <f>(Table2[[#This Row],[Close Price]]-Table2[[#This Row],[50D EMA]])/Table2[[#This Row],[50D EMA]]</f>
        <v>-1.3345278099159556E-2</v>
      </c>
      <c r="U548" s="1">
        <f>(Table2[[#This Row],[Close Price]]-Table2[[#This Row],[200D EMA]])/Table2[[#This Row],[200D EMA]]</f>
        <v>2.34328083295018E-2</v>
      </c>
      <c r="V548">
        <v>0.46886489095814199</v>
      </c>
      <c r="W548">
        <v>69.599999999999994</v>
      </c>
      <c r="X548">
        <v>70.5</v>
      </c>
      <c r="Y548">
        <v>69.430000000000007</v>
      </c>
      <c r="Z548">
        <v>70.5</v>
      </c>
      <c r="AA548">
        <v>68.56</v>
      </c>
      <c r="AB548">
        <v>70.95</v>
      </c>
      <c r="AC548" s="1">
        <f>(Table2[[#This Row],[Close Price]]/Table2[[#This Row],[Day Low]])-1</f>
        <v>5.4597701149425859E-3</v>
      </c>
      <c r="AD548" s="1">
        <f>(Table2[[#This Row],[Day High]]/Table2[[#This Row],[Close Price]])-1</f>
        <v>7.430694484138245E-3</v>
      </c>
      <c r="AE548" s="1">
        <f>(Table2[[#This Row],[Close Price]]/Table2[[#This Row],[Current Week Low]])-1</f>
        <v>7.9216477027221899E-3</v>
      </c>
      <c r="AF548" s="1">
        <f>(Table2[[#This Row],[Current Week High]]/Table2[[#This Row],[Close Price]])-1</f>
        <v>7.430694484138245E-3</v>
      </c>
      <c r="AG548" s="1">
        <f>(Table2[[#This Row],[Close Price]]/Table2[[#This Row],[Current Month Low]])-1</f>
        <v>2.0711785297549579E-2</v>
      </c>
      <c r="AH548" s="1">
        <f>(Table2[[#This Row],[Current Month High]]/Table2[[#This Row],[Close Price]])-1</f>
        <v>1.3861103172335021E-2</v>
      </c>
      <c r="AI548">
        <v>14.3183766790511</v>
      </c>
      <c r="AJ548">
        <v>20.968020743301601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0</v>
      </c>
      <c r="AM548" t="s">
        <v>3218</v>
      </c>
      <c r="AN548">
        <v>-0.38</v>
      </c>
      <c r="AO548" t="s">
        <v>3216</v>
      </c>
      <c r="AP548">
        <v>3.2660459360936998E-2</v>
      </c>
      <c r="AQ548">
        <f>(Table2[[#This Row],[Sharpe Ratio]]-AVERAGE(Table2[Sharpe Ratio]))/_xlfn.STDEV.P(Table2[Sharpe Ratio])</f>
        <v>-0.3686846336887219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589</v>
      </c>
      <c r="AT548">
        <f>_xlfn.RANK.AVG(Table2[[#This Row],[6M Return vs Nifty Z-Score]],Table2[6M Return vs Nifty Z-Score])</f>
        <v>505</v>
      </c>
      <c r="AU548">
        <f>_xlfn.RANK.AVG(Table2[[#This Row],[Sharpe Ratio Z-Score]],Table2[Sharpe Ratio Z-Score])</f>
        <v>433</v>
      </c>
      <c r="AV548">
        <f>(Table2[[#This Row],[Rank 1Y]]+Table2[[#This Row],[Rank 6M]]+Table2[[#This Row],[Rank Sharpe]])/3</f>
        <v>509</v>
      </c>
    </row>
    <row r="549" spans="1:48" x14ac:dyDescent="0.3">
      <c r="A549" t="s">
        <v>436</v>
      </c>
      <c r="B549" t="s">
        <v>437</v>
      </c>
      <c r="C549" t="s">
        <v>3179</v>
      </c>
      <c r="D549" t="s">
        <v>127</v>
      </c>
      <c r="E549">
        <v>53552.260371885</v>
      </c>
      <c r="F549">
        <v>129.65</v>
      </c>
      <c r="G549">
        <v>7.7500871551788402</v>
      </c>
      <c r="H549">
        <f>(Table2[[#This Row],[1Y Return vs Nifty]]-AVERAGE(Table2[1Y Return vs Nifty]))/_xlfn.STDEV.P(Table2[1Y Return vs Nifty])</f>
        <v>-0.31487400040275643</v>
      </c>
      <c r="I549">
        <v>-1.7279991020704399</v>
      </c>
      <c r="J549">
        <f>(Table2[[#This Row],[1M Return vs Nifty]]-AVERAGE(Table2[1M Return vs Nifty]))/_xlfn.STDEV.P(Table2[1M Return vs Nifty])</f>
        <v>-0.27907923797944861</v>
      </c>
      <c r="K549">
        <v>-12.123512317238699</v>
      </c>
      <c r="L549">
        <f>(Table2[[#This Row],[6M Return vs Nifty]]-AVERAGE(Table2[6M Return vs Nifty]))/_xlfn.STDEV.P(Table2[6M Return vs Nifty])</f>
        <v>-0.83834898292813687</v>
      </c>
      <c r="M549">
        <v>-0.34998744719027902</v>
      </c>
      <c r="N549">
        <f>(Table2[[#This Row],[1W Return vs Nifty]]-AVERAGE(Table2[1W Return vs Nifty]))/_xlfn.STDEV.P(Table2[1W Return vs Nifty])</f>
        <v>0.18499393355226615</v>
      </c>
      <c r="O549">
        <v>132.01</v>
      </c>
      <c r="P549">
        <v>136.84584100570501</v>
      </c>
      <c r="Q549">
        <v>133.21029758485599</v>
      </c>
      <c r="R549">
        <v>43.0098848262788</v>
      </c>
      <c r="S549" s="1">
        <f>(Table2[[#This Row],[Close Price]]-Table2[[#This Row],[20D EMA]])/Table2[[#This Row],[20D EMA]]</f>
        <v>-1.7877433527762939E-2</v>
      </c>
      <c r="T549" s="1">
        <f>(Table2[[#This Row],[Close Price]]-Table2[[#This Row],[50D EMA]])/Table2[[#This Row],[50D EMA]]</f>
        <v>-5.2583556451708431E-2</v>
      </c>
      <c r="U549" s="1">
        <f>(Table2[[#This Row],[Close Price]]-Table2[[#This Row],[200D EMA]])/Table2[[#This Row],[200D EMA]]</f>
        <v>-2.6726894612543378E-2</v>
      </c>
      <c r="V549">
        <v>0.57198285860049003</v>
      </c>
      <c r="W549">
        <v>128.65</v>
      </c>
      <c r="X549">
        <v>131.88999999999999</v>
      </c>
      <c r="Y549">
        <v>128.65</v>
      </c>
      <c r="Z549">
        <v>134.08000000000001</v>
      </c>
      <c r="AA549">
        <v>126.11</v>
      </c>
      <c r="AB549">
        <v>134.38999999999999</v>
      </c>
      <c r="AC549" s="1">
        <f>(Table2[[#This Row],[Close Price]]/Table2[[#This Row],[Day Low]])-1</f>
        <v>7.7730275942480276E-3</v>
      </c>
      <c r="AD549" s="1">
        <f>(Table2[[#This Row],[Day High]]/Table2[[#This Row],[Close Price]])-1</f>
        <v>1.7277284998071574E-2</v>
      </c>
      <c r="AE549" s="1">
        <f>(Table2[[#This Row],[Close Price]]/Table2[[#This Row],[Current Week Low]])-1</f>
        <v>7.7730275942480276E-3</v>
      </c>
      <c r="AF549" s="1">
        <f>(Table2[[#This Row],[Current Week High]]/Table2[[#This Row],[Close Price]])-1</f>
        <v>3.4168916313150888E-2</v>
      </c>
      <c r="AG549" s="1">
        <f>(Table2[[#This Row],[Close Price]]/Table2[[#This Row],[Current Month Low]])-1</f>
        <v>2.8070731900721624E-2</v>
      </c>
      <c r="AH549" s="1">
        <f>(Table2[[#This Row],[Current Month High]]/Table2[[#This Row],[Close Price]])-1</f>
        <v>3.6559969147705207E-2</v>
      </c>
      <c r="AI549">
        <v>35.248746625530202</v>
      </c>
      <c r="AJ549">
        <v>58.496332518337397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-0.08</v>
      </c>
      <c r="AM549" t="s">
        <v>3216</v>
      </c>
      <c r="AN549">
        <v>-2.64</v>
      </c>
      <c r="AO549" t="s">
        <v>3216</v>
      </c>
      <c r="AP549">
        <v>2.667756452882E-3</v>
      </c>
      <c r="AQ549">
        <f>(Table2[[#This Row],[Sharpe Ratio]]-AVERAGE(Table2[Sharpe Ratio]))/_xlfn.STDEV.P(Table2[Sharpe Ratio])</f>
        <v>-0.71702221121138798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399</v>
      </c>
      <c r="AT549">
        <f>_xlfn.RANK.AVG(Table2[[#This Row],[6M Return vs Nifty Z-Score]],Table2[6M Return vs Nifty Z-Score])</f>
        <v>606</v>
      </c>
      <c r="AU549">
        <f>_xlfn.RANK.AVG(Table2[[#This Row],[Sharpe Ratio Z-Score]],Table2[Sharpe Ratio Z-Score])</f>
        <v>525</v>
      </c>
      <c r="AV549">
        <f>(Table2[[#This Row],[Rank 1Y]]+Table2[[#This Row],[Rank 6M]]+Table2[[#This Row],[Rank Sharpe]])/3</f>
        <v>510</v>
      </c>
    </row>
    <row r="550" spans="1:48" x14ac:dyDescent="0.3">
      <c r="A550" t="s">
        <v>2198</v>
      </c>
      <c r="B550" t="s">
        <v>2199</v>
      </c>
      <c r="C550" t="s">
        <v>3170</v>
      </c>
      <c r="D550" t="s">
        <v>282</v>
      </c>
      <c r="E550">
        <v>2684.1895156299902</v>
      </c>
      <c r="F550">
        <v>1798.3</v>
      </c>
      <c r="G550">
        <v>-5.8203317492954199</v>
      </c>
      <c r="H550">
        <f>(Table2[[#This Row],[1Y Return vs Nifty]]-AVERAGE(Table2[1Y Return vs Nifty]))/_xlfn.STDEV.P(Table2[1Y Return vs Nifty])</f>
        <v>-0.54042985683592737</v>
      </c>
      <c r="I550">
        <v>-1.2331783847184199</v>
      </c>
      <c r="J550">
        <f>(Table2[[#This Row],[1M Return vs Nifty]]-AVERAGE(Table2[1M Return vs Nifty]))/_xlfn.STDEV.P(Table2[1M Return vs Nifty])</f>
        <v>-0.23304016072090944</v>
      </c>
      <c r="K550">
        <v>-8.0195193306038703</v>
      </c>
      <c r="L550">
        <f>(Table2[[#This Row],[6M Return vs Nifty]]-AVERAGE(Table2[6M Return vs Nifty]))/_xlfn.STDEV.P(Table2[6M Return vs Nifty])</f>
        <v>-0.71735631825699275</v>
      </c>
      <c r="M550">
        <v>-3.2781083891218499</v>
      </c>
      <c r="N550">
        <f>(Table2[[#This Row],[1W Return vs Nifty]]-AVERAGE(Table2[1W Return vs Nifty]))/_xlfn.STDEV.P(Table2[1W Return vs Nifty])</f>
        <v>-0.47559968283672915</v>
      </c>
      <c r="O550">
        <v>1718.59</v>
      </c>
      <c r="P550">
        <v>1776.88023817511</v>
      </c>
      <c r="Q550">
        <v>1701.4081552652499</v>
      </c>
      <c r="R550">
        <v>53.234868382521903</v>
      </c>
      <c r="S550" s="1">
        <f>(Table2[[#This Row],[Close Price]]-Table2[[#This Row],[20D EMA]])/Table2[[#This Row],[20D EMA]]</f>
        <v>4.6381044926364079E-2</v>
      </c>
      <c r="T550" s="1">
        <f>(Table2[[#This Row],[Close Price]]-Table2[[#This Row],[50D EMA]])/Table2[[#This Row],[50D EMA]]</f>
        <v>1.2054702036018184E-2</v>
      </c>
      <c r="U550" s="1">
        <f>(Table2[[#This Row],[Close Price]]-Table2[[#This Row],[200D EMA]])/Table2[[#This Row],[200D EMA]]</f>
        <v>5.6948031214558631E-2</v>
      </c>
      <c r="V550">
        <v>0.63435198646645596</v>
      </c>
      <c r="W550">
        <v>1731.6</v>
      </c>
      <c r="X550">
        <v>1820.95</v>
      </c>
      <c r="Y550">
        <v>1780</v>
      </c>
      <c r="Z550">
        <v>1809.85</v>
      </c>
      <c r="AA550">
        <v>1766.55</v>
      </c>
      <c r="AB550">
        <v>1856.3</v>
      </c>
      <c r="AC550" s="1">
        <f>(Table2[[#This Row],[Close Price]]/Table2[[#This Row],[Day Low]])-1</f>
        <v>3.8519288519288652E-2</v>
      </c>
      <c r="AD550" s="1">
        <f>(Table2[[#This Row],[Day High]]/Table2[[#This Row],[Close Price]])-1</f>
        <v>1.2595228827225746E-2</v>
      </c>
      <c r="AE550" s="1">
        <f>(Table2[[#This Row],[Close Price]]/Table2[[#This Row],[Current Week Low]])-1</f>
        <v>1.0280898876404487E-2</v>
      </c>
      <c r="AF550" s="1">
        <f>(Table2[[#This Row],[Current Week High]]/Table2[[#This Row],[Close Price]])-1</f>
        <v>6.4227325807706404E-3</v>
      </c>
      <c r="AG550" s="1">
        <f>(Table2[[#This Row],[Close Price]]/Table2[[#This Row],[Current Month Low]])-1</f>
        <v>1.7972885001839689E-2</v>
      </c>
      <c r="AH550" s="1">
        <f>(Table2[[#This Row],[Current Month High]]/Table2[[#This Row],[Close Price]])-1</f>
        <v>3.2252683089584622E-2</v>
      </c>
      <c r="AI550">
        <v>18.300617249624601</v>
      </c>
      <c r="AJ550">
        <v>37.274809160305303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-0.09</v>
      </c>
      <c r="AM550" t="s">
        <v>3216</v>
      </c>
      <c r="AN550">
        <v>2.09</v>
      </c>
      <c r="AO550" t="s">
        <v>3217</v>
      </c>
      <c r="AP550">
        <v>2.1359534337976001E-2</v>
      </c>
      <c r="AQ550">
        <f>(Table2[[#This Row],[Sharpe Ratio]]-AVERAGE(Table2[Sharpe Ratio]))/_xlfn.STDEV.P(Table2[Sharpe Ratio])</f>
        <v>-0.49993445329755404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500</v>
      </c>
      <c r="AT550">
        <f>_xlfn.RANK.AVG(Table2[[#This Row],[6M Return vs Nifty Z-Score]],Table2[6M Return vs Nifty Z-Score])</f>
        <v>560</v>
      </c>
      <c r="AU550">
        <f>_xlfn.RANK.AVG(Table2[[#This Row],[Sharpe Ratio Z-Score]],Table2[Sharpe Ratio Z-Score])</f>
        <v>472</v>
      </c>
      <c r="AV550">
        <f>(Table2[[#This Row],[Rank 1Y]]+Table2[[#This Row],[Rank 6M]]+Table2[[#This Row],[Rank Sharpe]])/3</f>
        <v>510.66666666666669</v>
      </c>
    </row>
    <row r="551" spans="1:48" x14ac:dyDescent="0.3">
      <c r="A551" t="s">
        <v>1026</v>
      </c>
      <c r="B551" t="s">
        <v>1027</v>
      </c>
      <c r="C551" t="s">
        <v>3170</v>
      </c>
      <c r="D551" t="s">
        <v>282</v>
      </c>
      <c r="E551">
        <v>13584.3239371</v>
      </c>
      <c r="F551">
        <v>985.25</v>
      </c>
      <c r="G551">
        <v>10.2248333323131</v>
      </c>
      <c r="H551">
        <f>(Table2[[#This Row],[1Y Return vs Nifty]]-AVERAGE(Table2[1Y Return vs Nifty]))/_xlfn.STDEV.P(Table2[1Y Return vs Nifty])</f>
        <v>-0.27374089335812468</v>
      </c>
      <c r="I551">
        <v>-0.14773657798567799</v>
      </c>
      <c r="J551">
        <f>(Table2[[#This Row],[1M Return vs Nifty]]-AVERAGE(Table2[1M Return vs Nifty]))/_xlfn.STDEV.P(Table2[1M Return vs Nifty])</f>
        <v>-0.13204855417047878</v>
      </c>
      <c r="K551">
        <v>-25.431893297702601</v>
      </c>
      <c r="L551">
        <f>(Table2[[#This Row],[6M Return vs Nifty]]-AVERAGE(Table2[6M Return vs Nifty]))/_xlfn.STDEV.P(Table2[6M Return vs Nifty])</f>
        <v>-1.2307025962332698</v>
      </c>
      <c r="M551">
        <v>-3.0581548341032199</v>
      </c>
      <c r="N551">
        <f>(Table2[[#This Row],[1W Return vs Nifty]]-AVERAGE(Table2[1W Return vs Nifty]))/_xlfn.STDEV.P(Table2[1W Return vs Nifty])</f>
        <v>-0.42597744481143646</v>
      </c>
      <c r="O551">
        <v>987.24</v>
      </c>
      <c r="P551">
        <v>989.93794900298496</v>
      </c>
      <c r="Q551">
        <v>936.811948665248</v>
      </c>
      <c r="R551">
        <v>46.799986769697803</v>
      </c>
      <c r="S551" s="1">
        <f>(Table2[[#This Row],[Close Price]]-Table2[[#This Row],[20D EMA]])/Table2[[#This Row],[20D EMA]]</f>
        <v>-2.0157205947895235E-3</v>
      </c>
      <c r="T551" s="1">
        <f>(Table2[[#This Row],[Close Price]]-Table2[[#This Row],[50D EMA]])/Table2[[#This Row],[50D EMA]]</f>
        <v>-4.7355988400145967E-3</v>
      </c>
      <c r="U551" s="1">
        <f>(Table2[[#This Row],[Close Price]]-Table2[[#This Row],[200D EMA]])/Table2[[#This Row],[200D EMA]]</f>
        <v>5.1705202312764716E-2</v>
      </c>
      <c r="V551">
        <v>0.65402954452445505</v>
      </c>
      <c r="W551">
        <v>976</v>
      </c>
      <c r="X551">
        <v>998.1</v>
      </c>
      <c r="Y551">
        <v>975.9</v>
      </c>
      <c r="Z551">
        <v>1001</v>
      </c>
      <c r="AA551">
        <v>975</v>
      </c>
      <c r="AB551">
        <v>1040.5</v>
      </c>
      <c r="AC551" s="1">
        <f>(Table2[[#This Row],[Close Price]]/Table2[[#This Row],[Day Low]])-1</f>
        <v>9.4774590163935191E-3</v>
      </c>
      <c r="AD551" s="1">
        <f>(Table2[[#This Row],[Day High]]/Table2[[#This Row],[Close Price]])-1</f>
        <v>1.3042375031717901E-2</v>
      </c>
      <c r="AE551" s="1">
        <f>(Table2[[#This Row],[Close Price]]/Table2[[#This Row],[Current Week Low]])-1</f>
        <v>9.5808996823445458E-3</v>
      </c>
      <c r="AF551" s="1">
        <f>(Table2[[#This Row],[Current Week High]]/Table2[[#This Row],[Close Price]])-1</f>
        <v>1.5985790408525657E-2</v>
      </c>
      <c r="AG551" s="1">
        <f>(Table2[[#This Row],[Close Price]]/Table2[[#This Row],[Current Month Low]])-1</f>
        <v>1.0512820512820431E-2</v>
      </c>
      <c r="AH551" s="1">
        <f>(Table2[[#This Row],[Current Month High]]/Table2[[#This Row],[Close Price]])-1</f>
        <v>5.6077137782288844E-2</v>
      </c>
      <c r="AI551">
        <v>21.695001268713501</v>
      </c>
      <c r="AJ551">
        <v>57.64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-0.2</v>
      </c>
      <c r="AM551" t="s">
        <v>3216</v>
      </c>
      <c r="AN551">
        <v>-0.38</v>
      </c>
      <c r="AO551" t="s">
        <v>3216</v>
      </c>
      <c r="AP551">
        <v>3.0739550047363E-2</v>
      </c>
      <c r="AQ551">
        <f>(Table2[[#This Row],[Sharpe Ratio]]-AVERAGE(Table2[Sharpe Ratio]))/_xlfn.STDEV.P(Table2[Sharpe Ratio])</f>
        <v>-0.39099422342401019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383</v>
      </c>
      <c r="AT551">
        <f>_xlfn.RANK.AVG(Table2[[#This Row],[6M Return vs Nifty Z-Score]],Table2[6M Return vs Nifty Z-Score])</f>
        <v>711</v>
      </c>
      <c r="AU551">
        <f>_xlfn.RANK.AVG(Table2[[#This Row],[Sharpe Ratio Z-Score]],Table2[Sharpe Ratio Z-Score])</f>
        <v>440</v>
      </c>
      <c r="AV551">
        <f>(Table2[[#This Row],[Rank 1Y]]+Table2[[#This Row],[Rank 6M]]+Table2[[#This Row],[Rank Sharpe]])/3</f>
        <v>511.33333333333331</v>
      </c>
    </row>
    <row r="552" spans="1:48" x14ac:dyDescent="0.3">
      <c r="A552" t="s">
        <v>1553</v>
      </c>
      <c r="B552" t="s">
        <v>1554</v>
      </c>
      <c r="C552" t="s">
        <v>3183</v>
      </c>
      <c r="D552" t="s">
        <v>1555</v>
      </c>
      <c r="E552">
        <v>6531.20612385</v>
      </c>
      <c r="F552">
        <v>500.3</v>
      </c>
      <c r="G552">
        <v>-8.2745727831348699</v>
      </c>
      <c r="H552">
        <f>(Table2[[#This Row],[1Y Return vs Nifty]]-AVERAGE(Table2[1Y Return vs Nifty]))/_xlfn.STDEV.P(Table2[1Y Return vs Nifty])</f>
        <v>-0.58122214498692693</v>
      </c>
      <c r="I552">
        <v>-5.7065560494828702</v>
      </c>
      <c r="J552">
        <f>(Table2[[#This Row],[1M Return vs Nifty]]-AVERAGE(Table2[1M Return vs Nifty]))/_xlfn.STDEV.P(Table2[1M Return vs Nifty])</f>
        <v>-0.64925187678816387</v>
      </c>
      <c r="K552">
        <v>-13.888284076138</v>
      </c>
      <c r="L552">
        <f>(Table2[[#This Row],[6M Return vs Nifty]]-AVERAGE(Table2[6M Return vs Nifty]))/_xlfn.STDEV.P(Table2[6M Return vs Nifty])</f>
        <v>-0.89037744358608073</v>
      </c>
      <c r="M552">
        <v>-2.1207399611089901</v>
      </c>
      <c r="N552">
        <f>(Table2[[#This Row],[1W Return vs Nifty]]-AVERAGE(Table2[1W Return vs Nifty]))/_xlfn.STDEV.P(Table2[1W Return vs Nifty])</f>
        <v>-0.21449359790462361</v>
      </c>
      <c r="O552">
        <v>509.79</v>
      </c>
      <c r="P552">
        <v>509.46286482850002</v>
      </c>
      <c r="Q552">
        <v>504.73433657149701</v>
      </c>
      <c r="R552">
        <v>41.100799224939301</v>
      </c>
      <c r="S552" s="1">
        <f>(Table2[[#This Row],[Close Price]]-Table2[[#This Row],[20D EMA]])/Table2[[#This Row],[20D EMA]]</f>
        <v>-1.8615508346574095E-2</v>
      </c>
      <c r="T552" s="1">
        <f>(Table2[[#This Row],[Close Price]]-Table2[[#This Row],[50D EMA]])/Table2[[#This Row],[50D EMA]]</f>
        <v>-1.7985343900550028E-2</v>
      </c>
      <c r="U552" s="1">
        <f>(Table2[[#This Row],[Close Price]]-Table2[[#This Row],[200D EMA]])/Table2[[#This Row],[200D EMA]]</f>
        <v>-8.785486245334654E-3</v>
      </c>
      <c r="V552">
        <v>0.35673928917470099</v>
      </c>
      <c r="W552">
        <v>492.2</v>
      </c>
      <c r="X552">
        <v>506.9</v>
      </c>
      <c r="Y552">
        <v>494.6</v>
      </c>
      <c r="Z552">
        <v>504.7</v>
      </c>
      <c r="AA552">
        <v>494.6</v>
      </c>
      <c r="AB552">
        <v>520</v>
      </c>
      <c r="AC552" s="1">
        <f>(Table2[[#This Row],[Close Price]]/Table2[[#This Row],[Day Low]])-1</f>
        <v>1.6456724908573861E-2</v>
      </c>
      <c r="AD552" s="1">
        <f>(Table2[[#This Row],[Day High]]/Table2[[#This Row],[Close Price]])-1</f>
        <v>1.3192084749150457E-2</v>
      </c>
      <c r="AE552" s="1">
        <f>(Table2[[#This Row],[Close Price]]/Table2[[#This Row],[Current Week Low]])-1</f>
        <v>1.1524464213505947E-2</v>
      </c>
      <c r="AF552" s="1">
        <f>(Table2[[#This Row],[Current Week High]]/Table2[[#This Row],[Close Price]])-1</f>
        <v>8.7947231661003045E-3</v>
      </c>
      <c r="AG552" s="1">
        <f>(Table2[[#This Row],[Close Price]]/Table2[[#This Row],[Current Month Low]])-1</f>
        <v>1.1524464213505947E-2</v>
      </c>
      <c r="AH552" s="1">
        <f>(Table2[[#This Row],[Current Month High]]/Table2[[#This Row],[Close Price]])-1</f>
        <v>3.9376374175494666E-2</v>
      </c>
      <c r="AI552">
        <v>33.789726164301399</v>
      </c>
      <c r="AJ552">
        <v>27.937603886970901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-0.04</v>
      </c>
      <c r="AM552" t="s">
        <v>3216</v>
      </c>
      <c r="AN552">
        <v>-1.1299999999999999</v>
      </c>
      <c r="AO552" t="s">
        <v>3216</v>
      </c>
      <c r="AP552">
        <v>4.6294217877291002E-2</v>
      </c>
      <c r="AQ552">
        <f>(Table2[[#This Row],[Sharpe Ratio]]-AVERAGE(Table2[Sharpe Ratio]))/_xlfn.STDEV.P(Table2[Sharpe Ratio])</f>
        <v>-0.21034110497526559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-2.545686168241061</v>
      </c>
      <c r="AS552">
        <f>_xlfn.RANK.AVG(Table2[[#This Row],[1Y Return vs Nifty Z-Score]],Table2[1Y Return vs Nifty Z-Score])</f>
        <v>521</v>
      </c>
      <c r="AT552">
        <f>_xlfn.RANK.AVG(Table2[[#This Row],[6M Return vs Nifty Z-Score]],Table2[6M Return vs Nifty Z-Score])</f>
        <v>624</v>
      </c>
      <c r="AU552">
        <f>_xlfn.RANK.AVG(Table2[[#This Row],[Sharpe Ratio Z-Score]],Table2[Sharpe Ratio Z-Score])</f>
        <v>391</v>
      </c>
      <c r="AV552">
        <f>(Table2[[#This Row],[Rank 1Y]]+Table2[[#This Row],[Rank 6M]]+Table2[[#This Row],[Rank Sharpe]])/3</f>
        <v>512</v>
      </c>
    </row>
    <row r="553" spans="1:48" x14ac:dyDescent="0.3">
      <c r="A553" t="s">
        <v>47</v>
      </c>
      <c r="B553" t="s">
        <v>48</v>
      </c>
      <c r="C553" t="s">
        <v>3170</v>
      </c>
      <c r="D553" t="s">
        <v>21</v>
      </c>
      <c r="E553">
        <v>475332.30518685002</v>
      </c>
      <c r="F553">
        <v>1756.5</v>
      </c>
      <c r="G553">
        <v>8.5500586864410799</v>
      </c>
      <c r="H553">
        <f>(Table2[[#This Row],[1Y Return vs Nifty]]-AVERAGE(Table2[1Y Return vs Nifty]))/_xlfn.STDEV.P(Table2[1Y Return vs Nifty])</f>
        <v>-0.30157756017300652</v>
      </c>
      <c r="I553">
        <v>5.6567896296711702</v>
      </c>
      <c r="J553">
        <f>(Table2[[#This Row],[1M Return vs Nifty]]-AVERAGE(Table2[1M Return vs Nifty]))/_xlfn.STDEV.P(Table2[1M Return vs Nifty])</f>
        <v>0.40801579874022531</v>
      </c>
      <c r="K553">
        <v>-8.1791122477269198</v>
      </c>
      <c r="L553">
        <f>(Table2[[#This Row],[6M Return vs Nifty]]-AVERAGE(Table2[6M Return vs Nifty]))/_xlfn.STDEV.P(Table2[6M Return vs Nifty])</f>
        <v>-0.72206138777544537</v>
      </c>
      <c r="M553">
        <v>0.171144995637207</v>
      </c>
      <c r="N553">
        <f>(Table2[[#This Row],[1W Return vs Nifty]]-AVERAGE(Table2[1W Return vs Nifty]))/_xlfn.STDEV.P(Table2[1W Return vs Nifty])</f>
        <v>0.30256310909251799</v>
      </c>
      <c r="O553">
        <v>1755.72</v>
      </c>
      <c r="P553">
        <v>1674.4995461537901</v>
      </c>
      <c r="Q553">
        <v>1514.7427610797099</v>
      </c>
      <c r="R553">
        <v>43.252245452191403</v>
      </c>
      <c r="S553" s="1">
        <f>(Table2[[#This Row],[Close Price]]-Table2[[#This Row],[20D EMA]])/Table2[[#This Row],[20D EMA]]</f>
        <v>4.4426218303600384E-4</v>
      </c>
      <c r="T553" s="1">
        <f>(Table2[[#This Row],[Close Price]]-Table2[[#This Row],[50D EMA]])/Table2[[#This Row],[50D EMA]]</f>
        <v>4.8970126050233501E-2</v>
      </c>
      <c r="U553" s="1">
        <f>(Table2[[#This Row],[Close Price]]-Table2[[#This Row],[200D EMA]])/Table2[[#This Row],[200D EMA]]</f>
        <v>0.15960283497111108</v>
      </c>
      <c r="V553">
        <v>0.71696288968867095</v>
      </c>
      <c r="W553">
        <v>1740.1</v>
      </c>
      <c r="X553">
        <v>1808.1</v>
      </c>
      <c r="Y553">
        <v>1740.1</v>
      </c>
      <c r="Z553">
        <v>1828</v>
      </c>
      <c r="AA553">
        <v>1740.05</v>
      </c>
      <c r="AB553">
        <v>1828</v>
      </c>
      <c r="AC553" s="1">
        <f>(Table2[[#This Row],[Close Price]]/Table2[[#This Row],[Day Low]])-1</f>
        <v>9.4247457042699878E-3</v>
      </c>
      <c r="AD553" s="1">
        <f>(Table2[[#This Row],[Day High]]/Table2[[#This Row],[Close Price]])-1</f>
        <v>2.9376601195559404E-2</v>
      </c>
      <c r="AE553" s="1">
        <f>(Table2[[#This Row],[Close Price]]/Table2[[#This Row],[Current Week Low]])-1</f>
        <v>9.4247457042699878E-3</v>
      </c>
      <c r="AF553" s="1">
        <f>(Table2[[#This Row],[Current Week High]]/Table2[[#This Row],[Close Price]])-1</f>
        <v>4.0705949331055979E-2</v>
      </c>
      <c r="AG553" s="1">
        <f>(Table2[[#This Row],[Close Price]]/Table2[[#This Row],[Current Month Low]])-1</f>
        <v>9.4537513289847386E-3</v>
      </c>
      <c r="AH553" s="1">
        <f>(Table2[[#This Row],[Current Month High]]/Table2[[#This Row],[Close Price]])-1</f>
        <v>4.0705949331055979E-2</v>
      </c>
      <c r="AI553">
        <v>4.07059493310559</v>
      </c>
      <c r="AJ553">
        <v>45.3394563733399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0.05</v>
      </c>
      <c r="AM553" t="s">
        <v>3217</v>
      </c>
      <c r="AN553">
        <v>-2.78</v>
      </c>
      <c r="AO553" t="s">
        <v>3216</v>
      </c>
      <c r="AP553">
        <v>-6.8818691255999995E-5</v>
      </c>
      <c r="AQ553">
        <f>(Table2[[#This Row],[Sharpe Ratio]]-AVERAGE(Table2[Sharpe Ratio]))/_xlfn.STDEV.P(Table2[Sharpe Ratio])</f>
        <v>-0.74880500715812337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-1.061865047273832</v>
      </c>
      <c r="AS553">
        <f>_xlfn.RANK.AVG(Table2[[#This Row],[1Y Return vs Nifty Z-Score]],Table2[1Y Return vs Nifty Z-Score])</f>
        <v>395</v>
      </c>
      <c r="AT553">
        <f>_xlfn.RANK.AVG(Table2[[#This Row],[6M Return vs Nifty Z-Score]],Table2[6M Return vs Nifty Z-Score])</f>
        <v>562</v>
      </c>
      <c r="AU553">
        <f>_xlfn.RANK.AVG(Table2[[#This Row],[Sharpe Ratio Z-Score]],Table2[Sharpe Ratio Z-Score])</f>
        <v>581</v>
      </c>
      <c r="AV553">
        <f>(Table2[[#This Row],[Rank 1Y]]+Table2[[#This Row],[Rank 6M]]+Table2[[#This Row],[Rank Sharpe]])/3</f>
        <v>512.66666666666663</v>
      </c>
    </row>
    <row r="554" spans="1:48" x14ac:dyDescent="0.3">
      <c r="A554" t="s">
        <v>1929</v>
      </c>
      <c r="B554" t="s">
        <v>1930</v>
      </c>
      <c r="C554" t="s">
        <v>3183</v>
      </c>
      <c r="D554" t="s">
        <v>527</v>
      </c>
      <c r="E554">
        <v>3772.6582824900001</v>
      </c>
      <c r="F554">
        <v>338.7</v>
      </c>
      <c r="G554">
        <v>-15.1620638085399</v>
      </c>
      <c r="H554">
        <f>(Table2[[#This Row],[1Y Return vs Nifty]]-AVERAGE(Table2[1Y Return vs Nifty]))/_xlfn.STDEV.P(Table2[1Y Return vs Nifty])</f>
        <v>-0.69570010973116969</v>
      </c>
      <c r="I554">
        <v>3.6288837923846899</v>
      </c>
      <c r="J554">
        <f>(Table2[[#This Row],[1M Return vs Nifty]]-AVERAGE(Table2[1M Return vs Nifty]))/_xlfn.STDEV.P(Table2[1M Return vs Nifty])</f>
        <v>0.21933551466583071</v>
      </c>
      <c r="K554">
        <v>5.6659571144742298</v>
      </c>
      <c r="L554">
        <f>(Table2[[#This Row],[6M Return vs Nifty]]-AVERAGE(Table2[6M Return vs Nifty]))/_xlfn.STDEV.P(Table2[6M Return vs Nifty])</f>
        <v>-0.3138852919232164</v>
      </c>
      <c r="M554">
        <v>3.0895113900879099</v>
      </c>
      <c r="N554">
        <f>(Table2[[#This Row],[1W Return vs Nifty]]-AVERAGE(Table2[1W Return vs Nifty]))/_xlfn.STDEV.P(Table2[1W Return vs Nifty])</f>
        <v>0.96095606781592713</v>
      </c>
      <c r="O554">
        <v>340.55</v>
      </c>
      <c r="P554">
        <v>348.10590303484503</v>
      </c>
      <c r="Q554">
        <v>333.09200450805702</v>
      </c>
      <c r="R554">
        <v>52.033278464709298</v>
      </c>
      <c r="S554" s="1">
        <f>(Table2[[#This Row],[Close Price]]-Table2[[#This Row],[20D EMA]])/Table2[[#This Row],[20D EMA]]</f>
        <v>-5.4323887828513365E-3</v>
      </c>
      <c r="T554" s="1">
        <f>(Table2[[#This Row],[Close Price]]-Table2[[#This Row],[50D EMA]])/Table2[[#This Row],[50D EMA]]</f>
        <v>-2.7020234224248471E-2</v>
      </c>
      <c r="U554" s="1">
        <f>(Table2[[#This Row],[Close Price]]-Table2[[#This Row],[200D EMA]])/Table2[[#This Row],[200D EMA]]</f>
        <v>1.6836175639296447E-2</v>
      </c>
      <c r="V554">
        <v>0.16624452036628301</v>
      </c>
      <c r="W554">
        <v>336</v>
      </c>
      <c r="X554">
        <v>355</v>
      </c>
      <c r="Y554">
        <v>335.5</v>
      </c>
      <c r="Z554">
        <v>353.15</v>
      </c>
      <c r="AA554">
        <v>320.25</v>
      </c>
      <c r="AB554">
        <v>353.15</v>
      </c>
      <c r="AC554" s="1">
        <f>(Table2[[#This Row],[Close Price]]/Table2[[#This Row],[Day Low]])-1</f>
        <v>8.0357142857141461E-3</v>
      </c>
      <c r="AD554" s="1">
        <f>(Table2[[#This Row],[Day High]]/Table2[[#This Row],[Close Price]])-1</f>
        <v>4.8125184529081766E-2</v>
      </c>
      <c r="AE554" s="1">
        <f>(Table2[[#This Row],[Close Price]]/Table2[[#This Row],[Current Week Low]])-1</f>
        <v>9.5380029806257927E-3</v>
      </c>
      <c r="AF554" s="1">
        <f>(Table2[[#This Row],[Current Week High]]/Table2[[#This Row],[Close Price]])-1</f>
        <v>4.2663123708296391E-2</v>
      </c>
      <c r="AG554" s="1">
        <f>(Table2[[#This Row],[Close Price]]/Table2[[#This Row],[Current Month Low]])-1</f>
        <v>5.7611241217798481E-2</v>
      </c>
      <c r="AH554" s="1">
        <f>(Table2[[#This Row],[Current Month High]]/Table2[[#This Row],[Close Price]])-1</f>
        <v>4.2663123708296391E-2</v>
      </c>
      <c r="AI554">
        <v>33.421907292589303</v>
      </c>
      <c r="AJ554">
        <v>43.943901402464903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-0.2</v>
      </c>
      <c r="AM554" t="s">
        <v>3216</v>
      </c>
      <c r="AN554">
        <v>-0.1</v>
      </c>
      <c r="AO554" t="s">
        <v>3216</v>
      </c>
      <c r="AQ554">
        <f>(Table2[[#This Row],[Sharpe Ratio]]-AVERAGE(Table2[Sharpe Ratio]))/_xlfn.STDEV.P(Table2[Sharpe Ratio])</f>
        <v>-0.74800574154095378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569</v>
      </c>
      <c r="AT554">
        <f>_xlfn.RANK.AVG(Table2[[#This Row],[6M Return vs Nifty Z-Score]],Table2[6M Return vs Nifty Z-Score])</f>
        <v>415</v>
      </c>
      <c r="AU554">
        <f>_xlfn.RANK.AVG(Table2[[#This Row],[Sharpe Ratio Z-Score]],Table2[Sharpe Ratio Z-Score])</f>
        <v>556.5</v>
      </c>
      <c r="AV554">
        <f>(Table2[[#This Row],[Rank 1Y]]+Table2[[#This Row],[Rank 6M]]+Table2[[#This Row],[Rank Sharpe]])/3</f>
        <v>513.5</v>
      </c>
    </row>
    <row r="555" spans="1:48" x14ac:dyDescent="0.3">
      <c r="A555" t="s">
        <v>1558</v>
      </c>
      <c r="B555" t="s">
        <v>1559</v>
      </c>
      <c r="C555" t="s">
        <v>3171</v>
      </c>
      <c r="D555" t="s">
        <v>24</v>
      </c>
      <c r="E555">
        <v>6514.5035227500002</v>
      </c>
      <c r="F555">
        <v>24.9</v>
      </c>
      <c r="G555">
        <v>-19.955610821077901</v>
      </c>
      <c r="H555">
        <f>(Table2[[#This Row],[1Y Return vs Nifty]]-AVERAGE(Table2[1Y Return vs Nifty]))/_xlfn.STDEV.P(Table2[1Y Return vs Nifty])</f>
        <v>-0.77537433418780699</v>
      </c>
      <c r="I555">
        <v>-4.63199848744744</v>
      </c>
      <c r="J555">
        <f>(Table2[[#This Row],[1M Return vs Nifty]]-AVERAGE(Table2[1M Return vs Nifty]))/_xlfn.STDEV.P(Table2[1M Return vs Nifty])</f>
        <v>-0.54927296143062021</v>
      </c>
      <c r="K555">
        <v>-29.346900282984802</v>
      </c>
      <c r="L555">
        <f>(Table2[[#This Row],[6M Return vs Nifty]]-AVERAGE(Table2[6M Return vs Nifty]))/_xlfn.STDEV.P(Table2[6M Return vs Nifty])</f>
        <v>-1.3461236334762812</v>
      </c>
      <c r="M555">
        <v>-1.3201118295368399</v>
      </c>
      <c r="N555">
        <f>(Table2[[#This Row],[1W Return vs Nifty]]-AVERAGE(Table2[1W Return vs Nifty]))/_xlfn.STDEV.P(Table2[1W Return vs Nifty])</f>
        <v>-3.3869285143442923E-2</v>
      </c>
      <c r="O555">
        <v>27.49</v>
      </c>
      <c r="P555">
        <v>25.7776943604512</v>
      </c>
      <c r="Q555">
        <v>25.986419622659199</v>
      </c>
      <c r="R555">
        <v>39.663118919007502</v>
      </c>
      <c r="S555" s="1">
        <f>(Table2[[#This Row],[Close Price]]-Table2[[#This Row],[20D EMA]])/Table2[[#This Row],[20D EMA]]</f>
        <v>-9.4216078574026918E-2</v>
      </c>
      <c r="T555" s="1">
        <f>(Table2[[#This Row],[Close Price]]-Table2[[#This Row],[50D EMA]])/Table2[[#This Row],[50D EMA]]</f>
        <v>-3.4048598302794005E-2</v>
      </c>
      <c r="U555" s="1">
        <f>(Table2[[#This Row],[Close Price]]-Table2[[#This Row],[200D EMA]])/Table2[[#This Row],[200D EMA]]</f>
        <v>-4.1807206934805372E-2</v>
      </c>
      <c r="V555">
        <v>0.47887573895848901</v>
      </c>
      <c r="W555">
        <v>24.42</v>
      </c>
      <c r="X555">
        <v>25.19</v>
      </c>
      <c r="Y555">
        <v>24.8</v>
      </c>
      <c r="Z555">
        <v>25.11</v>
      </c>
      <c r="AA555">
        <v>24.8</v>
      </c>
      <c r="AB555">
        <v>25.44</v>
      </c>
      <c r="AC555" s="1">
        <f>(Table2[[#This Row],[Close Price]]/Table2[[#This Row],[Day Low]])-1</f>
        <v>1.9656019656019597E-2</v>
      </c>
      <c r="AD555" s="1">
        <f>(Table2[[#This Row],[Day High]]/Table2[[#This Row],[Close Price]])-1</f>
        <v>1.1646586345381627E-2</v>
      </c>
      <c r="AE555" s="1">
        <f>(Table2[[#This Row],[Close Price]]/Table2[[#This Row],[Current Week Low]])-1</f>
        <v>4.0322580645160144E-3</v>
      </c>
      <c r="AF555" s="1">
        <f>(Table2[[#This Row],[Current Week High]]/Table2[[#This Row],[Close Price]])-1</f>
        <v>8.4337349397589634E-3</v>
      </c>
      <c r="AG555" s="1">
        <f>(Table2[[#This Row],[Close Price]]/Table2[[#This Row],[Current Month Low]])-1</f>
        <v>4.0322580645160144E-3</v>
      </c>
      <c r="AH555" s="1">
        <f>(Table2[[#This Row],[Current Month High]]/Table2[[#This Row],[Close Price]])-1</f>
        <v>2.168674698795181E-2</v>
      </c>
      <c r="AI555">
        <v>48.119377780664401</v>
      </c>
      <c r="AJ555">
        <v>17.5987595857138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-0.08</v>
      </c>
      <c r="AM555" t="s">
        <v>3216</v>
      </c>
      <c r="AN555">
        <v>-1.97</v>
      </c>
      <c r="AO555" t="s">
        <v>3216</v>
      </c>
      <c r="AP555">
        <v>0.103271156962956</v>
      </c>
      <c r="AQ555">
        <f>(Table2[[#This Row],[Sharpe Ratio]]-AVERAGE(Table2[Sharpe Ratio]))/_xlfn.STDEV.P(Table2[Sharpe Ratio])</f>
        <v>0.45139348415463848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597</v>
      </c>
      <c r="AT555">
        <f>_xlfn.RANK.AVG(Table2[[#This Row],[6M Return vs Nifty Z-Score]],Table2[6M Return vs Nifty Z-Score])</f>
        <v>722</v>
      </c>
      <c r="AU555">
        <f>_xlfn.RANK.AVG(Table2[[#This Row],[Sharpe Ratio Z-Score]],Table2[Sharpe Ratio Z-Score])</f>
        <v>225</v>
      </c>
      <c r="AV555">
        <f>(Table2[[#This Row],[Rank 1Y]]+Table2[[#This Row],[Rank 6M]]+Table2[[#This Row],[Rank Sharpe]])/3</f>
        <v>514.66666666666663</v>
      </c>
    </row>
    <row r="556" spans="1:48" x14ac:dyDescent="0.3">
      <c r="A556" t="s">
        <v>1463</v>
      </c>
      <c r="B556" t="s">
        <v>1464</v>
      </c>
      <c r="C556" t="s">
        <v>3183</v>
      </c>
      <c r="D556" t="s">
        <v>158</v>
      </c>
      <c r="E556">
        <v>7333.4242999999997</v>
      </c>
      <c r="F556">
        <v>391.45</v>
      </c>
      <c r="G556">
        <v>-33.264992545942199</v>
      </c>
      <c r="H556">
        <f>(Table2[[#This Row],[1Y Return vs Nifty]]-AVERAGE(Table2[1Y Return vs Nifty]))/_xlfn.STDEV.P(Table2[1Y Return vs Nifty])</f>
        <v>-0.9965914546525243</v>
      </c>
      <c r="I556">
        <v>-9.4055456827227406</v>
      </c>
      <c r="J556">
        <f>(Table2[[#This Row],[1M Return vs Nifty]]-AVERAGE(Table2[1M Return vs Nifty]))/_xlfn.STDEV.P(Table2[1M Return vs Nifty])</f>
        <v>-0.9934130315890336</v>
      </c>
      <c r="K556">
        <v>-8.0784038163467802</v>
      </c>
      <c r="L556">
        <f>(Table2[[#This Row],[6M Return vs Nifty]]-AVERAGE(Table2[6M Return vs Nifty]))/_xlfn.STDEV.P(Table2[6M Return vs Nifty])</f>
        <v>-0.71909233263640993</v>
      </c>
      <c r="M556">
        <v>-3.5404763765282201</v>
      </c>
      <c r="N556">
        <f>(Table2[[#This Row],[1W Return vs Nifty]]-AVERAGE(Table2[1W Return vs Nifty]))/_xlfn.STDEV.P(Table2[1W Return vs Nifty])</f>
        <v>-0.53479075488006655</v>
      </c>
      <c r="O556">
        <v>406.77</v>
      </c>
      <c r="P556">
        <v>427.08436204763399</v>
      </c>
      <c r="Q556">
        <v>421.31777893673501</v>
      </c>
      <c r="R556">
        <v>35.5797421529956</v>
      </c>
      <c r="S556" s="1">
        <f>(Table2[[#This Row],[Close Price]]-Table2[[#This Row],[20D EMA]])/Table2[[#This Row],[20D EMA]]</f>
        <v>-3.7662561152494022E-2</v>
      </c>
      <c r="T556" s="1">
        <f>(Table2[[#This Row],[Close Price]]-Table2[[#This Row],[50D EMA]])/Table2[[#This Row],[50D EMA]]</f>
        <v>-8.3436354065475227E-2</v>
      </c>
      <c r="U556" s="1">
        <f>(Table2[[#This Row],[Close Price]]-Table2[[#This Row],[200D EMA]])/Table2[[#This Row],[200D EMA]]</f>
        <v>-7.0891332931905443E-2</v>
      </c>
      <c r="V556">
        <v>0.238632901081268</v>
      </c>
      <c r="W556">
        <v>389.25</v>
      </c>
      <c r="X556">
        <v>398.5</v>
      </c>
      <c r="Y556">
        <v>389.25</v>
      </c>
      <c r="Z556">
        <v>408.45</v>
      </c>
      <c r="AA556">
        <v>388.8</v>
      </c>
      <c r="AB556">
        <v>418.3</v>
      </c>
      <c r="AC556" s="1">
        <f>(Table2[[#This Row],[Close Price]]/Table2[[#This Row],[Day Low]])-1</f>
        <v>5.6518946692356575E-3</v>
      </c>
      <c r="AD556" s="1">
        <f>(Table2[[#This Row],[Day High]]/Table2[[#This Row],[Close Price]])-1</f>
        <v>1.8009962958232206E-2</v>
      </c>
      <c r="AE556" s="1">
        <f>(Table2[[#This Row],[Close Price]]/Table2[[#This Row],[Current Week Low]])-1</f>
        <v>5.6518946692356575E-3</v>
      </c>
      <c r="AF556" s="1">
        <f>(Table2[[#This Row],[Current Week High]]/Table2[[#This Row],[Close Price]])-1</f>
        <v>4.3428279473751497E-2</v>
      </c>
      <c r="AG556" s="1">
        <f>(Table2[[#This Row],[Close Price]]/Table2[[#This Row],[Current Month Low]])-1</f>
        <v>6.815843621399198E-3</v>
      </c>
      <c r="AH556" s="1">
        <f>(Table2[[#This Row],[Current Month High]]/Table2[[#This Row],[Close Price]])-1</f>
        <v>6.859113552177809E-2</v>
      </c>
      <c r="AI556">
        <v>39.8646059522288</v>
      </c>
      <c r="AJ556">
        <v>13.463768115942001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</v>
      </c>
      <c r="AM556" t="s">
        <v>3216</v>
      </c>
      <c r="AN556">
        <v>-2.06</v>
      </c>
      <c r="AO556" t="s">
        <v>3216</v>
      </c>
      <c r="AP556">
        <v>7.6697044061230998E-2</v>
      </c>
      <c r="AQ556">
        <f>(Table2[[#This Row],[Sharpe Ratio]]-AVERAGE(Table2[Sharpe Ratio]))/_xlfn.STDEV.P(Table2[Sharpe Ratio])</f>
        <v>0.1427596760787859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674</v>
      </c>
      <c r="AT556">
        <f>_xlfn.RANK.AVG(Table2[[#This Row],[6M Return vs Nifty Z-Score]],Table2[6M Return vs Nifty Z-Score])</f>
        <v>561</v>
      </c>
      <c r="AU556">
        <f>_xlfn.RANK.AVG(Table2[[#This Row],[Sharpe Ratio Z-Score]],Table2[Sharpe Ratio Z-Score])</f>
        <v>311</v>
      </c>
      <c r="AV556">
        <f>(Table2[[#This Row],[Rank 1Y]]+Table2[[#This Row],[Rank 6M]]+Table2[[#This Row],[Rank Sharpe]])/3</f>
        <v>515.33333333333337</v>
      </c>
    </row>
    <row r="557" spans="1:48" x14ac:dyDescent="0.3">
      <c r="A557" t="s">
        <v>30</v>
      </c>
      <c r="B557" t="s">
        <v>31</v>
      </c>
      <c r="C557" t="s">
        <v>3170</v>
      </c>
      <c r="D557" t="s">
        <v>21</v>
      </c>
      <c r="E557">
        <v>783709.66621057503</v>
      </c>
      <c r="F557">
        <v>1892.15</v>
      </c>
      <c r="G557">
        <v>0.78906487043851203</v>
      </c>
      <c r="H557">
        <f>(Table2[[#This Row],[1Y Return vs Nifty]]-AVERAGE(Table2[1Y Return vs Nifty]))/_xlfn.STDEV.P(Table2[1Y Return vs Nifty])</f>
        <v>-0.43057413863263228</v>
      </c>
      <c r="I557">
        <v>1.8392594332260499</v>
      </c>
      <c r="J557">
        <f>(Table2[[#This Row],[1M Return vs Nifty]]-AVERAGE(Table2[1M Return vs Nifty]))/_xlfn.STDEV.P(Table2[1M Return vs Nifty])</f>
        <v>5.2825400505728939E-2</v>
      </c>
      <c r="K557">
        <v>3.00264578134612</v>
      </c>
      <c r="L557">
        <f>(Table2[[#This Row],[6M Return vs Nifty]]-AVERAGE(Table2[6M Return vs Nifty]))/_xlfn.STDEV.P(Table2[6M Return vs Nifty])</f>
        <v>-0.39240422119367224</v>
      </c>
      <c r="M557">
        <v>-6.4933332507703903E-2</v>
      </c>
      <c r="N557">
        <f>(Table2[[#This Row],[1W Return vs Nifty]]-AVERAGE(Table2[1W Return vs Nifty]))/_xlfn.STDEV.P(Table2[1W Return vs Nifty])</f>
        <v>0.24930306975908828</v>
      </c>
      <c r="O557">
        <v>1909.47</v>
      </c>
      <c r="P557">
        <v>1832.3107805920199</v>
      </c>
      <c r="Q557">
        <v>1642.8322938643901</v>
      </c>
      <c r="R557">
        <v>39.190576999886403</v>
      </c>
      <c r="S557" s="1">
        <f>(Table2[[#This Row],[Close Price]]-Table2[[#This Row],[20D EMA]])/Table2[[#This Row],[20D EMA]]</f>
        <v>-9.070579794393175E-3</v>
      </c>
      <c r="T557" s="1">
        <f>(Table2[[#This Row],[Close Price]]-Table2[[#This Row],[50D EMA]])/Table2[[#This Row],[50D EMA]]</f>
        <v>3.2657789301794166E-2</v>
      </c>
      <c r="U557" s="1">
        <f>(Table2[[#This Row],[Close Price]]-Table2[[#This Row],[200D EMA]])/Table2[[#This Row],[200D EMA]]</f>
        <v>0.15176089919023122</v>
      </c>
      <c r="V557">
        <v>0.71019729534771003</v>
      </c>
      <c r="W557">
        <v>1881.3</v>
      </c>
      <c r="X557">
        <v>1938.75</v>
      </c>
      <c r="Y557">
        <v>1881.3</v>
      </c>
      <c r="Z557">
        <v>1958.45</v>
      </c>
      <c r="AA557">
        <v>1881.3</v>
      </c>
      <c r="AB557">
        <v>1975.75</v>
      </c>
      <c r="AC557" s="1">
        <f>(Table2[[#This Row],[Close Price]]/Table2[[#This Row],[Day Low]])-1</f>
        <v>5.767288577047891E-3</v>
      </c>
      <c r="AD557" s="1">
        <f>(Table2[[#This Row],[Day High]]/Table2[[#This Row],[Close Price]])-1</f>
        <v>2.4628068599212405E-2</v>
      </c>
      <c r="AE557" s="1">
        <f>(Table2[[#This Row],[Close Price]]/Table2[[#This Row],[Current Week Low]])-1</f>
        <v>5.767288577047891E-3</v>
      </c>
      <c r="AF557" s="1">
        <f>(Table2[[#This Row],[Current Week High]]/Table2[[#This Row],[Close Price]])-1</f>
        <v>3.5039505324630627E-2</v>
      </c>
      <c r="AG557" s="1">
        <f>(Table2[[#This Row],[Close Price]]/Table2[[#This Row],[Current Month Low]])-1</f>
        <v>5.767288577047891E-3</v>
      </c>
      <c r="AH557" s="1">
        <f>(Table2[[#This Row],[Current Month High]]/Table2[[#This Row],[Close Price]])-1</f>
        <v>4.4182543667256713E-2</v>
      </c>
      <c r="AI557">
        <v>4.4182543667256704</v>
      </c>
      <c r="AJ557">
        <v>39.9881626160618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0.04</v>
      </c>
      <c r="AM557" t="s">
        <v>3217</v>
      </c>
      <c r="AN557">
        <v>-3.68</v>
      </c>
      <c r="AO557" t="s">
        <v>3216</v>
      </c>
      <c r="AP557">
        <v>-4.0251958066164002E-2</v>
      </c>
      <c r="AQ557">
        <f>(Table2[[#This Row],[Sharpe Ratio]]-AVERAGE(Table2[Sharpe Ratio]))/_xlfn.STDEV.P(Table2[Sharpe Ratio])</f>
        <v>-1.2154951040800628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-1.73634499364155</v>
      </c>
      <c r="AS557">
        <f>_xlfn.RANK.AVG(Table2[[#This Row],[1Y Return vs Nifty Z-Score]],Table2[1Y Return vs Nifty Z-Score])</f>
        <v>441</v>
      </c>
      <c r="AT557">
        <f>_xlfn.RANK.AVG(Table2[[#This Row],[6M Return vs Nifty Z-Score]],Table2[6M Return vs Nifty Z-Score])</f>
        <v>447</v>
      </c>
      <c r="AU557">
        <f>_xlfn.RANK.AVG(Table2[[#This Row],[Sharpe Ratio Z-Score]],Table2[Sharpe Ratio Z-Score])</f>
        <v>659</v>
      </c>
      <c r="AV557">
        <f>(Table2[[#This Row],[Rank 1Y]]+Table2[[#This Row],[Rank 6M]]+Table2[[#This Row],[Rank Sharpe]])/3</f>
        <v>515.66666666666663</v>
      </c>
    </row>
    <row r="558" spans="1:48" x14ac:dyDescent="0.3">
      <c r="A558" t="s">
        <v>1858</v>
      </c>
      <c r="B558" t="s">
        <v>1859</v>
      </c>
      <c r="C558" t="s">
        <v>3189</v>
      </c>
      <c r="D558" t="s">
        <v>648</v>
      </c>
      <c r="E558">
        <v>4035.5882787999999</v>
      </c>
      <c r="F558">
        <v>611</v>
      </c>
      <c r="G558">
        <v>-35.8642710807027</v>
      </c>
      <c r="H558">
        <f>(Table2[[#This Row],[1Y Return vs Nifty]]-AVERAGE(Table2[1Y Return vs Nifty]))/_xlfn.STDEV.P(Table2[1Y Return vs Nifty])</f>
        <v>-1.0397944316676966</v>
      </c>
      <c r="I558">
        <v>-0.24050370800533799</v>
      </c>
      <c r="J558">
        <f>(Table2[[#This Row],[1M Return vs Nifty]]-AVERAGE(Table2[1M Return vs Nifty]))/_xlfn.STDEV.P(Table2[1M Return vs Nifty])</f>
        <v>-0.14067978749652746</v>
      </c>
      <c r="K558">
        <v>-14.95468972464</v>
      </c>
      <c r="L558">
        <f>(Table2[[#This Row],[6M Return vs Nifty]]-AVERAGE(Table2[6M Return vs Nifty]))/_xlfn.STDEV.P(Table2[6M Return vs Nifty])</f>
        <v>-0.92181688840306997</v>
      </c>
      <c r="M558">
        <v>-1.66243611923876</v>
      </c>
      <c r="N558">
        <f>(Table2[[#This Row],[1W Return vs Nifty]]-AVERAGE(Table2[1W Return vs Nifty]))/_xlfn.STDEV.P(Table2[1W Return vs Nifty])</f>
        <v>-0.11109875926578272</v>
      </c>
      <c r="O558">
        <v>652.99</v>
      </c>
      <c r="P558">
        <v>619.66718694261795</v>
      </c>
      <c r="Q558">
        <v>633.49932221933295</v>
      </c>
      <c r="R558">
        <v>51.448729702805402</v>
      </c>
      <c r="S558" s="1">
        <f>(Table2[[#This Row],[Close Price]]-Table2[[#This Row],[20D EMA]])/Table2[[#This Row],[20D EMA]]</f>
        <v>-6.4304200676886331E-2</v>
      </c>
      <c r="T558" s="1">
        <f>(Table2[[#This Row],[Close Price]]-Table2[[#This Row],[50D EMA]])/Table2[[#This Row],[50D EMA]]</f>
        <v>-1.3986841848736681E-2</v>
      </c>
      <c r="U558" s="1">
        <f>(Table2[[#This Row],[Close Price]]-Table2[[#This Row],[200D EMA]])/Table2[[#This Row],[200D EMA]]</f>
        <v>-3.5515937318624527E-2</v>
      </c>
      <c r="V558">
        <v>0.59060222165868304</v>
      </c>
      <c r="W558">
        <v>601.6</v>
      </c>
      <c r="X558">
        <v>622</v>
      </c>
      <c r="Y558">
        <v>610</v>
      </c>
      <c r="Z558">
        <v>617.95000000000005</v>
      </c>
      <c r="AA558">
        <v>610</v>
      </c>
      <c r="AB558">
        <v>624.45000000000005</v>
      </c>
      <c r="AC558" s="1">
        <f>(Table2[[#This Row],[Close Price]]/Table2[[#This Row],[Day Low]])-1</f>
        <v>1.5625E-2</v>
      </c>
      <c r="AD558" s="1">
        <f>(Table2[[#This Row],[Day High]]/Table2[[#This Row],[Close Price]])-1</f>
        <v>1.8003273322422242E-2</v>
      </c>
      <c r="AE558" s="1">
        <f>(Table2[[#This Row],[Close Price]]/Table2[[#This Row],[Current Week Low]])-1</f>
        <v>1.6393442622950616E-3</v>
      </c>
      <c r="AF558" s="1">
        <f>(Table2[[#This Row],[Current Week High]]/Table2[[#This Row],[Close Price]])-1</f>
        <v>1.1374795417348649E-2</v>
      </c>
      <c r="AG558" s="1">
        <f>(Table2[[#This Row],[Close Price]]/Table2[[#This Row],[Current Month Low]])-1</f>
        <v>1.6393442622950616E-3</v>
      </c>
      <c r="AH558" s="1">
        <f>(Table2[[#This Row],[Current Month High]]/Table2[[#This Row],[Close Price]])-1</f>
        <v>2.2013093289689145E-2</v>
      </c>
      <c r="AI558">
        <v>33.387888707037597</v>
      </c>
      <c r="AJ558">
        <v>10.768672951414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-0.2</v>
      </c>
      <c r="AM558" t="s">
        <v>3216</v>
      </c>
      <c r="AN558">
        <v>0.5</v>
      </c>
      <c r="AO558" t="s">
        <v>3217</v>
      </c>
      <c r="AP558">
        <v>0.101725186025116</v>
      </c>
      <c r="AQ558">
        <f>(Table2[[#This Row],[Sharpe Ratio]]-AVERAGE(Table2[Sharpe Ratio]))/_xlfn.STDEV.P(Table2[Sharpe Ratio])</f>
        <v>0.43343845779177609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683</v>
      </c>
      <c r="AT558">
        <f>_xlfn.RANK.AVG(Table2[[#This Row],[6M Return vs Nifty Z-Score]],Table2[6M Return vs Nifty Z-Score])</f>
        <v>635</v>
      </c>
      <c r="AU558">
        <f>_xlfn.RANK.AVG(Table2[[#This Row],[Sharpe Ratio Z-Score]],Table2[Sharpe Ratio Z-Score])</f>
        <v>232</v>
      </c>
      <c r="AV558">
        <f>(Table2[[#This Row],[Rank 1Y]]+Table2[[#This Row],[Rank 6M]]+Table2[[#This Row],[Rank Sharpe]])/3</f>
        <v>516.66666666666663</v>
      </c>
    </row>
    <row r="559" spans="1:48" x14ac:dyDescent="0.3">
      <c r="A559" t="s">
        <v>547</v>
      </c>
      <c r="B559" t="s">
        <v>548</v>
      </c>
      <c r="C559" t="s">
        <v>3171</v>
      </c>
      <c r="D559" t="s">
        <v>40</v>
      </c>
      <c r="E559">
        <v>39362.065206405001</v>
      </c>
      <c r="F559">
        <v>1140.55</v>
      </c>
      <c r="G559">
        <v>-4.6673412870144304</v>
      </c>
      <c r="H559">
        <f>(Table2[[#This Row],[1Y Return vs Nifty]]-AVERAGE(Table2[1Y Return vs Nifty]))/_xlfn.STDEV.P(Table2[1Y Return vs Nifty])</f>
        <v>-0.52126583890768763</v>
      </c>
      <c r="I559">
        <v>8.2568952990369802</v>
      </c>
      <c r="J559">
        <f>(Table2[[#This Row],[1M Return vs Nifty]]-AVERAGE(Table2[1M Return vs Nifty]))/_xlfn.STDEV.P(Table2[1M Return vs Nifty])</f>
        <v>0.649934662673196</v>
      </c>
      <c r="K559">
        <v>4.3368773369351601</v>
      </c>
      <c r="L559">
        <f>(Table2[[#This Row],[6M Return vs Nifty]]-AVERAGE(Table2[6M Return vs Nifty]))/_xlfn.STDEV.P(Table2[6M Return vs Nifty])</f>
        <v>-0.35306881498689557</v>
      </c>
      <c r="M559">
        <v>-0.92107444348774603</v>
      </c>
      <c r="N559">
        <f>(Table2[[#This Row],[1W Return vs Nifty]]-AVERAGE(Table2[1W Return vs Nifty]))/_xlfn.STDEV.P(Table2[1W Return vs Nifty])</f>
        <v>5.6154848132518885E-2</v>
      </c>
      <c r="O559">
        <v>1115</v>
      </c>
      <c r="P559">
        <v>1079.6491450119099</v>
      </c>
      <c r="Q559">
        <v>998.43573658671403</v>
      </c>
      <c r="R559">
        <v>59.911186356419996</v>
      </c>
      <c r="S559" s="1">
        <f>(Table2[[#This Row],[Close Price]]-Table2[[#This Row],[20D EMA]])/Table2[[#This Row],[20D EMA]]</f>
        <v>2.2914798206277984E-2</v>
      </c>
      <c r="T559" s="1">
        <f>(Table2[[#This Row],[Close Price]]-Table2[[#This Row],[50D EMA]])/Table2[[#This Row],[50D EMA]]</f>
        <v>5.6408005572419748E-2</v>
      </c>
      <c r="U559" s="1">
        <f>(Table2[[#This Row],[Close Price]]-Table2[[#This Row],[200D EMA]])/Table2[[#This Row],[200D EMA]]</f>
        <v>0.14233691584309924</v>
      </c>
      <c r="V559">
        <v>2.3516360194391601</v>
      </c>
      <c r="W559">
        <v>1137.75</v>
      </c>
      <c r="X559">
        <v>1159.1500000000001</v>
      </c>
      <c r="Y559">
        <v>1124.6500000000001</v>
      </c>
      <c r="Z559">
        <v>1159.1500000000001</v>
      </c>
      <c r="AA559">
        <v>1076</v>
      </c>
      <c r="AB559">
        <v>1160</v>
      </c>
      <c r="AC559" s="1">
        <f>(Table2[[#This Row],[Close Price]]/Table2[[#This Row],[Day Low]])-1</f>
        <v>2.4609975829488207E-3</v>
      </c>
      <c r="AD559" s="1">
        <f>(Table2[[#This Row],[Day High]]/Table2[[#This Row],[Close Price]])-1</f>
        <v>1.6307921616763865E-2</v>
      </c>
      <c r="AE559" s="1">
        <f>(Table2[[#This Row],[Close Price]]/Table2[[#This Row],[Current Week Low]])-1</f>
        <v>1.4137731738762982E-2</v>
      </c>
      <c r="AF559" s="1">
        <f>(Table2[[#This Row],[Current Week High]]/Table2[[#This Row],[Close Price]])-1</f>
        <v>1.6307921616763865E-2</v>
      </c>
      <c r="AG559" s="1">
        <f>(Table2[[#This Row],[Close Price]]/Table2[[#This Row],[Current Month Low]])-1</f>
        <v>5.9990706319702491E-2</v>
      </c>
      <c r="AH559" s="1">
        <f>(Table2[[#This Row],[Current Month High]]/Table2[[#This Row],[Close Price]])-1</f>
        <v>1.70531760992505E-2</v>
      </c>
      <c r="AI559">
        <v>1.70531760992505</v>
      </c>
      <c r="AJ559">
        <v>33.514779045946703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0.11</v>
      </c>
      <c r="AM559" t="s">
        <v>3217</v>
      </c>
      <c r="AN559">
        <v>2.36</v>
      </c>
      <c r="AO559" t="s">
        <v>3217</v>
      </c>
      <c r="AP559">
        <v>-2.4847441729852E-2</v>
      </c>
      <c r="AQ559">
        <f>(Table2[[#This Row],[Sharpe Ratio]]-AVERAGE(Table2[Sharpe Ratio]))/_xlfn.STDEV.P(Table2[Sharpe Ratio])</f>
        <v>-1.0365858567224946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-1.2048309998113629</v>
      </c>
      <c r="AS559">
        <f>_xlfn.RANK.AVG(Table2[[#This Row],[1Y Return vs Nifty Z-Score]],Table2[1Y Return vs Nifty Z-Score])</f>
        <v>488</v>
      </c>
      <c r="AT559">
        <f>_xlfn.RANK.AVG(Table2[[#This Row],[6M Return vs Nifty Z-Score]],Table2[6M Return vs Nifty Z-Score])</f>
        <v>431</v>
      </c>
      <c r="AU559">
        <f>_xlfn.RANK.AVG(Table2[[#This Row],[Sharpe Ratio Z-Score]],Table2[Sharpe Ratio Z-Score])</f>
        <v>633</v>
      </c>
      <c r="AV559">
        <f>(Table2[[#This Row],[Rank 1Y]]+Table2[[#This Row],[Rank 6M]]+Table2[[#This Row],[Rank Sharpe]])/3</f>
        <v>517.33333333333337</v>
      </c>
    </row>
    <row r="560" spans="1:48" x14ac:dyDescent="0.3">
      <c r="A560" t="s">
        <v>892</v>
      </c>
      <c r="B560" t="s">
        <v>893</v>
      </c>
      <c r="C560" t="s">
        <v>3171</v>
      </c>
      <c r="D560" t="s">
        <v>398</v>
      </c>
      <c r="E560">
        <v>17619.028609231998</v>
      </c>
      <c r="F560">
        <v>110.12</v>
      </c>
      <c r="G560">
        <v>-38.546649217056498</v>
      </c>
      <c r="H560">
        <f>(Table2[[#This Row],[1Y Return vs Nifty]]-AVERAGE(Table2[1Y Return vs Nifty]))/_xlfn.STDEV.P(Table2[1Y Return vs Nifty])</f>
        <v>-1.0843786189416367</v>
      </c>
      <c r="I560">
        <v>-1.5076089139945199</v>
      </c>
      <c r="J560">
        <f>(Table2[[#This Row],[1M Return vs Nifty]]-AVERAGE(Table2[1M Return vs Nifty]))/_xlfn.STDEV.P(Table2[1M Return vs Nifty])</f>
        <v>-0.25857370831983878</v>
      </c>
      <c r="K560">
        <v>-14.403050713906699</v>
      </c>
      <c r="L560">
        <f>(Table2[[#This Row],[6M Return vs Nifty]]-AVERAGE(Table2[6M Return vs Nifty]))/_xlfn.STDEV.P(Table2[6M Return vs Nifty])</f>
        <v>-0.9055536359894969</v>
      </c>
      <c r="M560">
        <v>-1.4971750906786201</v>
      </c>
      <c r="N560">
        <f>(Table2[[#This Row],[1W Return vs Nifty]]-AVERAGE(Table2[1W Return vs Nifty]))/_xlfn.STDEV.P(Table2[1W Return vs Nifty])</f>
        <v>-7.3815333249679621E-2</v>
      </c>
      <c r="O560">
        <v>110.92</v>
      </c>
      <c r="P560">
        <v>112.004205295109</v>
      </c>
      <c r="Q560">
        <v>113.955515907419</v>
      </c>
      <c r="R560">
        <v>44.682413431190099</v>
      </c>
      <c r="S560" s="1">
        <f>(Table2[[#This Row],[Close Price]]-Table2[[#This Row],[20D EMA]])/Table2[[#This Row],[20D EMA]]</f>
        <v>-7.2124053371799236E-3</v>
      </c>
      <c r="T560" s="1">
        <f>(Table2[[#This Row],[Close Price]]-Table2[[#This Row],[50D EMA]])/Table2[[#This Row],[50D EMA]]</f>
        <v>-1.6822629919514973E-2</v>
      </c>
      <c r="U560" s="1">
        <f>(Table2[[#This Row],[Close Price]]-Table2[[#This Row],[200D EMA]])/Table2[[#This Row],[200D EMA]]</f>
        <v>-3.3658010118045416E-2</v>
      </c>
      <c r="V560">
        <v>1.2457018149225001</v>
      </c>
      <c r="W560">
        <v>108.96</v>
      </c>
      <c r="X560">
        <v>110.94</v>
      </c>
      <c r="Y560">
        <v>108.96</v>
      </c>
      <c r="Z560">
        <v>112.35</v>
      </c>
      <c r="AA560">
        <v>107.89</v>
      </c>
      <c r="AB560">
        <v>114.7</v>
      </c>
      <c r="AC560" s="1">
        <f>(Table2[[#This Row],[Close Price]]/Table2[[#This Row],[Day Low]])-1</f>
        <v>1.0646108663729947E-2</v>
      </c>
      <c r="AD560" s="1">
        <f>(Table2[[#This Row],[Day High]]/Table2[[#This Row],[Close Price]])-1</f>
        <v>7.4464220849981277E-3</v>
      </c>
      <c r="AE560" s="1">
        <f>(Table2[[#This Row],[Close Price]]/Table2[[#This Row],[Current Week Low]])-1</f>
        <v>1.0646108663729947E-2</v>
      </c>
      <c r="AF560" s="1">
        <f>(Table2[[#This Row],[Current Week High]]/Table2[[#This Row],[Close Price]])-1</f>
        <v>2.025063567017793E-2</v>
      </c>
      <c r="AG560" s="1">
        <f>(Table2[[#This Row],[Close Price]]/Table2[[#This Row],[Current Month Low]])-1</f>
        <v>2.0669200111224528E-2</v>
      </c>
      <c r="AH560" s="1">
        <f>(Table2[[#This Row],[Current Month High]]/Table2[[#This Row],[Close Price]])-1</f>
        <v>4.1590991645477748E-2</v>
      </c>
      <c r="AI560">
        <v>24.4097348347257</v>
      </c>
      <c r="AJ560">
        <v>5.3779904306220097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-0.11</v>
      </c>
      <c r="AM560" t="s">
        <v>3216</v>
      </c>
      <c r="AN560">
        <v>-3.34</v>
      </c>
      <c r="AO560" t="s">
        <v>3216</v>
      </c>
      <c r="AP560">
        <v>0.10151390006951</v>
      </c>
      <c r="AQ560">
        <f>(Table2[[#This Row],[Sharpe Ratio]]-AVERAGE(Table2[Sharpe Ratio]))/_xlfn.STDEV.P(Table2[Sharpe Ratio])</f>
        <v>0.43098456631804061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691</v>
      </c>
      <c r="AT560">
        <f>_xlfn.RANK.AVG(Table2[[#This Row],[6M Return vs Nifty Z-Score]],Table2[6M Return vs Nifty Z-Score])</f>
        <v>629</v>
      </c>
      <c r="AU560">
        <f>_xlfn.RANK.AVG(Table2[[#This Row],[Sharpe Ratio Z-Score]],Table2[Sharpe Ratio Z-Score])</f>
        <v>233</v>
      </c>
      <c r="AV560">
        <f>(Table2[[#This Row],[Rank 1Y]]+Table2[[#This Row],[Rank 6M]]+Table2[[#This Row],[Rank Sharpe]])/3</f>
        <v>517.66666666666663</v>
      </c>
    </row>
    <row r="561" spans="1:48" x14ac:dyDescent="0.3">
      <c r="A561" t="s">
        <v>880</v>
      </c>
      <c r="B561" t="s">
        <v>881</v>
      </c>
      <c r="C561" t="s">
        <v>3170</v>
      </c>
      <c r="D561" t="s">
        <v>21</v>
      </c>
      <c r="E561">
        <v>18123.930495659999</v>
      </c>
      <c r="F561">
        <v>652.85</v>
      </c>
      <c r="G561">
        <v>-4.9925710741468103</v>
      </c>
      <c r="H561">
        <f>(Table2[[#This Row],[1Y Return vs Nifty]]-AVERAGE(Table2[1Y Return vs Nifty]))/_xlfn.STDEV.P(Table2[1Y Return vs Nifty])</f>
        <v>-0.52667152930609051</v>
      </c>
      <c r="I561">
        <v>2.8952058872394599</v>
      </c>
      <c r="J561">
        <f>(Table2[[#This Row],[1M Return vs Nifty]]-AVERAGE(Table2[1M Return vs Nifty]))/_xlfn.STDEV.P(Table2[1M Return vs Nifty])</f>
        <v>0.15107270235145756</v>
      </c>
      <c r="K561">
        <v>-27.483212960849499</v>
      </c>
      <c r="L561">
        <f>(Table2[[#This Row],[6M Return vs Nifty]]-AVERAGE(Table2[6M Return vs Nifty]))/_xlfn.STDEV.P(Table2[6M Return vs Nifty])</f>
        <v>-1.2911789744689866</v>
      </c>
      <c r="M561">
        <v>-1.64687711427483</v>
      </c>
      <c r="N561">
        <f>(Table2[[#This Row],[1W Return vs Nifty]]-AVERAGE(Table2[1W Return vs Nifty]))/_xlfn.STDEV.P(Table2[1W Return vs Nifty])</f>
        <v>-0.10758859709681277</v>
      </c>
      <c r="O561">
        <v>662.3</v>
      </c>
      <c r="P561">
        <v>650.94466183742895</v>
      </c>
      <c r="Q561">
        <v>639.45607829688902</v>
      </c>
      <c r="R561">
        <v>40.546522446530503</v>
      </c>
      <c r="S561" s="1">
        <f>(Table2[[#This Row],[Close Price]]-Table2[[#This Row],[20D EMA]])/Table2[[#This Row],[20D EMA]]</f>
        <v>-1.4268458402536512E-2</v>
      </c>
      <c r="T561" s="1">
        <f>(Table2[[#This Row],[Close Price]]-Table2[[#This Row],[50D EMA]])/Table2[[#This Row],[50D EMA]]</f>
        <v>2.9270355443008779E-3</v>
      </c>
      <c r="U561" s="1">
        <f>(Table2[[#This Row],[Close Price]]-Table2[[#This Row],[200D EMA]])/Table2[[#This Row],[200D EMA]]</f>
        <v>2.0945804032051794E-2</v>
      </c>
      <c r="V561">
        <v>0.55416439883648605</v>
      </c>
      <c r="W561">
        <v>646.20000000000005</v>
      </c>
      <c r="X561">
        <v>671.6</v>
      </c>
      <c r="Y561">
        <v>646.20000000000005</v>
      </c>
      <c r="Z561">
        <v>686.85</v>
      </c>
      <c r="AA561">
        <v>646.20000000000005</v>
      </c>
      <c r="AB561">
        <v>697.2</v>
      </c>
      <c r="AC561" s="1">
        <f>(Table2[[#This Row],[Close Price]]/Table2[[#This Row],[Day Low]])-1</f>
        <v>1.0290931600123843E-2</v>
      </c>
      <c r="AD561" s="1">
        <f>(Table2[[#This Row],[Day High]]/Table2[[#This Row],[Close Price]])-1</f>
        <v>2.8720226698322637E-2</v>
      </c>
      <c r="AE561" s="1">
        <f>(Table2[[#This Row],[Close Price]]/Table2[[#This Row],[Current Week Low]])-1</f>
        <v>1.0290931600123843E-2</v>
      </c>
      <c r="AF561" s="1">
        <f>(Table2[[#This Row],[Current Week High]]/Table2[[#This Row],[Close Price]])-1</f>
        <v>5.2079344412958584E-2</v>
      </c>
      <c r="AG561" s="1">
        <f>(Table2[[#This Row],[Close Price]]/Table2[[#This Row],[Current Month Low]])-1</f>
        <v>1.0290931600123843E-2</v>
      </c>
      <c r="AH561" s="1">
        <f>(Table2[[#This Row],[Current Month High]]/Table2[[#This Row],[Close Price]])-1</f>
        <v>6.7932909550432852E-2</v>
      </c>
      <c r="AI561">
        <v>33.261851880217499</v>
      </c>
      <c r="AJ561">
        <v>39.022572402044297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-0.08</v>
      </c>
      <c r="AM561" t="s">
        <v>3216</v>
      </c>
      <c r="AN561">
        <v>-1.85</v>
      </c>
      <c r="AO561" t="s">
        <v>3216</v>
      </c>
      <c r="AP561">
        <v>6.5818047918102002E-2</v>
      </c>
      <c r="AQ561">
        <f>(Table2[[#This Row],[Sharpe Ratio]]-AVERAGE(Table2[Sharpe Ratio]))/_xlfn.STDEV.P(Table2[Sharpe Ratio])</f>
        <v>1.641017120110988E-2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-1.7579562273193223</v>
      </c>
      <c r="AS561">
        <f>_xlfn.RANK.AVG(Table2[[#This Row],[1Y Return vs Nifty Z-Score]],Table2[1Y Return vs Nifty Z-Score])</f>
        <v>491</v>
      </c>
      <c r="AT561">
        <f>_xlfn.RANK.AVG(Table2[[#This Row],[6M Return vs Nifty Z-Score]],Table2[6M Return vs Nifty Z-Score])</f>
        <v>715</v>
      </c>
      <c r="AU561">
        <f>_xlfn.RANK.AVG(Table2[[#This Row],[Sharpe Ratio Z-Score]],Table2[Sharpe Ratio Z-Score])</f>
        <v>347</v>
      </c>
      <c r="AV561">
        <f>(Table2[[#This Row],[Rank 1Y]]+Table2[[#This Row],[Rank 6M]]+Table2[[#This Row],[Rank Sharpe]])/3</f>
        <v>517.66666666666663</v>
      </c>
    </row>
    <row r="562" spans="1:48" x14ac:dyDescent="0.3">
      <c r="A562" t="s">
        <v>701</v>
      </c>
      <c r="B562" t="s">
        <v>702</v>
      </c>
      <c r="C562" t="s">
        <v>3175</v>
      </c>
      <c r="D562" t="s">
        <v>54</v>
      </c>
      <c r="E562">
        <v>26170.793101560001</v>
      </c>
      <c r="F562">
        <v>485.4</v>
      </c>
      <c r="G562">
        <v>-2.75579587929104</v>
      </c>
      <c r="H562">
        <f>(Table2[[#This Row],[1Y Return vs Nifty]]-AVERAGE(Table2[1Y Return vs Nifty]))/_xlfn.STDEV.P(Table2[1Y Return vs Nifty])</f>
        <v>-0.48949377169406705</v>
      </c>
      <c r="I562">
        <v>12.8603996310434</v>
      </c>
      <c r="J562">
        <f>(Table2[[#This Row],[1M Return vs Nifty]]-AVERAGE(Table2[1M Return vs Nifty]))/_xlfn.STDEV.P(Table2[1M Return vs Nifty])</f>
        <v>1.0782536157183382</v>
      </c>
      <c r="K562">
        <v>7.0520215498992602</v>
      </c>
      <c r="L562">
        <f>(Table2[[#This Row],[6M Return vs Nifty]]-AVERAGE(Table2[6M Return vs Nifty]))/_xlfn.STDEV.P(Table2[6M Return vs Nifty])</f>
        <v>-0.2730217646233094</v>
      </c>
      <c r="M562">
        <v>-3.5384883726008201</v>
      </c>
      <c r="N562">
        <f>(Table2[[#This Row],[1W Return vs Nifty]]-AVERAGE(Table2[1W Return vs Nifty]))/_xlfn.STDEV.P(Table2[1W Return vs Nifty])</f>
        <v>-0.5343422547225114</v>
      </c>
      <c r="O562">
        <v>481.66</v>
      </c>
      <c r="P562">
        <v>463.33365183657799</v>
      </c>
      <c r="Q562">
        <v>432.20908719299501</v>
      </c>
      <c r="R562">
        <v>46.318523433356802</v>
      </c>
      <c r="S562" s="1">
        <f>(Table2[[#This Row],[Close Price]]-Table2[[#This Row],[20D EMA]])/Table2[[#This Row],[20D EMA]]</f>
        <v>7.764813353817946E-3</v>
      </c>
      <c r="T562" s="1">
        <f>(Table2[[#This Row],[Close Price]]-Table2[[#This Row],[50D EMA]])/Table2[[#This Row],[50D EMA]]</f>
        <v>4.7625179125139382E-2</v>
      </c>
      <c r="U562" s="1">
        <f>(Table2[[#This Row],[Close Price]]-Table2[[#This Row],[200D EMA]])/Table2[[#This Row],[200D EMA]]</f>
        <v>0.12306754851559505</v>
      </c>
      <c r="V562">
        <v>1.3164117068911101</v>
      </c>
      <c r="W562">
        <v>477.15</v>
      </c>
      <c r="X562">
        <v>502</v>
      </c>
      <c r="Y562">
        <v>477.15</v>
      </c>
      <c r="Z562">
        <v>515.70000000000005</v>
      </c>
      <c r="AA562">
        <v>458.65</v>
      </c>
      <c r="AB562">
        <v>518</v>
      </c>
      <c r="AC562" s="1">
        <f>(Table2[[#This Row],[Close Price]]/Table2[[#This Row],[Day Low]])-1</f>
        <v>1.7290160326941306E-2</v>
      </c>
      <c r="AD562" s="1">
        <f>(Table2[[#This Row],[Day High]]/Table2[[#This Row],[Close Price]])-1</f>
        <v>3.4198599093531179E-2</v>
      </c>
      <c r="AE562" s="1">
        <f>(Table2[[#This Row],[Close Price]]/Table2[[#This Row],[Current Week Low]])-1</f>
        <v>1.7290160326941306E-2</v>
      </c>
      <c r="AF562" s="1">
        <f>(Table2[[#This Row],[Current Week High]]/Table2[[#This Row],[Close Price]])-1</f>
        <v>6.2422744128553864E-2</v>
      </c>
      <c r="AG562" s="1">
        <f>(Table2[[#This Row],[Close Price]]/Table2[[#This Row],[Current Month Low]])-1</f>
        <v>5.8323340237653953E-2</v>
      </c>
      <c r="AH562" s="1">
        <f>(Table2[[#This Row],[Current Month High]]/Table2[[#This Row],[Close Price]])-1</f>
        <v>6.7161104243922631E-2</v>
      </c>
      <c r="AI562">
        <v>6.7161104243922596</v>
      </c>
      <c r="AJ562">
        <v>38.923869490555198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-0.03</v>
      </c>
      <c r="AM562" t="s">
        <v>3216</v>
      </c>
      <c r="AN562">
        <v>4.95</v>
      </c>
      <c r="AO562" t="s">
        <v>3217</v>
      </c>
      <c r="AP562">
        <v>-6.4182271244015002E-2</v>
      </c>
      <c r="AQ562">
        <f>(Table2[[#This Row],[Sharpe Ratio]]-AVERAGE(Table2[Sharpe Ratio]))/_xlfn.STDEV.P(Table2[Sharpe Ratio])</f>
        <v>-1.4934236171349042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-1.712027792456454</v>
      </c>
      <c r="AS562">
        <f>_xlfn.RANK.AVG(Table2[[#This Row],[1Y Return vs Nifty Z-Score]],Table2[1Y Return vs Nifty Z-Score])</f>
        <v>471</v>
      </c>
      <c r="AT562">
        <f>_xlfn.RANK.AVG(Table2[[#This Row],[6M Return vs Nifty Z-Score]],Table2[6M Return vs Nifty Z-Score])</f>
        <v>397</v>
      </c>
      <c r="AU562">
        <f>_xlfn.RANK.AVG(Table2[[#This Row],[Sharpe Ratio Z-Score]],Table2[Sharpe Ratio Z-Score])</f>
        <v>687</v>
      </c>
      <c r="AV562">
        <f>(Table2[[#This Row],[Rank 1Y]]+Table2[[#This Row],[Rank 6M]]+Table2[[#This Row],[Rank Sharpe]])/3</f>
        <v>518.33333333333337</v>
      </c>
    </row>
    <row r="563" spans="1:48" x14ac:dyDescent="0.3">
      <c r="A563" t="s">
        <v>1493</v>
      </c>
      <c r="B563" t="s">
        <v>1494</v>
      </c>
      <c r="C563" t="s">
        <v>3178</v>
      </c>
      <c r="D563" t="s">
        <v>1495</v>
      </c>
      <c r="E563">
        <v>7048.5383891000001</v>
      </c>
      <c r="F563">
        <v>517.4</v>
      </c>
      <c r="G563">
        <v>-2.0452458182867899</v>
      </c>
      <c r="H563">
        <f>(Table2[[#This Row],[1Y Return vs Nifty]]-AVERAGE(Table2[1Y Return vs Nifty]))/_xlfn.STDEV.P(Table2[1Y Return vs Nifty])</f>
        <v>-0.47768361839838552</v>
      </c>
      <c r="I563">
        <v>10.307368659079399</v>
      </c>
      <c r="J563">
        <f>(Table2[[#This Row],[1M Return vs Nifty]]-AVERAGE(Table2[1M Return vs Nifty]))/_xlfn.STDEV.P(Table2[1M Return vs Nifty])</f>
        <v>0.84071467274381506</v>
      </c>
      <c r="K563">
        <v>-5.2098059548076998</v>
      </c>
      <c r="L563">
        <f>(Table2[[#This Row],[6M Return vs Nifty]]-AVERAGE(Table2[6M Return vs Nifty]))/_xlfn.STDEV.P(Table2[6M Return vs Nifty])</f>
        <v>-0.63452120878998353</v>
      </c>
      <c r="M563">
        <v>0.83363264105514301</v>
      </c>
      <c r="N563">
        <f>(Table2[[#This Row],[1W Return vs Nifty]]-AVERAGE(Table2[1W Return vs Nifty]))/_xlfn.STDEV.P(Table2[1W Return vs Nifty])</f>
        <v>0.45202247848966226</v>
      </c>
      <c r="O563">
        <v>468.74</v>
      </c>
      <c r="P563">
        <v>485.90943186998499</v>
      </c>
      <c r="Q563">
        <v>458.25743465076403</v>
      </c>
      <c r="R563">
        <v>59.803708701712999</v>
      </c>
      <c r="S563" s="1">
        <f>(Table2[[#This Row],[Close Price]]-Table2[[#This Row],[20D EMA]])/Table2[[#This Row],[20D EMA]]</f>
        <v>0.10381021461791178</v>
      </c>
      <c r="T563" s="1">
        <f>(Table2[[#This Row],[Close Price]]-Table2[[#This Row],[50D EMA]])/Table2[[#This Row],[50D EMA]]</f>
        <v>6.4807484820424185E-2</v>
      </c>
      <c r="U563" s="1">
        <f>(Table2[[#This Row],[Close Price]]-Table2[[#This Row],[200D EMA]])/Table2[[#This Row],[200D EMA]]</f>
        <v>0.12905969631307398</v>
      </c>
      <c r="V563">
        <v>0.78446610452215104</v>
      </c>
      <c r="W563">
        <v>506.25</v>
      </c>
      <c r="X563">
        <v>524</v>
      </c>
      <c r="Y563">
        <v>514</v>
      </c>
      <c r="Z563">
        <v>528.15</v>
      </c>
      <c r="AA563">
        <v>503.6</v>
      </c>
      <c r="AB563">
        <v>529</v>
      </c>
      <c r="AC563" s="1">
        <f>(Table2[[#This Row],[Close Price]]/Table2[[#This Row],[Day Low]])-1</f>
        <v>2.2024691358024651E-2</v>
      </c>
      <c r="AD563" s="1">
        <f>(Table2[[#This Row],[Day High]]/Table2[[#This Row],[Close Price]])-1</f>
        <v>1.2756088132972687E-2</v>
      </c>
      <c r="AE563" s="1">
        <f>(Table2[[#This Row],[Close Price]]/Table2[[#This Row],[Current Week Low]])-1</f>
        <v>6.6147859922178753E-3</v>
      </c>
      <c r="AF563" s="1">
        <f>(Table2[[#This Row],[Current Week High]]/Table2[[#This Row],[Close Price]])-1</f>
        <v>2.077696173173571E-2</v>
      </c>
      <c r="AG563" s="1">
        <f>(Table2[[#This Row],[Close Price]]/Table2[[#This Row],[Current Month Low]])-1</f>
        <v>2.7402700555996695E-2</v>
      </c>
      <c r="AH563" s="1">
        <f>(Table2[[#This Row],[Current Month High]]/Table2[[#This Row],[Close Price]])-1</f>
        <v>2.2419791264012501E-2</v>
      </c>
      <c r="AI563">
        <v>11.499806725937299</v>
      </c>
      <c r="AJ563">
        <v>51.153958515921701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0</v>
      </c>
      <c r="AM563" t="s">
        <v>3218</v>
      </c>
      <c r="AN563">
        <v>4.46</v>
      </c>
      <c r="AO563" t="s">
        <v>3217</v>
      </c>
      <c r="AQ563">
        <f>(Table2[[#This Row],[Sharpe Ratio]]-AVERAGE(Table2[Sharpe Ratio]))/_xlfn.STDEV.P(Table2[Sharpe Ratio])</f>
        <v>-0.74800574154095378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465</v>
      </c>
      <c r="AT563">
        <f>_xlfn.RANK.AVG(Table2[[#This Row],[6M Return vs Nifty Z-Score]],Table2[6M Return vs Nifty Z-Score])</f>
        <v>535</v>
      </c>
      <c r="AU563">
        <f>_xlfn.RANK.AVG(Table2[[#This Row],[Sharpe Ratio Z-Score]],Table2[Sharpe Ratio Z-Score])</f>
        <v>556.5</v>
      </c>
      <c r="AV563">
        <f>(Table2[[#This Row],[Rank 1Y]]+Table2[[#This Row],[Rank 6M]]+Table2[[#This Row],[Rank Sharpe]])/3</f>
        <v>518.83333333333337</v>
      </c>
    </row>
    <row r="564" spans="1:48" x14ac:dyDescent="0.3">
      <c r="A564" t="s">
        <v>771</v>
      </c>
      <c r="B564" t="s">
        <v>772</v>
      </c>
      <c r="C564" t="s">
        <v>3171</v>
      </c>
      <c r="D564" t="s">
        <v>51</v>
      </c>
      <c r="E564">
        <v>22482.658946250001</v>
      </c>
      <c r="F564">
        <v>768.7</v>
      </c>
      <c r="G564">
        <v>-16.209820072471899</v>
      </c>
      <c r="H564">
        <f>(Table2[[#This Row],[1Y Return vs Nifty]]-AVERAGE(Table2[1Y Return vs Nifty]))/_xlfn.STDEV.P(Table2[1Y Return vs Nifty])</f>
        <v>-0.71311501513003572</v>
      </c>
      <c r="I564">
        <v>2.7938838699004598</v>
      </c>
      <c r="J564">
        <f>(Table2[[#This Row],[1M Return vs Nifty]]-AVERAGE(Table2[1M Return vs Nifty]))/_xlfn.STDEV.P(Table2[1M Return vs Nifty])</f>
        <v>0.14164550575139542</v>
      </c>
      <c r="K564">
        <v>4.5156981903315403</v>
      </c>
      <c r="L564">
        <f>(Table2[[#This Row],[6M Return vs Nifty]]-AVERAGE(Table2[6M Return vs Nifty]))/_xlfn.STDEV.P(Table2[6M Return vs Nifty])</f>
        <v>-0.34779687333844334</v>
      </c>
      <c r="M564">
        <v>1.9059714395391101</v>
      </c>
      <c r="N564">
        <f>(Table2[[#This Row],[1W Return vs Nifty]]-AVERAGE(Table2[1W Return vs Nifty]))/_xlfn.STDEV.P(Table2[1W Return vs Nifty])</f>
        <v>0.69394560220376067</v>
      </c>
      <c r="O564">
        <v>749.8</v>
      </c>
      <c r="P564">
        <v>750.00292728192699</v>
      </c>
      <c r="Q564">
        <v>735.32095208644796</v>
      </c>
      <c r="R564">
        <v>69.334955629369603</v>
      </c>
      <c r="S564" s="1">
        <f>(Table2[[#This Row],[Close Price]]-Table2[[#This Row],[20D EMA]])/Table2[[#This Row],[20D EMA]]</f>
        <v>2.5206721792478116E-2</v>
      </c>
      <c r="T564" s="1">
        <f>(Table2[[#This Row],[Close Price]]-Table2[[#This Row],[50D EMA]])/Table2[[#This Row],[50D EMA]]</f>
        <v>2.4929332990516192E-2</v>
      </c>
      <c r="U564" s="1">
        <f>(Table2[[#This Row],[Close Price]]-Table2[[#This Row],[200D EMA]])/Table2[[#This Row],[200D EMA]]</f>
        <v>4.5393848521302411E-2</v>
      </c>
      <c r="V564">
        <v>1.5163762713629101</v>
      </c>
      <c r="W564">
        <v>759.9</v>
      </c>
      <c r="X564">
        <v>776.4</v>
      </c>
      <c r="Y564">
        <v>745.1</v>
      </c>
      <c r="Z564">
        <v>776.4</v>
      </c>
      <c r="AA564">
        <v>732.05</v>
      </c>
      <c r="AB564">
        <v>776.4</v>
      </c>
      <c r="AC564" s="1">
        <f>(Table2[[#This Row],[Close Price]]/Table2[[#This Row],[Day Low]])-1</f>
        <v>1.158047111462035E-2</v>
      </c>
      <c r="AD564" s="1">
        <f>(Table2[[#This Row],[Day High]]/Table2[[#This Row],[Close Price]])-1</f>
        <v>1.0016911669051609E-2</v>
      </c>
      <c r="AE564" s="1">
        <f>(Table2[[#This Row],[Close Price]]/Table2[[#This Row],[Current Week Low]])-1</f>
        <v>3.1673600858945106E-2</v>
      </c>
      <c r="AF564" s="1">
        <f>(Table2[[#This Row],[Current Week High]]/Table2[[#This Row],[Close Price]])-1</f>
        <v>1.0016911669051609E-2</v>
      </c>
      <c r="AG564" s="1">
        <f>(Table2[[#This Row],[Close Price]]/Table2[[#This Row],[Current Month Low]])-1</f>
        <v>5.0064886278259779E-2</v>
      </c>
      <c r="AH564" s="1">
        <f>(Table2[[#This Row],[Current Month High]]/Table2[[#This Row],[Close Price]])-1</f>
        <v>1.0016911669051609E-2</v>
      </c>
      <c r="AI564">
        <v>12.234942110055901</v>
      </c>
      <c r="AJ564">
        <v>28.105991167402699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-0.09</v>
      </c>
      <c r="AM564" t="s">
        <v>3216</v>
      </c>
      <c r="AN564">
        <v>0.93</v>
      </c>
      <c r="AO564" t="s">
        <v>3217</v>
      </c>
      <c r="AQ564">
        <f>(Table2[[#This Row],[Sharpe Ratio]]-AVERAGE(Table2[Sharpe Ratio]))/_xlfn.STDEV.P(Table2[Sharpe Ratio])</f>
        <v>-0.74800574154095378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575</v>
      </c>
      <c r="AT564">
        <f>_xlfn.RANK.AVG(Table2[[#This Row],[6M Return vs Nifty Z-Score]],Table2[6M Return vs Nifty Z-Score])</f>
        <v>427</v>
      </c>
      <c r="AU564">
        <f>_xlfn.RANK.AVG(Table2[[#This Row],[Sharpe Ratio Z-Score]],Table2[Sharpe Ratio Z-Score])</f>
        <v>556.5</v>
      </c>
      <c r="AV564">
        <f>(Table2[[#This Row],[Rank 1Y]]+Table2[[#This Row],[Rank 6M]]+Table2[[#This Row],[Rank Sharpe]])/3</f>
        <v>519.5</v>
      </c>
    </row>
    <row r="565" spans="1:48" x14ac:dyDescent="0.3">
      <c r="A565" t="s">
        <v>491</v>
      </c>
      <c r="B565" t="s">
        <v>492</v>
      </c>
      <c r="C565" t="s">
        <v>3177</v>
      </c>
      <c r="D565" t="s">
        <v>197</v>
      </c>
      <c r="E565">
        <v>44578.158982950001</v>
      </c>
      <c r="F565">
        <v>717.55</v>
      </c>
      <c r="G565">
        <v>-6.23632170826723</v>
      </c>
      <c r="H565">
        <f>(Table2[[#This Row],[1Y Return vs Nifty]]-AVERAGE(Table2[1Y Return vs Nifty]))/_xlfn.STDEV.P(Table2[1Y Return vs Nifty])</f>
        <v>-0.5473440849171658</v>
      </c>
      <c r="I565">
        <v>4.1609354341845002</v>
      </c>
      <c r="J565">
        <f>(Table2[[#This Row],[1M Return vs Nifty]]-AVERAGE(Table2[1M Return vs Nifty]))/_xlfn.STDEV.P(Table2[1M Return vs Nifty])</f>
        <v>0.26883862919473994</v>
      </c>
      <c r="K565">
        <v>-6.8415947145618397</v>
      </c>
      <c r="L565">
        <f>(Table2[[#This Row],[6M Return vs Nifty]]-AVERAGE(Table2[6M Return vs Nifty]))/_xlfn.STDEV.P(Table2[6M Return vs Nifty])</f>
        <v>-0.68262910538387278</v>
      </c>
      <c r="M565">
        <v>2.1402921582346401</v>
      </c>
      <c r="N565">
        <f>(Table2[[#This Row],[1W Return vs Nifty]]-AVERAGE(Table2[1W Return vs Nifty]))/_xlfn.STDEV.P(Table2[1W Return vs Nifty])</f>
        <v>0.74680911912387782</v>
      </c>
      <c r="O565">
        <v>713.89</v>
      </c>
      <c r="P565">
        <v>695.90876921135896</v>
      </c>
      <c r="Q565">
        <v>648.46188789386201</v>
      </c>
      <c r="R565">
        <v>48.993366109876597</v>
      </c>
      <c r="S565" s="1">
        <f>(Table2[[#This Row],[Close Price]]-Table2[[#This Row],[20D EMA]])/Table2[[#This Row],[20D EMA]]</f>
        <v>5.1268402695092636E-3</v>
      </c>
      <c r="T565" s="1">
        <f>(Table2[[#This Row],[Close Price]]-Table2[[#This Row],[50D EMA]])/Table2[[#This Row],[50D EMA]]</f>
        <v>3.1097798657094087E-2</v>
      </c>
      <c r="U565" s="1">
        <f>(Table2[[#This Row],[Close Price]]-Table2[[#This Row],[200D EMA]])/Table2[[#This Row],[200D EMA]]</f>
        <v>0.10654151523157217</v>
      </c>
      <c r="V565">
        <v>1.2945426052097899</v>
      </c>
      <c r="W565">
        <v>711.2</v>
      </c>
      <c r="X565">
        <v>750.7</v>
      </c>
      <c r="Y565">
        <v>711.2</v>
      </c>
      <c r="Z565">
        <v>758.65</v>
      </c>
      <c r="AA565">
        <v>682.5</v>
      </c>
      <c r="AB565">
        <v>758.65</v>
      </c>
      <c r="AC565" s="1">
        <f>(Table2[[#This Row],[Close Price]]/Table2[[#This Row],[Day Low]])-1</f>
        <v>8.9285714285713969E-3</v>
      </c>
      <c r="AD565" s="1">
        <f>(Table2[[#This Row],[Day High]]/Table2[[#This Row],[Close Price]])-1</f>
        <v>4.6198871158804389E-2</v>
      </c>
      <c r="AE565" s="1">
        <f>(Table2[[#This Row],[Close Price]]/Table2[[#This Row],[Current Week Low]])-1</f>
        <v>8.9285714285713969E-3</v>
      </c>
      <c r="AF565" s="1">
        <f>(Table2[[#This Row],[Current Week High]]/Table2[[#This Row],[Close Price]])-1</f>
        <v>5.7278238450282348E-2</v>
      </c>
      <c r="AG565" s="1">
        <f>(Table2[[#This Row],[Close Price]]/Table2[[#This Row],[Current Month Low]])-1</f>
        <v>5.135531135531135E-2</v>
      </c>
      <c r="AH565" s="1">
        <f>(Table2[[#This Row],[Current Month High]]/Table2[[#This Row],[Close Price]])-1</f>
        <v>5.7278238450282348E-2</v>
      </c>
      <c r="AI565">
        <v>6.5430980419482996</v>
      </c>
      <c r="AJ565">
        <v>47.008809670149503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0.05</v>
      </c>
      <c r="AM565" t="s">
        <v>3217</v>
      </c>
      <c r="AN565">
        <v>0.35</v>
      </c>
      <c r="AO565" t="s">
        <v>3217</v>
      </c>
      <c r="AP565">
        <v>1.1595185301892E-2</v>
      </c>
      <c r="AQ565">
        <f>(Table2[[#This Row],[Sharpe Ratio]]-AVERAGE(Table2[Sharpe Ratio]))/_xlfn.STDEV.P(Table2[Sharpe Ratio])</f>
        <v>-0.61333836023259103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-0.8276638022150119</v>
      </c>
      <c r="AS565">
        <f>_xlfn.RANK.AVG(Table2[[#This Row],[1Y Return vs Nifty Z-Score]],Table2[1Y Return vs Nifty Z-Score])</f>
        <v>506</v>
      </c>
      <c r="AT565">
        <f>_xlfn.RANK.AVG(Table2[[#This Row],[6M Return vs Nifty Z-Score]],Table2[6M Return vs Nifty Z-Score])</f>
        <v>553</v>
      </c>
      <c r="AU565">
        <f>_xlfn.RANK.AVG(Table2[[#This Row],[Sharpe Ratio Z-Score]],Table2[Sharpe Ratio Z-Score])</f>
        <v>500</v>
      </c>
      <c r="AV565">
        <f>(Table2[[#This Row],[Rank 1Y]]+Table2[[#This Row],[Rank 6M]]+Table2[[#This Row],[Rank Sharpe]])/3</f>
        <v>519.66666666666663</v>
      </c>
    </row>
    <row r="566" spans="1:48" x14ac:dyDescent="0.3">
      <c r="A566" t="s">
        <v>1379</v>
      </c>
      <c r="B566" t="s">
        <v>1380</v>
      </c>
      <c r="C566" t="s">
        <v>3178</v>
      </c>
      <c r="D566" t="s">
        <v>288</v>
      </c>
      <c r="E566">
        <v>8274.6187343500005</v>
      </c>
      <c r="F566">
        <v>410.5</v>
      </c>
      <c r="G566">
        <v>-24.939268078747698</v>
      </c>
      <c r="H566">
        <f>(Table2[[#This Row],[1Y Return vs Nifty]]-AVERAGE(Table2[1Y Return vs Nifty]))/_xlfn.STDEV.P(Table2[1Y Return vs Nifty])</f>
        <v>-0.85820840797991949</v>
      </c>
      <c r="I566">
        <v>0.16015617518546599</v>
      </c>
      <c r="J566">
        <f>(Table2[[#This Row],[1M Return vs Nifty]]-AVERAGE(Table2[1M Return vs Nifty]))/_xlfn.STDEV.P(Table2[1M Return vs Nifty])</f>
        <v>-0.10340161649485527</v>
      </c>
      <c r="K566">
        <v>-6.5780993165094301</v>
      </c>
      <c r="L566">
        <f>(Table2[[#This Row],[6M Return vs Nifty]]-AVERAGE(Table2[6M Return vs Nifty]))/_xlfn.STDEV.P(Table2[6M Return vs Nifty])</f>
        <v>-0.67486081473552872</v>
      </c>
      <c r="M566">
        <v>-5.6323960330224301</v>
      </c>
      <c r="N566">
        <f>(Table2[[#This Row],[1W Return vs Nifty]]-AVERAGE(Table2[1W Return vs Nifty]))/_xlfn.STDEV.P(Table2[1W Return vs Nifty])</f>
        <v>-1.0067346391948797</v>
      </c>
      <c r="O566">
        <v>420.71</v>
      </c>
      <c r="P566">
        <v>424.80306595769099</v>
      </c>
      <c r="Q566">
        <v>410.78080132692901</v>
      </c>
      <c r="R566">
        <v>32.118450096651401</v>
      </c>
      <c r="S566" s="1">
        <f>(Table2[[#This Row],[Close Price]]-Table2[[#This Row],[20D EMA]])/Table2[[#This Row],[20D EMA]]</f>
        <v>-2.4268498490646717E-2</v>
      </c>
      <c r="T566" s="1">
        <f>(Table2[[#This Row],[Close Price]]-Table2[[#This Row],[50D EMA]])/Table2[[#This Row],[50D EMA]]</f>
        <v>-3.366987459340872E-2</v>
      </c>
      <c r="U566" s="1">
        <f>(Table2[[#This Row],[Close Price]]-Table2[[#This Row],[200D EMA]])/Table2[[#This Row],[200D EMA]]</f>
        <v>-6.8357948088602774E-4</v>
      </c>
      <c r="V566">
        <v>0.49434016700941402</v>
      </c>
      <c r="W566">
        <v>409</v>
      </c>
      <c r="X566">
        <v>416.2</v>
      </c>
      <c r="Y566">
        <v>409</v>
      </c>
      <c r="Z566">
        <v>425.95</v>
      </c>
      <c r="AA566">
        <v>406.85</v>
      </c>
      <c r="AB566">
        <v>443.15</v>
      </c>
      <c r="AC566" s="1">
        <f>(Table2[[#This Row],[Close Price]]/Table2[[#This Row],[Day Low]])-1</f>
        <v>3.6674816625916762E-3</v>
      </c>
      <c r="AD566" s="1">
        <f>(Table2[[#This Row],[Day High]]/Table2[[#This Row],[Close Price]])-1</f>
        <v>1.3885505481120664E-2</v>
      </c>
      <c r="AE566" s="1">
        <f>(Table2[[#This Row],[Close Price]]/Table2[[#This Row],[Current Week Low]])-1</f>
        <v>3.6674816625916762E-3</v>
      </c>
      <c r="AF566" s="1">
        <f>(Table2[[#This Row],[Current Week High]]/Table2[[#This Row],[Close Price]])-1</f>
        <v>3.7637028014616325E-2</v>
      </c>
      <c r="AG566" s="1">
        <f>(Table2[[#This Row],[Close Price]]/Table2[[#This Row],[Current Month Low]])-1</f>
        <v>8.9713653680716376E-3</v>
      </c>
      <c r="AH566" s="1">
        <f>(Table2[[#This Row],[Current Month High]]/Table2[[#This Row],[Close Price]])-1</f>
        <v>7.9537149817295871E-2</v>
      </c>
      <c r="AI566">
        <v>23.020706455542001</v>
      </c>
      <c r="AJ566">
        <v>18.044572250179701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-0.16</v>
      </c>
      <c r="AM566" t="s">
        <v>3216</v>
      </c>
      <c r="AN566">
        <v>-0.39</v>
      </c>
      <c r="AO566" t="s">
        <v>3216</v>
      </c>
      <c r="AP566">
        <v>5.2057735769304003E-2</v>
      </c>
      <c r="AQ566">
        <f>(Table2[[#This Row],[Sharpe Ratio]]-AVERAGE(Table2[Sharpe Ratio]))/_xlfn.STDEV.P(Table2[Sharpe Ratio])</f>
        <v>-0.14340316121384597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630</v>
      </c>
      <c r="AT566">
        <f>_xlfn.RANK.AVG(Table2[[#This Row],[6M Return vs Nifty Z-Score]],Table2[6M Return vs Nifty Z-Score])</f>
        <v>550</v>
      </c>
      <c r="AU566">
        <f>_xlfn.RANK.AVG(Table2[[#This Row],[Sharpe Ratio Z-Score]],Table2[Sharpe Ratio Z-Score])</f>
        <v>380</v>
      </c>
      <c r="AV566">
        <f>(Table2[[#This Row],[Rank 1Y]]+Table2[[#This Row],[Rank 6M]]+Table2[[#This Row],[Rank Sharpe]])/3</f>
        <v>520</v>
      </c>
    </row>
    <row r="567" spans="1:48" x14ac:dyDescent="0.3">
      <c r="A567" t="s">
        <v>1835</v>
      </c>
      <c r="B567" t="s">
        <v>1836</v>
      </c>
      <c r="C567" t="s">
        <v>3181</v>
      </c>
      <c r="D567" t="s">
        <v>1555</v>
      </c>
      <c r="E567">
        <v>4189.6949999999997</v>
      </c>
      <c r="F567">
        <v>377.45</v>
      </c>
      <c r="G567">
        <v>-36.7737540996918</v>
      </c>
      <c r="H567">
        <f>(Table2[[#This Row],[1Y Return vs Nifty]]-AVERAGE(Table2[1Y Return vs Nifty]))/_xlfn.STDEV.P(Table2[1Y Return vs Nifty])</f>
        <v>-1.0549110778599433</v>
      </c>
      <c r="I567">
        <v>19.3693575674572</v>
      </c>
      <c r="J567">
        <f>(Table2[[#This Row],[1M Return vs Nifty]]-AVERAGE(Table2[1M Return vs Nifty]))/_xlfn.STDEV.P(Table2[1M Return vs Nifty])</f>
        <v>1.6838596600868307</v>
      </c>
      <c r="K567">
        <v>10.0258065462257</v>
      </c>
      <c r="L567">
        <f>(Table2[[#This Row],[6M Return vs Nifty]]-AVERAGE(Table2[6M Return vs Nifty]))/_xlfn.STDEV.P(Table2[6M Return vs Nifty])</f>
        <v>-0.18534954587528563</v>
      </c>
      <c r="M567">
        <v>2.8707048128700698</v>
      </c>
      <c r="N567">
        <f>(Table2[[#This Row],[1W Return vs Nifty]]-AVERAGE(Table2[1W Return vs Nifty]))/_xlfn.STDEV.P(Table2[1W Return vs Nifty])</f>
        <v>0.91159259171624063</v>
      </c>
      <c r="O567">
        <v>337.52</v>
      </c>
      <c r="P567">
        <v>335.991932008118</v>
      </c>
      <c r="Q567">
        <v>342.65826596009703</v>
      </c>
      <c r="R567">
        <v>74.433347603784995</v>
      </c>
      <c r="S567" s="1">
        <f>(Table2[[#This Row],[Close Price]]-Table2[[#This Row],[20D EMA]])/Table2[[#This Row],[20D EMA]]</f>
        <v>0.11830410049774831</v>
      </c>
      <c r="T567" s="1">
        <f>(Table2[[#This Row],[Close Price]]-Table2[[#This Row],[50D EMA]])/Table2[[#This Row],[50D EMA]]</f>
        <v>0.12339006994632332</v>
      </c>
      <c r="U567" s="1">
        <f>(Table2[[#This Row],[Close Price]]-Table2[[#This Row],[200D EMA]])/Table2[[#This Row],[200D EMA]]</f>
        <v>0.10153478697623043</v>
      </c>
      <c r="V567">
        <v>2.7458716659192799</v>
      </c>
      <c r="W567">
        <v>372.6</v>
      </c>
      <c r="X567">
        <v>383.9</v>
      </c>
      <c r="Y567">
        <v>375.55</v>
      </c>
      <c r="Z567">
        <v>386</v>
      </c>
      <c r="AA567">
        <v>371.05</v>
      </c>
      <c r="AB567">
        <v>386</v>
      </c>
      <c r="AC567" s="1">
        <f>(Table2[[#This Row],[Close Price]]/Table2[[#This Row],[Day Low]])-1</f>
        <v>1.3016639828233867E-2</v>
      </c>
      <c r="AD567" s="1">
        <f>(Table2[[#This Row],[Day High]]/Table2[[#This Row],[Close Price]])-1</f>
        <v>1.7088356073652111E-2</v>
      </c>
      <c r="AE567" s="1">
        <f>(Table2[[#This Row],[Close Price]]/Table2[[#This Row],[Current Week Low]])-1</f>
        <v>5.0592464385568192E-3</v>
      </c>
      <c r="AF567" s="1">
        <f>(Table2[[#This Row],[Current Week High]]/Table2[[#This Row],[Close Price]])-1</f>
        <v>2.2652006888329579E-2</v>
      </c>
      <c r="AG567" s="1">
        <f>(Table2[[#This Row],[Close Price]]/Table2[[#This Row],[Current Month Low]])-1</f>
        <v>1.7248349279072928E-2</v>
      </c>
      <c r="AH567" s="1">
        <f>(Table2[[#This Row],[Current Month High]]/Table2[[#This Row],[Close Price]])-1</f>
        <v>2.2652006888329579E-2</v>
      </c>
      <c r="AI567">
        <v>23.6455159623791</v>
      </c>
      <c r="AJ567">
        <v>29.975895316804401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0.1</v>
      </c>
      <c r="AM567" t="s">
        <v>3217</v>
      </c>
      <c r="AN567">
        <v>15.62</v>
      </c>
      <c r="AO567" t="s">
        <v>3217</v>
      </c>
      <c r="AP567">
        <v>1.0402990393292001E-2</v>
      </c>
      <c r="AQ567">
        <f>(Table2[[#This Row],[Sharpe Ratio]]-AVERAGE(Table2[Sharpe Ratio]))/_xlfn.STDEV.P(Table2[Sharpe Ratio])</f>
        <v>-0.62718460435635914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686</v>
      </c>
      <c r="AT567">
        <f>_xlfn.RANK.AVG(Table2[[#This Row],[6M Return vs Nifty Z-Score]],Table2[6M Return vs Nifty Z-Score])</f>
        <v>373</v>
      </c>
      <c r="AU567">
        <f>_xlfn.RANK.AVG(Table2[[#This Row],[Sharpe Ratio Z-Score]],Table2[Sharpe Ratio Z-Score])</f>
        <v>501</v>
      </c>
      <c r="AV567">
        <f>(Table2[[#This Row],[Rank 1Y]]+Table2[[#This Row],[Rank 6M]]+Table2[[#This Row],[Rank Sharpe]])/3</f>
        <v>520</v>
      </c>
    </row>
    <row r="568" spans="1:48" x14ac:dyDescent="0.3">
      <c r="A568" t="s">
        <v>1132</v>
      </c>
      <c r="B568" t="s">
        <v>1133</v>
      </c>
      <c r="C568" t="s">
        <v>3174</v>
      </c>
      <c r="D568" t="s">
        <v>46</v>
      </c>
      <c r="E568">
        <v>11490.38920035</v>
      </c>
      <c r="F568">
        <v>447.9</v>
      </c>
      <c r="G568">
        <v>-4.51732093266269</v>
      </c>
      <c r="H568">
        <f>(Table2[[#This Row],[1Y Return vs Nifty]]-AVERAGE(Table2[1Y Return vs Nifty]))/_xlfn.STDEV.P(Table2[1Y Return vs Nifty])</f>
        <v>-0.51877232933024509</v>
      </c>
      <c r="I568">
        <v>-4.8038040073917001</v>
      </c>
      <c r="J568">
        <f>(Table2[[#This Row],[1M Return vs Nifty]]-AVERAGE(Table2[1M Return vs Nifty]))/_xlfn.STDEV.P(Table2[1M Return vs Nifty])</f>
        <v>-0.56525807953255724</v>
      </c>
      <c r="K568">
        <v>-6.0963398714950898</v>
      </c>
      <c r="L568">
        <f>(Table2[[#This Row],[6M Return vs Nifty]]-AVERAGE(Table2[6M Return vs Nifty]))/_xlfn.STDEV.P(Table2[6M Return vs Nifty])</f>
        <v>-0.66065773028275232</v>
      </c>
      <c r="M568">
        <v>-1.0015159381302401</v>
      </c>
      <c r="N568">
        <f>(Table2[[#This Row],[1W Return vs Nifty]]-AVERAGE(Table2[1W Return vs Nifty]))/_xlfn.STDEV.P(Table2[1W Return vs Nifty])</f>
        <v>3.8006985080602983E-2</v>
      </c>
      <c r="O568">
        <v>457.06</v>
      </c>
      <c r="P568">
        <v>467.804900316768</v>
      </c>
      <c r="Q568">
        <v>441.69144306196102</v>
      </c>
      <c r="R568">
        <v>38.010815338075297</v>
      </c>
      <c r="S568" s="1">
        <f>(Table2[[#This Row],[Close Price]]-Table2[[#This Row],[20D EMA]])/Table2[[#This Row],[20D EMA]]</f>
        <v>-2.0041132455257571E-2</v>
      </c>
      <c r="T568" s="1">
        <f>(Table2[[#This Row],[Close Price]]-Table2[[#This Row],[50D EMA]])/Table2[[#This Row],[50D EMA]]</f>
        <v>-4.2549576336822631E-2</v>
      </c>
      <c r="U568" s="1">
        <f>(Table2[[#This Row],[Close Price]]-Table2[[#This Row],[200D EMA]])/Table2[[#This Row],[200D EMA]]</f>
        <v>1.4056321523910547E-2</v>
      </c>
      <c r="V568">
        <v>0.57793221787739102</v>
      </c>
      <c r="W568">
        <v>446.25</v>
      </c>
      <c r="X568">
        <v>456.4</v>
      </c>
      <c r="Y568">
        <v>446.25</v>
      </c>
      <c r="Z568">
        <v>460</v>
      </c>
      <c r="AA568">
        <v>440.55</v>
      </c>
      <c r="AB568">
        <v>463.95</v>
      </c>
      <c r="AC568" s="1">
        <f>(Table2[[#This Row],[Close Price]]/Table2[[#This Row],[Day Low]])-1</f>
        <v>3.6974789915966699E-3</v>
      </c>
      <c r="AD568" s="1">
        <f>(Table2[[#This Row],[Day High]]/Table2[[#This Row],[Close Price]])-1</f>
        <v>1.8977450323732992E-2</v>
      </c>
      <c r="AE568" s="1">
        <f>(Table2[[#This Row],[Close Price]]/Table2[[#This Row],[Current Week Low]])-1</f>
        <v>3.6974789915966699E-3</v>
      </c>
      <c r="AF568" s="1">
        <f>(Table2[[#This Row],[Current Week High]]/Table2[[#This Row],[Close Price]])-1</f>
        <v>2.7014958696137681E-2</v>
      </c>
      <c r="AG568" s="1">
        <f>(Table2[[#This Row],[Close Price]]/Table2[[#This Row],[Current Month Low]])-1</f>
        <v>1.6683690840994192E-2</v>
      </c>
      <c r="AH568" s="1">
        <f>(Table2[[#This Row],[Current Month High]]/Table2[[#This Row],[Close Price]])-1</f>
        <v>3.5833891493636916E-2</v>
      </c>
      <c r="AI568">
        <v>28.332217012726002</v>
      </c>
      <c r="AJ568">
        <v>44.437278297323402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-0.09</v>
      </c>
      <c r="AM568" t="s">
        <v>3216</v>
      </c>
      <c r="AN568">
        <v>-1.69</v>
      </c>
      <c r="AO568" t="s">
        <v>3216</v>
      </c>
      <c r="AP568">
        <v>1.7237674319579999E-3</v>
      </c>
      <c r="AQ568">
        <f>(Table2[[#This Row],[Sharpe Ratio]]-AVERAGE(Table2[Sharpe Ratio]))/_xlfn.STDEV.P(Table2[Sharpe Ratio])</f>
        <v>-0.72798577290720135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487</v>
      </c>
      <c r="AT568">
        <f>_xlfn.RANK.AVG(Table2[[#This Row],[6M Return vs Nifty Z-Score]],Table2[6M Return vs Nifty Z-Score])</f>
        <v>544</v>
      </c>
      <c r="AU568">
        <f>_xlfn.RANK.AVG(Table2[[#This Row],[Sharpe Ratio Z-Score]],Table2[Sharpe Ratio Z-Score])</f>
        <v>530</v>
      </c>
      <c r="AV568">
        <f>(Table2[[#This Row],[Rank 1Y]]+Table2[[#This Row],[Rank 6M]]+Table2[[#This Row],[Rank Sharpe]])/3</f>
        <v>520.33333333333337</v>
      </c>
    </row>
    <row r="569" spans="1:48" x14ac:dyDescent="0.3">
      <c r="A569" t="s">
        <v>1247</v>
      </c>
      <c r="B569" t="s">
        <v>1248</v>
      </c>
      <c r="C569" t="s">
        <v>3185</v>
      </c>
      <c r="D569" t="s">
        <v>379</v>
      </c>
      <c r="E569">
        <v>9623.1453296700001</v>
      </c>
      <c r="F569">
        <v>654.9</v>
      </c>
      <c r="G569">
        <v>-20.068194287565401</v>
      </c>
      <c r="H569">
        <f>(Table2[[#This Row],[1Y Return vs Nifty]]-AVERAGE(Table2[1Y Return vs Nifty]))/_xlfn.STDEV.P(Table2[1Y Return vs Nifty])</f>
        <v>-0.77724559994478604</v>
      </c>
      <c r="I569">
        <v>-3.7669592603787301</v>
      </c>
      <c r="J569">
        <f>(Table2[[#This Row],[1M Return vs Nifty]]-AVERAGE(Table2[1M Return vs Nifty]))/_xlfn.STDEV.P(Table2[1M Return vs Nifty])</f>
        <v>-0.46878803747714098</v>
      </c>
      <c r="K569">
        <v>-9.5597764120913205</v>
      </c>
      <c r="L569">
        <f>(Table2[[#This Row],[6M Return vs Nifty]]-AVERAGE(Table2[6M Return vs Nifty]))/_xlfn.STDEV.P(Table2[6M Return vs Nifty])</f>
        <v>-0.76276570593739823</v>
      </c>
      <c r="M569">
        <v>-5.5461136449319799</v>
      </c>
      <c r="N569">
        <f>(Table2[[#This Row],[1W Return vs Nifty]]-AVERAGE(Table2[1W Return vs Nifty]))/_xlfn.STDEV.P(Table2[1W Return vs Nifty])</f>
        <v>-0.98726905156729006</v>
      </c>
      <c r="O569">
        <v>668.72</v>
      </c>
      <c r="P569">
        <v>673.71869767636895</v>
      </c>
      <c r="Q569">
        <v>671.51058425067197</v>
      </c>
      <c r="R569">
        <v>37.199878386040702</v>
      </c>
      <c r="S569" s="1">
        <f>(Table2[[#This Row],[Close Price]]-Table2[[#This Row],[20D EMA]])/Table2[[#This Row],[20D EMA]]</f>
        <v>-2.0666347649240413E-2</v>
      </c>
      <c r="T569" s="1">
        <f>(Table2[[#This Row],[Close Price]]-Table2[[#This Row],[50D EMA]])/Table2[[#This Row],[50D EMA]]</f>
        <v>-2.7932574442826014E-2</v>
      </c>
      <c r="U569" s="1">
        <f>(Table2[[#This Row],[Close Price]]-Table2[[#This Row],[200D EMA]])/Table2[[#This Row],[200D EMA]]</f>
        <v>-2.4736146592845561E-2</v>
      </c>
      <c r="V569">
        <v>0.50322057481105997</v>
      </c>
      <c r="W569">
        <v>648</v>
      </c>
      <c r="X569">
        <v>659.75</v>
      </c>
      <c r="Y569">
        <v>648</v>
      </c>
      <c r="Z569">
        <v>664.7</v>
      </c>
      <c r="AA569">
        <v>648</v>
      </c>
      <c r="AB569">
        <v>707.7</v>
      </c>
      <c r="AC569" s="1">
        <f>(Table2[[#This Row],[Close Price]]/Table2[[#This Row],[Day Low]])-1</f>
        <v>1.0648148148148184E-2</v>
      </c>
      <c r="AD569" s="1">
        <f>(Table2[[#This Row],[Day High]]/Table2[[#This Row],[Close Price]])-1</f>
        <v>7.4057107955414203E-3</v>
      </c>
      <c r="AE569" s="1">
        <f>(Table2[[#This Row],[Close Price]]/Table2[[#This Row],[Current Week Low]])-1</f>
        <v>1.0648148148148184E-2</v>
      </c>
      <c r="AF569" s="1">
        <f>(Table2[[#This Row],[Current Week High]]/Table2[[#This Row],[Close Price]])-1</f>
        <v>1.4964116659031967E-2</v>
      </c>
      <c r="AG569" s="1">
        <f>(Table2[[#This Row],[Close Price]]/Table2[[#This Row],[Current Month Low]])-1</f>
        <v>1.0648148148148184E-2</v>
      </c>
      <c r="AH569" s="1">
        <f>(Table2[[#This Row],[Current Month High]]/Table2[[#This Row],[Close Price]])-1</f>
        <v>8.0622995877233317E-2</v>
      </c>
      <c r="AI569">
        <v>24.431210871888801</v>
      </c>
      <c r="AJ569">
        <v>10.952986022871601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</v>
      </c>
      <c r="AM569" t="s">
        <v>3216</v>
      </c>
      <c r="AN569">
        <v>-5.65</v>
      </c>
      <c r="AO569" t="s">
        <v>3216</v>
      </c>
      <c r="AP569">
        <v>4.5926780910729999E-2</v>
      </c>
      <c r="AQ569">
        <f>(Table2[[#This Row],[Sharpe Ratio]]-AVERAGE(Table2[Sharpe Ratio]))/_xlfn.STDEV.P(Table2[Sharpe Ratio])</f>
        <v>-0.2146085463998183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598</v>
      </c>
      <c r="AT569">
        <f>_xlfn.RANK.AVG(Table2[[#This Row],[6M Return vs Nifty Z-Score]],Table2[6M Return vs Nifty Z-Score])</f>
        <v>574</v>
      </c>
      <c r="AU569">
        <f>_xlfn.RANK.AVG(Table2[[#This Row],[Sharpe Ratio Z-Score]],Table2[Sharpe Ratio Z-Score])</f>
        <v>393</v>
      </c>
      <c r="AV569">
        <f>(Table2[[#This Row],[Rank 1Y]]+Table2[[#This Row],[Rank 6M]]+Table2[[#This Row],[Rank Sharpe]])/3</f>
        <v>521.66666666666663</v>
      </c>
    </row>
    <row r="570" spans="1:48" x14ac:dyDescent="0.3">
      <c r="A570" t="s">
        <v>164</v>
      </c>
      <c r="B570" t="s">
        <v>165</v>
      </c>
      <c r="C570" t="s">
        <v>3185</v>
      </c>
      <c r="D570" t="s">
        <v>166</v>
      </c>
      <c r="E570">
        <v>162364.68920115</v>
      </c>
      <c r="F570">
        <v>3192.3</v>
      </c>
      <c r="G570">
        <v>1.22943426687644</v>
      </c>
      <c r="H570">
        <f>(Table2[[#This Row],[1Y Return vs Nifty]]-AVERAGE(Table2[1Y Return vs Nifty]))/_xlfn.STDEV.P(Table2[1Y Return vs Nifty])</f>
        <v>-0.42325469646509783</v>
      </c>
      <c r="I570">
        <v>2.5611493372371501</v>
      </c>
      <c r="J570">
        <f>(Table2[[#This Row],[1M Return vs Nifty]]-AVERAGE(Table2[1M Return vs Nifty]))/_xlfn.STDEV.P(Table2[1M Return vs Nifty])</f>
        <v>0.11999143437913018</v>
      </c>
      <c r="K570">
        <v>-5.9320517352416404</v>
      </c>
      <c r="L570">
        <f>(Table2[[#This Row],[6M Return vs Nifty]]-AVERAGE(Table2[6M Return vs Nifty]))/_xlfn.STDEV.P(Table2[6M Return vs Nifty])</f>
        <v>-0.65581423775147973</v>
      </c>
      <c r="M570">
        <v>-1.3474821822365799</v>
      </c>
      <c r="N570">
        <f>(Table2[[#This Row],[1W Return vs Nifty]]-AVERAGE(Table2[1W Return vs Nifty]))/_xlfn.STDEV.P(Table2[1W Return vs Nifty])</f>
        <v>-4.0044125810999635E-2</v>
      </c>
      <c r="O570">
        <v>3206.14</v>
      </c>
      <c r="P570">
        <v>3154.0328483814101</v>
      </c>
      <c r="Q570">
        <v>2954.2154534698302</v>
      </c>
      <c r="R570">
        <v>42.354222236750502</v>
      </c>
      <c r="S570" s="1">
        <f>(Table2[[#This Row],[Close Price]]-Table2[[#This Row],[20D EMA]])/Table2[[#This Row],[20D EMA]]</f>
        <v>-4.3167172986830551E-3</v>
      </c>
      <c r="T570" s="1">
        <f>(Table2[[#This Row],[Close Price]]-Table2[[#This Row],[50D EMA]])/Table2[[#This Row],[50D EMA]]</f>
        <v>1.213276888927396E-2</v>
      </c>
      <c r="U570" s="1">
        <f>(Table2[[#This Row],[Close Price]]-Table2[[#This Row],[200D EMA]])/Table2[[#This Row],[200D EMA]]</f>
        <v>8.0591463378384021E-2</v>
      </c>
      <c r="V570">
        <v>1.3622584135809801</v>
      </c>
      <c r="W570">
        <v>3161.1</v>
      </c>
      <c r="X570">
        <v>3271.05</v>
      </c>
      <c r="Y570">
        <v>3161.1</v>
      </c>
      <c r="Z570">
        <v>3320</v>
      </c>
      <c r="AA570">
        <v>3135.6</v>
      </c>
      <c r="AB570">
        <v>3331</v>
      </c>
      <c r="AC570" s="1">
        <f>(Table2[[#This Row],[Close Price]]/Table2[[#This Row],[Day Low]])-1</f>
        <v>9.8699819683023549E-3</v>
      </c>
      <c r="AD570" s="1">
        <f>(Table2[[#This Row],[Day High]]/Table2[[#This Row],[Close Price]])-1</f>
        <v>2.4668734141528148E-2</v>
      </c>
      <c r="AE570" s="1">
        <f>(Table2[[#This Row],[Close Price]]/Table2[[#This Row],[Current Week Low]])-1</f>
        <v>9.8699819683023549E-3</v>
      </c>
      <c r="AF570" s="1">
        <f>(Table2[[#This Row],[Current Week High]]/Table2[[#This Row],[Close Price]])-1</f>
        <v>4.0002506030134999E-2</v>
      </c>
      <c r="AG570" s="1">
        <f>(Table2[[#This Row],[Close Price]]/Table2[[#This Row],[Current Month Low]])-1</f>
        <v>1.808266360505173E-2</v>
      </c>
      <c r="AH570" s="1">
        <f>(Table2[[#This Row],[Current Month High]]/Table2[[#This Row],[Close Price]])-1</f>
        <v>4.3448297465777053E-2</v>
      </c>
      <c r="AI570">
        <v>4.3448297465776999</v>
      </c>
      <c r="AJ570">
        <v>39.246690366622303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0.02</v>
      </c>
      <c r="AM570" t="s">
        <v>3217</v>
      </c>
      <c r="AN570">
        <v>0.95</v>
      </c>
      <c r="AO570" t="s">
        <v>3217</v>
      </c>
      <c r="AP570">
        <v>-2.917223532317E-3</v>
      </c>
      <c r="AQ570">
        <f>(Table2[[#This Row],[Sharpe Ratio]]-AVERAGE(Table2[Sharpe Ratio]))/_xlfn.STDEV.P(Table2[Sharpe Ratio])</f>
        <v>-0.78188660187736947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-1.7810082275258166</v>
      </c>
      <c r="AS570">
        <f>_xlfn.RANK.AVG(Table2[[#This Row],[1Y Return vs Nifty Z-Score]],Table2[1Y Return vs Nifty Z-Score])</f>
        <v>436</v>
      </c>
      <c r="AT570">
        <f>_xlfn.RANK.AVG(Table2[[#This Row],[6M Return vs Nifty Z-Score]],Table2[6M Return vs Nifty Z-Score])</f>
        <v>542</v>
      </c>
      <c r="AU570">
        <f>_xlfn.RANK.AVG(Table2[[#This Row],[Sharpe Ratio Z-Score]],Table2[Sharpe Ratio Z-Score])</f>
        <v>588</v>
      </c>
      <c r="AV570">
        <f>(Table2[[#This Row],[Rank 1Y]]+Table2[[#This Row],[Rank 6M]]+Table2[[#This Row],[Rank Sharpe]])/3</f>
        <v>522</v>
      </c>
    </row>
    <row r="571" spans="1:48" x14ac:dyDescent="0.3">
      <c r="A571" t="s">
        <v>461</v>
      </c>
      <c r="B571" t="s">
        <v>462</v>
      </c>
      <c r="C571" t="s">
        <v>631</v>
      </c>
      <c r="D571" t="s">
        <v>463</v>
      </c>
      <c r="E571">
        <v>48019.658344800002</v>
      </c>
      <c r="F571">
        <v>43052</v>
      </c>
      <c r="G571">
        <v>-19.286809097619901</v>
      </c>
      <c r="H571">
        <f>(Table2[[#This Row],[1Y Return vs Nifty]]-AVERAGE(Table2[1Y Return vs Nifty]))/_xlfn.STDEV.P(Table2[1Y Return vs Nifty])</f>
        <v>-0.76425808592897004</v>
      </c>
      <c r="I571">
        <v>2.4508023434394102</v>
      </c>
      <c r="J571">
        <f>(Table2[[#This Row],[1M Return vs Nifty]]-AVERAGE(Table2[1M Return vs Nifty]))/_xlfn.STDEV.P(Table2[1M Return vs Nifty])</f>
        <v>0.10972453650167624</v>
      </c>
      <c r="K571">
        <v>8.5889219940901498</v>
      </c>
      <c r="L571">
        <f>(Table2[[#This Row],[6M Return vs Nifty]]-AVERAGE(Table2[6M Return vs Nifty]))/_xlfn.STDEV.P(Table2[6M Return vs Nifty])</f>
        <v>-0.22771133629594573</v>
      </c>
      <c r="M571">
        <v>4.5958784979213601</v>
      </c>
      <c r="N571">
        <f>(Table2[[#This Row],[1W Return vs Nifty]]-AVERAGE(Table2[1W Return vs Nifty]))/_xlfn.STDEV.P(Table2[1W Return vs Nifty])</f>
        <v>1.3007973910082347</v>
      </c>
      <c r="O571">
        <v>42006.41</v>
      </c>
      <c r="P571">
        <v>41116.255640763498</v>
      </c>
      <c r="Q571">
        <v>38952.260354300801</v>
      </c>
      <c r="R571">
        <v>63.104919854415797</v>
      </c>
      <c r="S571" s="1">
        <f>(Table2[[#This Row],[Close Price]]-Table2[[#This Row],[20D EMA]])/Table2[[#This Row],[20D EMA]]</f>
        <v>2.4891201128589575E-2</v>
      </c>
      <c r="T571" s="1">
        <f>(Table2[[#This Row],[Close Price]]-Table2[[#This Row],[50D EMA]])/Table2[[#This Row],[50D EMA]]</f>
        <v>4.7079782170567228E-2</v>
      </c>
      <c r="U571" s="1">
        <f>(Table2[[#This Row],[Close Price]]-Table2[[#This Row],[200D EMA]])/Table2[[#This Row],[200D EMA]]</f>
        <v>0.10525036566322238</v>
      </c>
      <c r="V571">
        <v>1.1645064424881399</v>
      </c>
      <c r="W571">
        <v>42603.9</v>
      </c>
      <c r="X571">
        <v>44100</v>
      </c>
      <c r="Y571">
        <v>42603.9</v>
      </c>
      <c r="Z571">
        <v>44100</v>
      </c>
      <c r="AA571">
        <v>40040</v>
      </c>
      <c r="AB571">
        <v>44100</v>
      </c>
      <c r="AC571" s="1">
        <f>(Table2[[#This Row],[Close Price]]/Table2[[#This Row],[Day Low]])-1</f>
        <v>1.0517816444034489E-2</v>
      </c>
      <c r="AD571" s="1">
        <f>(Table2[[#This Row],[Day High]]/Table2[[#This Row],[Close Price]])-1</f>
        <v>2.4342655393477575E-2</v>
      </c>
      <c r="AE571" s="1">
        <f>(Table2[[#This Row],[Close Price]]/Table2[[#This Row],[Current Week Low]])-1</f>
        <v>1.0517816444034489E-2</v>
      </c>
      <c r="AF571" s="1">
        <f>(Table2[[#This Row],[Current Week High]]/Table2[[#This Row],[Close Price]])-1</f>
        <v>2.4342655393477575E-2</v>
      </c>
      <c r="AG571" s="1">
        <f>(Table2[[#This Row],[Close Price]]/Table2[[#This Row],[Current Month Low]])-1</f>
        <v>7.522477522477522E-2</v>
      </c>
      <c r="AH571" s="1">
        <f>(Table2[[#This Row],[Current Month High]]/Table2[[#This Row],[Close Price]])-1</f>
        <v>2.4342655393477575E-2</v>
      </c>
      <c r="AI571">
        <v>2.4342655393477499</v>
      </c>
      <c r="AJ571">
        <v>30.184260380616202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-0.01</v>
      </c>
      <c r="AM571" t="s">
        <v>3216</v>
      </c>
      <c r="AN571">
        <v>2.89</v>
      </c>
      <c r="AO571" t="s">
        <v>3217</v>
      </c>
      <c r="AP571">
        <v>-3.0566573672660001E-3</v>
      </c>
      <c r="AQ571">
        <f>(Table2[[#This Row],[Sharpe Ratio]]-AVERAGE(Table2[Sharpe Ratio]))/_xlfn.STDEV.P(Table2[Sharpe Ratio])</f>
        <v>-0.78350599724962788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-0.36495349196463289</v>
      </c>
      <c r="AS571">
        <f>_xlfn.RANK.AVG(Table2[[#This Row],[1Y Return vs Nifty Z-Score]],Table2[1Y Return vs Nifty Z-Score])</f>
        <v>591</v>
      </c>
      <c r="AT571">
        <f>_xlfn.RANK.AVG(Table2[[#This Row],[6M Return vs Nifty Z-Score]],Table2[6M Return vs Nifty Z-Score])</f>
        <v>386</v>
      </c>
      <c r="AU571">
        <f>_xlfn.RANK.AVG(Table2[[#This Row],[Sharpe Ratio Z-Score]],Table2[Sharpe Ratio Z-Score])</f>
        <v>589</v>
      </c>
      <c r="AV571">
        <f>(Table2[[#This Row],[Rank 1Y]]+Table2[[#This Row],[Rank 6M]]+Table2[[#This Row],[Rank Sharpe]])/3</f>
        <v>522</v>
      </c>
    </row>
    <row r="572" spans="1:48" x14ac:dyDescent="0.3">
      <c r="A572" t="s">
        <v>419</v>
      </c>
      <c r="B572" t="s">
        <v>420</v>
      </c>
      <c r="C572" t="s">
        <v>3170</v>
      </c>
      <c r="D572" t="s">
        <v>21</v>
      </c>
      <c r="E572">
        <v>56848.350372519897</v>
      </c>
      <c r="F572">
        <v>3004.4</v>
      </c>
      <c r="G572">
        <v>-5.0975619476862999</v>
      </c>
      <c r="H572">
        <f>(Table2[[#This Row],[1Y Return vs Nifty]]-AVERAGE(Table2[1Y Return vs Nifty]))/_xlfn.STDEV.P(Table2[1Y Return vs Nifty])</f>
        <v>-0.52841659749931036</v>
      </c>
      <c r="I572">
        <v>4.6839587319455003</v>
      </c>
      <c r="J572">
        <f>(Table2[[#This Row],[1M Return vs Nifty]]-AVERAGE(Table2[1M Return vs Nifty]))/_xlfn.STDEV.P(Table2[1M Return vs Nifty])</f>
        <v>0.31750172912008978</v>
      </c>
      <c r="K572">
        <v>6.97711852981275</v>
      </c>
      <c r="L572">
        <f>(Table2[[#This Row],[6M Return vs Nifty]]-AVERAGE(Table2[6M Return vs Nifty]))/_xlfn.STDEV.P(Table2[6M Return vs Nifty])</f>
        <v>-0.27523003252768863</v>
      </c>
      <c r="M572">
        <v>1.1323146213122299</v>
      </c>
      <c r="N572">
        <f>(Table2[[#This Row],[1W Return vs Nifty]]-AVERAGE(Table2[1W Return vs Nifty]))/_xlfn.STDEV.P(Table2[1W Return vs Nifty])</f>
        <v>0.51940610553277866</v>
      </c>
      <c r="O572">
        <v>3049.98</v>
      </c>
      <c r="P572">
        <v>2910.2055927954898</v>
      </c>
      <c r="Q572">
        <v>2608.2283357635501</v>
      </c>
      <c r="R572">
        <v>40.303270894243099</v>
      </c>
      <c r="S572" s="1">
        <f>(Table2[[#This Row],[Close Price]]-Table2[[#This Row],[20D EMA]])/Table2[[#This Row],[20D EMA]]</f>
        <v>-1.4944360290887129E-2</v>
      </c>
      <c r="T572" s="1">
        <f>(Table2[[#This Row],[Close Price]]-Table2[[#This Row],[50D EMA]])/Table2[[#This Row],[50D EMA]]</f>
        <v>3.2366925360083884E-2</v>
      </c>
      <c r="U572" s="1">
        <f>(Table2[[#This Row],[Close Price]]-Table2[[#This Row],[200D EMA]])/Table2[[#This Row],[200D EMA]]</f>
        <v>0.15189301442830619</v>
      </c>
      <c r="V572">
        <v>0.72021130599883898</v>
      </c>
      <c r="W572">
        <v>2975</v>
      </c>
      <c r="X572">
        <v>3167.65</v>
      </c>
      <c r="Y572">
        <v>2975</v>
      </c>
      <c r="Z572">
        <v>3187.8</v>
      </c>
      <c r="AA572">
        <v>2974</v>
      </c>
      <c r="AB572">
        <v>3187.8</v>
      </c>
      <c r="AC572" s="1">
        <f>(Table2[[#This Row],[Close Price]]/Table2[[#This Row],[Day Low]])-1</f>
        <v>9.8823529411764532E-3</v>
      </c>
      <c r="AD572" s="1">
        <f>(Table2[[#This Row],[Day High]]/Table2[[#This Row],[Close Price]])-1</f>
        <v>5.4336972440420794E-2</v>
      </c>
      <c r="AE572" s="1">
        <f>(Table2[[#This Row],[Close Price]]/Table2[[#This Row],[Current Week Low]])-1</f>
        <v>9.8823529411764532E-3</v>
      </c>
      <c r="AF572" s="1">
        <f>(Table2[[#This Row],[Current Week High]]/Table2[[#This Row],[Close Price]])-1</f>
        <v>6.1043802423112803E-2</v>
      </c>
      <c r="AG572" s="1">
        <f>(Table2[[#This Row],[Close Price]]/Table2[[#This Row],[Current Month Low]])-1</f>
        <v>1.0221923335574923E-2</v>
      </c>
      <c r="AH572" s="1">
        <f>(Table2[[#This Row],[Current Month High]]/Table2[[#This Row],[Close Price]])-1</f>
        <v>6.1043802423112803E-2</v>
      </c>
      <c r="AI572">
        <v>6.1043802423112803</v>
      </c>
      <c r="AJ572">
        <v>45.203228456816902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0.05</v>
      </c>
      <c r="AM572" t="s">
        <v>3217</v>
      </c>
      <c r="AN572">
        <v>-3.16</v>
      </c>
      <c r="AO572" t="s">
        <v>3216</v>
      </c>
      <c r="AP572">
        <v>-5.2597214497723997E-2</v>
      </c>
      <c r="AQ572">
        <f>(Table2[[#This Row],[Sharpe Ratio]]-AVERAGE(Table2[Sharpe Ratio]))/_xlfn.STDEV.P(Table2[Sharpe Ratio])</f>
        <v>-1.3588738696567657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-1.3256126650308966</v>
      </c>
      <c r="AS572">
        <f>_xlfn.RANK.AVG(Table2[[#This Row],[1Y Return vs Nifty Z-Score]],Table2[1Y Return vs Nifty Z-Score])</f>
        <v>495</v>
      </c>
      <c r="AT572">
        <f>_xlfn.RANK.AVG(Table2[[#This Row],[6M Return vs Nifty Z-Score]],Table2[6M Return vs Nifty Z-Score])</f>
        <v>399</v>
      </c>
      <c r="AU572">
        <f>_xlfn.RANK.AVG(Table2[[#This Row],[Sharpe Ratio Z-Score]],Table2[Sharpe Ratio Z-Score])</f>
        <v>674</v>
      </c>
      <c r="AV572">
        <f>(Table2[[#This Row],[Rank 1Y]]+Table2[[#This Row],[Rank 6M]]+Table2[[#This Row],[Rank Sharpe]])/3</f>
        <v>522.66666666666663</v>
      </c>
    </row>
    <row r="573" spans="1:48" x14ac:dyDescent="0.3">
      <c r="A573" t="s">
        <v>1324</v>
      </c>
      <c r="B573" t="s">
        <v>1325</v>
      </c>
      <c r="C573" t="s">
        <v>3185</v>
      </c>
      <c r="D573" t="s">
        <v>285</v>
      </c>
      <c r="E573">
        <v>8692.0824963600007</v>
      </c>
      <c r="F573">
        <v>704.4</v>
      </c>
      <c r="G573">
        <v>-9.5408611199475004</v>
      </c>
      <c r="H573">
        <f>(Table2[[#This Row],[1Y Return vs Nifty]]-AVERAGE(Table2[1Y Return vs Nifty]))/_xlfn.STDEV.P(Table2[1Y Return vs Nifty])</f>
        <v>-0.60226930294952585</v>
      </c>
      <c r="I573">
        <v>-10.614405728425</v>
      </c>
      <c r="J573">
        <f>(Table2[[#This Row],[1M Return vs Nifty]]-AVERAGE(Table2[1M Return vs Nifty]))/_xlfn.STDEV.P(Table2[1M Return vs Nifty])</f>
        <v>-1.1058877099668474</v>
      </c>
      <c r="K573">
        <v>-0.41274849727054103</v>
      </c>
      <c r="L573">
        <f>(Table2[[#This Row],[6M Return vs Nifty]]-AVERAGE(Table2[6M Return vs Nifty]))/_xlfn.STDEV.P(Table2[6M Return vs Nifty])</f>
        <v>-0.49309582959021925</v>
      </c>
      <c r="M573">
        <v>-5.0882662948194399</v>
      </c>
      <c r="N573">
        <f>(Table2[[#This Row],[1W Return vs Nifty]]-AVERAGE(Table2[1W Return vs Nifty]))/_xlfn.STDEV.P(Table2[1W Return vs Nifty])</f>
        <v>-0.88397719895499816</v>
      </c>
      <c r="O573">
        <v>722.49</v>
      </c>
      <c r="P573">
        <v>721.467828575098</v>
      </c>
      <c r="Q573">
        <v>673.77283733274101</v>
      </c>
      <c r="R573">
        <v>39.343272407002097</v>
      </c>
      <c r="S573" s="1">
        <f>(Table2[[#This Row],[Close Price]]-Table2[[#This Row],[20D EMA]])/Table2[[#This Row],[20D EMA]]</f>
        <v>-2.5038408836108503E-2</v>
      </c>
      <c r="T573" s="1">
        <f>(Table2[[#This Row],[Close Price]]-Table2[[#This Row],[50D EMA]])/Table2[[#This Row],[50D EMA]]</f>
        <v>-2.3657088922186667E-2</v>
      </c>
      <c r="U573" s="1">
        <f>(Table2[[#This Row],[Close Price]]-Table2[[#This Row],[200D EMA]])/Table2[[#This Row],[200D EMA]]</f>
        <v>4.5456214573004264E-2</v>
      </c>
      <c r="V573">
        <v>0.36980912474300498</v>
      </c>
      <c r="W573">
        <v>701.55</v>
      </c>
      <c r="X573">
        <v>719.9</v>
      </c>
      <c r="Y573">
        <v>696.1</v>
      </c>
      <c r="Z573">
        <v>719.9</v>
      </c>
      <c r="AA573">
        <v>696.1</v>
      </c>
      <c r="AB573">
        <v>753.85</v>
      </c>
      <c r="AC573" s="1">
        <f>(Table2[[#This Row],[Close Price]]/Table2[[#This Row],[Day Low]])-1</f>
        <v>4.0624331836647265E-3</v>
      </c>
      <c r="AD573" s="1">
        <f>(Table2[[#This Row],[Day High]]/Table2[[#This Row],[Close Price]])-1</f>
        <v>2.2004542873367505E-2</v>
      </c>
      <c r="AE573" s="1">
        <f>(Table2[[#This Row],[Close Price]]/Table2[[#This Row],[Current Week Low]])-1</f>
        <v>1.1923574199109277E-2</v>
      </c>
      <c r="AF573" s="1">
        <f>(Table2[[#This Row],[Current Week High]]/Table2[[#This Row],[Close Price]])-1</f>
        <v>2.2004542873367505E-2</v>
      </c>
      <c r="AG573" s="1">
        <f>(Table2[[#This Row],[Close Price]]/Table2[[#This Row],[Current Month Low]])-1</f>
        <v>1.1923574199109277E-2</v>
      </c>
      <c r="AH573" s="1">
        <f>(Table2[[#This Row],[Current Month High]]/Table2[[#This Row],[Close Price]])-1</f>
        <v>7.0201590005678716E-2</v>
      </c>
      <c r="AI573">
        <v>18.923906871095902</v>
      </c>
      <c r="AJ573">
        <v>38.104107440447002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0.03</v>
      </c>
      <c r="AM573" t="s">
        <v>3217</v>
      </c>
      <c r="AN573">
        <v>-0.48</v>
      </c>
      <c r="AO573" t="s">
        <v>3216</v>
      </c>
      <c r="AQ573">
        <f>(Table2[[#This Row],[Sharpe Ratio]]-AVERAGE(Table2[Sharpe Ratio]))/_xlfn.STDEV.P(Table2[Sharpe Ratio])</f>
        <v>-0.74800574154095378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-3.8332357830025439</v>
      </c>
      <c r="AS573">
        <f>_xlfn.RANK.AVG(Table2[[#This Row],[1Y Return vs Nifty Z-Score]],Table2[1Y Return vs Nifty Z-Score])</f>
        <v>528</v>
      </c>
      <c r="AT573">
        <f>_xlfn.RANK.AVG(Table2[[#This Row],[6M Return vs Nifty Z-Score]],Table2[6M Return vs Nifty Z-Score])</f>
        <v>486</v>
      </c>
      <c r="AU573">
        <f>_xlfn.RANK.AVG(Table2[[#This Row],[Sharpe Ratio Z-Score]],Table2[Sharpe Ratio Z-Score])</f>
        <v>556.5</v>
      </c>
      <c r="AV573">
        <f>(Table2[[#This Row],[Rank 1Y]]+Table2[[#This Row],[Rank 6M]]+Table2[[#This Row],[Rank Sharpe]])/3</f>
        <v>523.5</v>
      </c>
    </row>
    <row r="574" spans="1:48" x14ac:dyDescent="0.3">
      <c r="A574" t="s">
        <v>1088</v>
      </c>
      <c r="B574" t="s">
        <v>1089</v>
      </c>
      <c r="C574" t="s">
        <v>3181</v>
      </c>
      <c r="D574" t="s">
        <v>327</v>
      </c>
      <c r="E574">
        <v>12362.9844438</v>
      </c>
      <c r="F574">
        <v>891.9</v>
      </c>
      <c r="G574">
        <v>-13.0988676893503</v>
      </c>
      <c r="H574">
        <f>(Table2[[#This Row],[1Y Return vs Nifty]]-AVERAGE(Table2[1Y Return vs Nifty]))/_xlfn.STDEV.P(Table2[1Y Return vs Nifty])</f>
        <v>-0.66140743454337803</v>
      </c>
      <c r="I574">
        <v>-9.2196715692596705</v>
      </c>
      <c r="J574">
        <f>(Table2[[#This Row],[1M Return vs Nifty]]-AVERAGE(Table2[1M Return vs Nifty]))/_xlfn.STDEV.P(Table2[1M Return vs Nifty])</f>
        <v>-0.9761189443166105</v>
      </c>
      <c r="K574">
        <v>12.3530997170151</v>
      </c>
      <c r="L574">
        <f>(Table2[[#This Row],[6M Return vs Nifty]]-AVERAGE(Table2[6M Return vs Nifty]))/_xlfn.STDEV.P(Table2[6M Return vs Nifty])</f>
        <v>-0.11673700118483811</v>
      </c>
      <c r="M574">
        <v>-3.53102680553781</v>
      </c>
      <c r="N574">
        <f>(Table2[[#This Row],[1W Return vs Nifty]]-AVERAGE(Table2[1W Return vs Nifty]))/_xlfn.STDEV.P(Table2[1W Return vs Nifty])</f>
        <v>-0.53265890090351542</v>
      </c>
      <c r="O574">
        <v>919.17</v>
      </c>
      <c r="P574">
        <v>907.13398979664396</v>
      </c>
      <c r="Q574">
        <v>821.10335658333895</v>
      </c>
      <c r="R574">
        <v>31.542325701012398</v>
      </c>
      <c r="S574" s="1">
        <f>(Table2[[#This Row],[Close Price]]-Table2[[#This Row],[20D EMA]])/Table2[[#This Row],[20D EMA]]</f>
        <v>-2.9668070106726702E-2</v>
      </c>
      <c r="T574" s="1">
        <f>(Table2[[#This Row],[Close Price]]-Table2[[#This Row],[50D EMA]])/Table2[[#This Row],[50D EMA]]</f>
        <v>-1.6793538736277591E-2</v>
      </c>
      <c r="U574" s="1">
        <f>(Table2[[#This Row],[Close Price]]-Table2[[#This Row],[200D EMA]])/Table2[[#This Row],[200D EMA]]</f>
        <v>8.6221354289976557E-2</v>
      </c>
      <c r="V574">
        <v>0.45732279199711301</v>
      </c>
      <c r="W574">
        <v>877</v>
      </c>
      <c r="X574">
        <v>904.95</v>
      </c>
      <c r="Y574">
        <v>877</v>
      </c>
      <c r="Z574">
        <v>914.8</v>
      </c>
      <c r="AA574">
        <v>877</v>
      </c>
      <c r="AB574">
        <v>964</v>
      </c>
      <c r="AC574" s="1">
        <f>(Table2[[#This Row],[Close Price]]/Table2[[#This Row],[Day Low]])-1</f>
        <v>1.698973774230339E-2</v>
      </c>
      <c r="AD574" s="1">
        <f>(Table2[[#This Row],[Day High]]/Table2[[#This Row],[Close Price]])-1</f>
        <v>1.4631685166498487E-2</v>
      </c>
      <c r="AE574" s="1">
        <f>(Table2[[#This Row],[Close Price]]/Table2[[#This Row],[Current Week Low]])-1</f>
        <v>1.698973774230339E-2</v>
      </c>
      <c r="AF574" s="1">
        <f>(Table2[[#This Row],[Current Week High]]/Table2[[#This Row],[Close Price]])-1</f>
        <v>2.5675524161901553E-2</v>
      </c>
      <c r="AG574" s="1">
        <f>(Table2[[#This Row],[Close Price]]/Table2[[#This Row],[Current Month Low]])-1</f>
        <v>1.698973774230339E-2</v>
      </c>
      <c r="AH574" s="1">
        <f>(Table2[[#This Row],[Current Month High]]/Table2[[#This Row],[Close Price]])-1</f>
        <v>8.0838659042493655E-2</v>
      </c>
      <c r="AI574">
        <v>14.9231976679</v>
      </c>
      <c r="AJ574">
        <v>37.819670864559903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-0.03</v>
      </c>
      <c r="AM574" t="s">
        <v>3216</v>
      </c>
      <c r="AN574">
        <v>-5.19</v>
      </c>
      <c r="AO574" t="s">
        <v>3216</v>
      </c>
      <c r="AP574">
        <v>-4.4326421765833998E-2</v>
      </c>
      <c r="AQ574">
        <f>(Table2[[#This Row],[Sharpe Ratio]]-AVERAGE(Table2[Sharpe Ratio]))/_xlfn.STDEV.P(Table2[Sharpe Ratio])</f>
        <v>-1.2628162414646467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-3.5497385224129889</v>
      </c>
      <c r="AS574">
        <f>_xlfn.RANK.AVG(Table2[[#This Row],[1Y Return vs Nifty Z-Score]],Table2[1Y Return vs Nifty Z-Score])</f>
        <v>559</v>
      </c>
      <c r="AT574">
        <f>_xlfn.RANK.AVG(Table2[[#This Row],[6M Return vs Nifty Z-Score]],Table2[6M Return vs Nifty Z-Score])</f>
        <v>351</v>
      </c>
      <c r="AU574">
        <f>_xlfn.RANK.AVG(Table2[[#This Row],[Sharpe Ratio Z-Score]],Table2[Sharpe Ratio Z-Score])</f>
        <v>663</v>
      </c>
      <c r="AV574">
        <f>(Table2[[#This Row],[Rank 1Y]]+Table2[[#This Row],[Rank 6M]]+Table2[[#This Row],[Rank Sharpe]])/3</f>
        <v>524.33333333333337</v>
      </c>
    </row>
    <row r="575" spans="1:48" x14ac:dyDescent="0.3">
      <c r="A575" t="s">
        <v>1120</v>
      </c>
      <c r="B575" t="s">
        <v>1121</v>
      </c>
      <c r="C575" t="s">
        <v>3171</v>
      </c>
      <c r="D575" t="s">
        <v>24</v>
      </c>
      <c r="E575">
        <v>11584.439510759999</v>
      </c>
      <c r="F575">
        <v>105.2</v>
      </c>
      <c r="G575">
        <v>-27.9590643744061</v>
      </c>
      <c r="H575">
        <f>(Table2[[#This Row],[1Y Return vs Nifty]]-AVERAGE(Table2[1Y Return vs Nifty]))/_xlfn.STDEV.P(Table2[1Y Return vs Nifty])</f>
        <v>-0.90840087031403161</v>
      </c>
      <c r="I575">
        <v>-9.1419106276600601</v>
      </c>
      <c r="J575">
        <f>(Table2[[#This Row],[1M Return vs Nifty]]-AVERAGE(Table2[1M Return vs Nifty]))/_xlfn.STDEV.P(Table2[1M Return vs Nifty])</f>
        <v>-0.96888391580535616</v>
      </c>
      <c r="K575">
        <v>-35.243280079212802</v>
      </c>
      <c r="L575">
        <f>(Table2[[#This Row],[6M Return vs Nifty]]-AVERAGE(Table2[6M Return vs Nifty]))/_xlfn.STDEV.P(Table2[6M Return vs Nifty])</f>
        <v>-1.519958897274748</v>
      </c>
      <c r="M575">
        <v>-3.97448541292639</v>
      </c>
      <c r="N575">
        <f>(Table2[[#This Row],[1W Return vs Nifty]]-AVERAGE(Table2[1W Return vs Nifty]))/_xlfn.STDEV.P(Table2[1W Return vs Nifty])</f>
        <v>-0.63270460631772008</v>
      </c>
      <c r="O575">
        <v>107.24</v>
      </c>
      <c r="P575">
        <v>110.475250545976</v>
      </c>
      <c r="Q575">
        <v>114.558144171142</v>
      </c>
      <c r="R575">
        <v>42.339416503498803</v>
      </c>
      <c r="S575" s="1">
        <f>(Table2[[#This Row],[Close Price]]-Table2[[#This Row],[20D EMA]])/Table2[[#This Row],[20D EMA]]</f>
        <v>-1.902275270421477E-2</v>
      </c>
      <c r="T575" s="1">
        <f>(Table2[[#This Row],[Close Price]]-Table2[[#This Row],[50D EMA]])/Table2[[#This Row],[50D EMA]]</f>
        <v>-4.7750518961535329E-2</v>
      </c>
      <c r="U575" s="1">
        <f>(Table2[[#This Row],[Close Price]]-Table2[[#This Row],[200D EMA]])/Table2[[#This Row],[200D EMA]]</f>
        <v>-8.1689034322706702E-2</v>
      </c>
      <c r="V575">
        <v>0.56784618559161604</v>
      </c>
      <c r="W575">
        <v>103.61</v>
      </c>
      <c r="X575">
        <v>105.6</v>
      </c>
      <c r="Y575">
        <v>103.45</v>
      </c>
      <c r="Z575">
        <v>108.2</v>
      </c>
      <c r="AA575">
        <v>103.22</v>
      </c>
      <c r="AB575">
        <v>110.6</v>
      </c>
      <c r="AC575" s="1">
        <f>(Table2[[#This Row],[Close Price]]/Table2[[#This Row],[Day Low]])-1</f>
        <v>1.5346009072483291E-2</v>
      </c>
      <c r="AD575" s="1">
        <f>(Table2[[#This Row],[Day High]]/Table2[[#This Row],[Close Price]])-1</f>
        <v>3.8022813688212143E-3</v>
      </c>
      <c r="AE575" s="1">
        <f>(Table2[[#This Row],[Close Price]]/Table2[[#This Row],[Current Week Low]])-1</f>
        <v>1.6916384726921141E-2</v>
      </c>
      <c r="AF575" s="1">
        <f>(Table2[[#This Row],[Current Week High]]/Table2[[#This Row],[Close Price]])-1</f>
        <v>2.8517110266159662E-2</v>
      </c>
      <c r="AG575" s="1">
        <f>(Table2[[#This Row],[Close Price]]/Table2[[#This Row],[Current Month Low]])-1</f>
        <v>1.9182329006006693E-2</v>
      </c>
      <c r="AH575" s="1">
        <f>(Table2[[#This Row],[Current Month High]]/Table2[[#This Row],[Close Price]])-1</f>
        <v>5.1330798479087392E-2</v>
      </c>
      <c r="AI575">
        <v>44.961977186311699</v>
      </c>
      <c r="AJ575">
        <v>11.205073995771601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-0.11</v>
      </c>
      <c r="AM575" t="s">
        <v>3216</v>
      </c>
      <c r="AN575">
        <v>-4.2300000000000004</v>
      </c>
      <c r="AO575" t="s">
        <v>3216</v>
      </c>
      <c r="AP575">
        <v>0.11517225126215599</v>
      </c>
      <c r="AQ575">
        <f>(Table2[[#This Row],[Sharpe Ratio]]-AVERAGE(Table2[Sharpe Ratio]))/_xlfn.STDEV.P(Table2[Sharpe Ratio])</f>
        <v>0.58961371628112602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648</v>
      </c>
      <c r="AT575">
        <f>_xlfn.RANK.AVG(Table2[[#This Row],[6M Return vs Nifty Z-Score]],Table2[6M Return vs Nifty Z-Score])</f>
        <v>731</v>
      </c>
      <c r="AU575">
        <f>_xlfn.RANK.AVG(Table2[[#This Row],[Sharpe Ratio Z-Score]],Table2[Sharpe Ratio Z-Score])</f>
        <v>195</v>
      </c>
      <c r="AV575">
        <f>(Table2[[#This Row],[Rank 1Y]]+Table2[[#This Row],[Rank 6M]]+Table2[[#This Row],[Rank Sharpe]])/3</f>
        <v>524.66666666666663</v>
      </c>
    </row>
    <row r="576" spans="1:48" x14ac:dyDescent="0.3">
      <c r="A576" t="s">
        <v>148</v>
      </c>
      <c r="B576" t="s">
        <v>149</v>
      </c>
      <c r="C576" t="s">
        <v>3170</v>
      </c>
      <c r="D576" t="s">
        <v>21</v>
      </c>
      <c r="E576">
        <v>188495.16176913001</v>
      </c>
      <c r="F576">
        <v>6366.3</v>
      </c>
      <c r="G576">
        <v>-10.5853890057182</v>
      </c>
      <c r="H576">
        <f>(Table2[[#This Row],[1Y Return vs Nifty]]-AVERAGE(Table2[1Y Return vs Nifty]))/_xlfn.STDEV.P(Table2[1Y Return vs Nifty])</f>
        <v>-0.61963054901729919</v>
      </c>
      <c r="I576">
        <v>11.9761184264826</v>
      </c>
      <c r="J576">
        <f>(Table2[[#This Row],[1M Return vs Nifty]]-AVERAGE(Table2[1M Return vs Nifty]))/_xlfn.STDEV.P(Table2[1M Return vs Nifty])</f>
        <v>0.9959783809365127</v>
      </c>
      <c r="K576">
        <v>8.1388449657770003</v>
      </c>
      <c r="L576">
        <f>(Table2[[#This Row],[6M Return vs Nifty]]-AVERAGE(Table2[6M Return vs Nifty]))/_xlfn.STDEV.P(Table2[6M Return vs Nifty])</f>
        <v>-0.2409803694400619</v>
      </c>
      <c r="M576">
        <v>0.32735733500952802</v>
      </c>
      <c r="N576">
        <f>(Table2[[#This Row],[1W Return vs Nifty]]-AVERAGE(Table2[1W Return vs Nifty]))/_xlfn.STDEV.P(Table2[1W Return vs Nifty])</f>
        <v>0.33780512137172192</v>
      </c>
      <c r="O576">
        <v>6157.61</v>
      </c>
      <c r="P576">
        <v>5840.9313868563304</v>
      </c>
      <c r="Q576">
        <v>5410.4511313090998</v>
      </c>
      <c r="R576">
        <v>65.434057283567498</v>
      </c>
      <c r="S576" s="1">
        <f>(Table2[[#This Row],[Close Price]]-Table2[[#This Row],[20D EMA]])/Table2[[#This Row],[20D EMA]]</f>
        <v>3.3891396174814667E-2</v>
      </c>
      <c r="T576" s="1">
        <f>(Table2[[#This Row],[Close Price]]-Table2[[#This Row],[50D EMA]])/Table2[[#This Row],[50D EMA]]</f>
        <v>8.9946034005105882E-2</v>
      </c>
      <c r="U576" s="1">
        <f>(Table2[[#This Row],[Close Price]]-Table2[[#This Row],[200D EMA]])/Table2[[#This Row],[200D EMA]]</f>
        <v>0.17666712913450261</v>
      </c>
      <c r="V576">
        <v>0.98775719701286702</v>
      </c>
      <c r="W576">
        <v>6232</v>
      </c>
      <c r="X576">
        <v>6399</v>
      </c>
      <c r="Y576">
        <v>6232</v>
      </c>
      <c r="Z576">
        <v>6514.45</v>
      </c>
      <c r="AA576">
        <v>5989.75</v>
      </c>
      <c r="AB576">
        <v>6514.45</v>
      </c>
      <c r="AC576" s="1">
        <f>(Table2[[#This Row],[Close Price]]/Table2[[#This Row],[Day Low]])-1</f>
        <v>2.1550064184852502E-2</v>
      </c>
      <c r="AD576" s="1">
        <f>(Table2[[#This Row],[Day High]]/Table2[[#This Row],[Close Price]])-1</f>
        <v>5.1364214692992682E-3</v>
      </c>
      <c r="AE576" s="1">
        <f>(Table2[[#This Row],[Close Price]]/Table2[[#This Row],[Current Week Low]])-1</f>
        <v>2.1550064184852502E-2</v>
      </c>
      <c r="AF576" s="1">
        <f>(Table2[[#This Row],[Current Week High]]/Table2[[#This Row],[Close Price]])-1</f>
        <v>2.327097372099951E-2</v>
      </c>
      <c r="AG576" s="1">
        <f>(Table2[[#This Row],[Close Price]]/Table2[[#This Row],[Current Month Low]])-1</f>
        <v>6.2865728953629185E-2</v>
      </c>
      <c r="AH576" s="1">
        <f>(Table2[[#This Row],[Current Month High]]/Table2[[#This Row],[Close Price]])-1</f>
        <v>2.327097372099951E-2</v>
      </c>
      <c r="AI576">
        <v>2.3270973720999502</v>
      </c>
      <c r="AJ576">
        <v>41.048620265644502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0.02</v>
      </c>
      <c r="AM576" t="s">
        <v>3217</v>
      </c>
      <c r="AN576">
        <v>3.46</v>
      </c>
      <c r="AO576" t="s">
        <v>3217</v>
      </c>
      <c r="AP576">
        <v>-3.3008987671462001E-2</v>
      </c>
      <c r="AQ576">
        <f>(Table2[[#This Row],[Sharpe Ratio]]-AVERAGE(Table2[Sharpe Ratio]))/_xlfn.STDEV.P(Table2[Sharpe Ratio])</f>
        <v>-1.1313746842201609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-0.6582021003692875</v>
      </c>
      <c r="AS576">
        <f>_xlfn.RANK.AVG(Table2[[#This Row],[1Y Return vs Nifty Z-Score]],Table2[1Y Return vs Nifty Z-Score])</f>
        <v>539</v>
      </c>
      <c r="AT576">
        <f>_xlfn.RANK.AVG(Table2[[#This Row],[6M Return vs Nifty Z-Score]],Table2[6M Return vs Nifty Z-Score])</f>
        <v>391</v>
      </c>
      <c r="AU576">
        <f>_xlfn.RANK.AVG(Table2[[#This Row],[Sharpe Ratio Z-Score]],Table2[Sharpe Ratio Z-Score])</f>
        <v>645</v>
      </c>
      <c r="AV576">
        <f>(Table2[[#This Row],[Rank 1Y]]+Table2[[#This Row],[Rank 6M]]+Table2[[#This Row],[Rank Sharpe]])/3</f>
        <v>525</v>
      </c>
    </row>
    <row r="577" spans="1:48" x14ac:dyDescent="0.3">
      <c r="A577" t="s">
        <v>1222</v>
      </c>
      <c r="B577" t="s">
        <v>1223</v>
      </c>
      <c r="C577" t="s">
        <v>3173</v>
      </c>
      <c r="D577" t="s">
        <v>1011</v>
      </c>
      <c r="E577">
        <v>10078.399075155001</v>
      </c>
      <c r="F577">
        <v>47.35</v>
      </c>
      <c r="G577">
        <v>-38.443572157711301</v>
      </c>
      <c r="H577">
        <f>(Table2[[#This Row],[1Y Return vs Nifty]]-AVERAGE(Table2[1Y Return vs Nifty]))/_xlfn.STDEV.P(Table2[1Y Return vs Nifty])</f>
        <v>-1.0826653605254537</v>
      </c>
      <c r="I577">
        <v>-2.48441532843322</v>
      </c>
      <c r="J577">
        <f>(Table2[[#This Row],[1M Return vs Nifty]]-AVERAGE(Table2[1M Return vs Nifty]))/_xlfn.STDEV.P(Table2[1M Return vs Nifty])</f>
        <v>-0.34945766770949177</v>
      </c>
      <c r="K577">
        <v>-2.59087720867196</v>
      </c>
      <c r="L577">
        <f>(Table2[[#This Row],[6M Return vs Nifty]]-AVERAGE(Table2[6M Return vs Nifty]))/_xlfn.STDEV.P(Table2[6M Return vs Nifty])</f>
        <v>-0.55731075336017355</v>
      </c>
      <c r="M577">
        <v>-2.7284858905953699</v>
      </c>
      <c r="N577">
        <f>(Table2[[#This Row],[1W Return vs Nifty]]-AVERAGE(Table2[1W Return vs Nifty]))/_xlfn.STDEV.P(Table2[1W Return vs Nifty])</f>
        <v>-0.35160305798732849</v>
      </c>
      <c r="O577">
        <v>47.53</v>
      </c>
      <c r="P577">
        <v>47.509456986718099</v>
      </c>
      <c r="Q577">
        <v>46.833674825424403</v>
      </c>
      <c r="R577">
        <v>48.947809552658804</v>
      </c>
      <c r="S577" s="1">
        <f>(Table2[[#This Row],[Close Price]]-Table2[[#This Row],[20D EMA]])/Table2[[#This Row],[20D EMA]]</f>
        <v>-3.787081843046491E-3</v>
      </c>
      <c r="T577" s="1">
        <f>(Table2[[#This Row],[Close Price]]-Table2[[#This Row],[50D EMA]])/Table2[[#This Row],[50D EMA]]</f>
        <v>-3.3563209691635973E-3</v>
      </c>
      <c r="U577" s="1">
        <f>(Table2[[#This Row],[Close Price]]-Table2[[#This Row],[200D EMA]])/Table2[[#This Row],[200D EMA]]</f>
        <v>1.1024656435785459E-2</v>
      </c>
      <c r="V577">
        <v>0.40490525247700099</v>
      </c>
      <c r="W577">
        <v>47.01</v>
      </c>
      <c r="X577">
        <v>49.9</v>
      </c>
      <c r="Y577">
        <v>46.9</v>
      </c>
      <c r="Z577">
        <v>49.9</v>
      </c>
      <c r="AA577">
        <v>46.1</v>
      </c>
      <c r="AB577">
        <v>50.55</v>
      </c>
      <c r="AC577" s="1">
        <f>(Table2[[#This Row],[Close Price]]/Table2[[#This Row],[Day Low]])-1</f>
        <v>7.2325037226121935E-3</v>
      </c>
      <c r="AD577" s="1">
        <f>(Table2[[#This Row],[Day High]]/Table2[[#This Row],[Close Price]])-1</f>
        <v>5.3854276663146683E-2</v>
      </c>
      <c r="AE577" s="1">
        <f>(Table2[[#This Row],[Close Price]]/Table2[[#This Row],[Current Week Low]])-1</f>
        <v>9.5948827292111627E-3</v>
      </c>
      <c r="AF577" s="1">
        <f>(Table2[[#This Row],[Current Week High]]/Table2[[#This Row],[Close Price]])-1</f>
        <v>5.3854276663146683E-2</v>
      </c>
      <c r="AG577" s="1">
        <f>(Table2[[#This Row],[Close Price]]/Table2[[#This Row],[Current Month Low]])-1</f>
        <v>2.7114967462039008E-2</v>
      </c>
      <c r="AH577" s="1">
        <f>(Table2[[#This Row],[Current Month High]]/Table2[[#This Row],[Close Price]])-1</f>
        <v>6.7581837381203602E-2</v>
      </c>
      <c r="AI577">
        <v>20.908130939809901</v>
      </c>
      <c r="AJ577">
        <v>29.548563611491101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-0.15</v>
      </c>
      <c r="AM577" t="s">
        <v>3216</v>
      </c>
      <c r="AN577">
        <v>-3.86</v>
      </c>
      <c r="AO577" t="s">
        <v>3216</v>
      </c>
      <c r="AP577">
        <v>5.1147160420694997E-2</v>
      </c>
      <c r="AQ577">
        <f>(Table2[[#This Row],[Sharpe Ratio]]-AVERAGE(Table2[Sharpe Ratio]))/_xlfn.STDEV.P(Table2[Sharpe Ratio])</f>
        <v>-0.15397865392814661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-2.4950154935105946</v>
      </c>
      <c r="AS577">
        <f>_xlfn.RANK.AVG(Table2[[#This Row],[1Y Return vs Nifty Z-Score]],Table2[1Y Return vs Nifty Z-Score])</f>
        <v>690</v>
      </c>
      <c r="AT577">
        <f>_xlfn.RANK.AVG(Table2[[#This Row],[6M Return vs Nifty Z-Score]],Table2[6M Return vs Nifty Z-Score])</f>
        <v>504</v>
      </c>
      <c r="AU577">
        <f>_xlfn.RANK.AVG(Table2[[#This Row],[Sharpe Ratio Z-Score]],Table2[Sharpe Ratio Z-Score])</f>
        <v>382</v>
      </c>
      <c r="AV577">
        <f>(Table2[[#This Row],[Rank 1Y]]+Table2[[#This Row],[Rank 6M]]+Table2[[#This Row],[Rank Sharpe]])/3</f>
        <v>525.33333333333337</v>
      </c>
    </row>
    <row r="578" spans="1:48" x14ac:dyDescent="0.3">
      <c r="A578" t="s">
        <v>99</v>
      </c>
      <c r="B578" t="s">
        <v>100</v>
      </c>
      <c r="C578" t="s">
        <v>3171</v>
      </c>
      <c r="D578" t="s">
        <v>40</v>
      </c>
      <c r="E578">
        <v>300915.58493214002</v>
      </c>
      <c r="F578">
        <v>1888.2</v>
      </c>
      <c r="G578">
        <v>-5.0053013623079003</v>
      </c>
      <c r="H578">
        <f>(Table2[[#This Row],[1Y Return vs Nifty]]-AVERAGE(Table2[1Y Return vs Nifty]))/_xlfn.STDEV.P(Table2[1Y Return vs Nifty])</f>
        <v>-0.52688312123033609</v>
      </c>
      <c r="I578">
        <v>15.1286510641447</v>
      </c>
      <c r="J578">
        <f>(Table2[[#This Row],[1M Return vs Nifty]]-AVERAGE(Table2[1M Return vs Nifty]))/_xlfn.STDEV.P(Table2[1M Return vs Nifty])</f>
        <v>1.2892961192116825</v>
      </c>
      <c r="K578">
        <v>4.6686894030021202</v>
      </c>
      <c r="L578">
        <f>(Table2[[#This Row],[6M Return vs Nifty]]-AVERAGE(Table2[6M Return vs Nifty]))/_xlfn.STDEV.P(Table2[6M Return vs Nifty])</f>
        <v>-0.34328643324934821</v>
      </c>
      <c r="M578">
        <v>-0.91706532542371899</v>
      </c>
      <c r="N578">
        <f>(Table2[[#This Row],[1W Return vs Nifty]]-AVERAGE(Table2[1W Return vs Nifty]))/_xlfn.STDEV.P(Table2[1W Return vs Nifty])</f>
        <v>5.7059318218614104E-2</v>
      </c>
      <c r="O578">
        <v>1802.53</v>
      </c>
      <c r="P578">
        <v>1714.90395065135</v>
      </c>
      <c r="Q578">
        <v>1628.6509317402599</v>
      </c>
      <c r="R578">
        <v>68.0234911848558</v>
      </c>
      <c r="S578" s="1">
        <f>(Table2[[#This Row],[Close Price]]-Table2[[#This Row],[20D EMA]])/Table2[[#This Row],[20D EMA]]</f>
        <v>4.752764170360553E-2</v>
      </c>
      <c r="T578" s="1">
        <f>(Table2[[#This Row],[Close Price]]-Table2[[#This Row],[50D EMA]])/Table2[[#This Row],[50D EMA]]</f>
        <v>0.10105291860971528</v>
      </c>
      <c r="U578" s="1">
        <f>(Table2[[#This Row],[Close Price]]-Table2[[#This Row],[200D EMA]])/Table2[[#This Row],[200D EMA]]</f>
        <v>0.15936445508455552</v>
      </c>
      <c r="V578">
        <v>1.1058115623917499</v>
      </c>
      <c r="W578">
        <v>1843.2</v>
      </c>
      <c r="X578">
        <v>1897</v>
      </c>
      <c r="Y578">
        <v>1838.05</v>
      </c>
      <c r="Z578">
        <v>1921</v>
      </c>
      <c r="AA578">
        <v>1787.8</v>
      </c>
      <c r="AB578">
        <v>1921</v>
      </c>
      <c r="AC578" s="1">
        <f>(Table2[[#This Row],[Close Price]]/Table2[[#This Row],[Day Low]])-1</f>
        <v>2.44140625E-2</v>
      </c>
      <c r="AD578" s="1">
        <f>(Table2[[#This Row],[Day High]]/Table2[[#This Row],[Close Price]])-1</f>
        <v>4.6605232496557125E-3</v>
      </c>
      <c r="AE578" s="1">
        <f>(Table2[[#This Row],[Close Price]]/Table2[[#This Row],[Current Week Low]])-1</f>
        <v>2.7284350262506418E-2</v>
      </c>
      <c r="AF578" s="1">
        <f>(Table2[[#This Row],[Current Week High]]/Table2[[#This Row],[Close Price]])-1</f>
        <v>1.7371041203262383E-2</v>
      </c>
      <c r="AG578" s="1">
        <f>(Table2[[#This Row],[Close Price]]/Table2[[#This Row],[Current Month Low]])-1</f>
        <v>5.6158406980646669E-2</v>
      </c>
      <c r="AH578" s="1">
        <f>(Table2[[#This Row],[Current Month High]]/Table2[[#This Row],[Close Price]])-1</f>
        <v>1.7371041203262383E-2</v>
      </c>
      <c r="AI578">
        <v>1.7371041203262301</v>
      </c>
      <c r="AJ578">
        <v>33.0608505690426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0.16</v>
      </c>
      <c r="AM578" t="s">
        <v>3217</v>
      </c>
      <c r="AN578">
        <v>2.59</v>
      </c>
      <c r="AO578" t="s">
        <v>3217</v>
      </c>
      <c r="AP578">
        <v>-4.7020745222943999E-2</v>
      </c>
      <c r="AQ578">
        <f>(Table2[[#This Row],[Sharpe Ratio]]-AVERAGE(Table2[Sharpe Ratio]))/_xlfn.STDEV.P(Table2[Sharpe Ratio])</f>
        <v>-1.2941083230416004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-0.81792244009098791</v>
      </c>
      <c r="AS578">
        <f>_xlfn.RANK.AVG(Table2[[#This Row],[1Y Return vs Nifty Z-Score]],Table2[1Y Return vs Nifty Z-Score])</f>
        <v>493</v>
      </c>
      <c r="AT578">
        <f>_xlfn.RANK.AVG(Table2[[#This Row],[6M Return vs Nifty Z-Score]],Table2[6M Return vs Nifty Z-Score])</f>
        <v>424</v>
      </c>
      <c r="AU578">
        <f>_xlfn.RANK.AVG(Table2[[#This Row],[Sharpe Ratio Z-Score]],Table2[Sharpe Ratio Z-Score])</f>
        <v>667</v>
      </c>
      <c r="AV578">
        <f>(Table2[[#This Row],[Rank 1Y]]+Table2[[#This Row],[Rank 6M]]+Table2[[#This Row],[Rank Sharpe]])/3</f>
        <v>528</v>
      </c>
    </row>
    <row r="579" spans="1:48" x14ac:dyDescent="0.3">
      <c r="A579" t="s">
        <v>1012</v>
      </c>
      <c r="B579" t="s">
        <v>1013</v>
      </c>
      <c r="C579" t="s">
        <v>3171</v>
      </c>
      <c r="D579" t="s">
        <v>565</v>
      </c>
      <c r="E579">
        <v>14400.2061889</v>
      </c>
      <c r="F579">
        <v>1819.55</v>
      </c>
      <c r="G579">
        <v>-16.702971329304301</v>
      </c>
      <c r="H579">
        <f>(Table2[[#This Row],[1Y Return vs Nifty]]-AVERAGE(Table2[1Y Return vs Nifty]))/_xlfn.STDEV.P(Table2[1Y Return vs Nifty])</f>
        <v>-0.72131175208185172</v>
      </c>
      <c r="I579">
        <v>5.19527505516049</v>
      </c>
      <c r="J579">
        <f>(Table2[[#This Row],[1M Return vs Nifty]]-AVERAGE(Table2[1M Return vs Nifty]))/_xlfn.STDEV.P(Table2[1M Return vs Nifty])</f>
        <v>0.36507558947505175</v>
      </c>
      <c r="K579">
        <v>16.952889312894101</v>
      </c>
      <c r="L579">
        <f>(Table2[[#This Row],[6M Return vs Nifty]]-AVERAGE(Table2[6M Return vs Nifty]))/_xlfn.STDEV.P(Table2[6M Return vs Nifty])</f>
        <v>1.8872587317006393E-2</v>
      </c>
      <c r="M579">
        <v>-2.5459084201504898</v>
      </c>
      <c r="N579">
        <f>(Table2[[#This Row],[1W Return vs Nifty]]-AVERAGE(Table2[1W Return vs Nifty]))/_xlfn.STDEV.P(Table2[1W Return vs Nifty])</f>
        <v>-0.31041298631194997</v>
      </c>
      <c r="O579">
        <v>1779.32</v>
      </c>
      <c r="P579">
        <v>1746.8461985745801</v>
      </c>
      <c r="Q579">
        <v>1658.77411996418</v>
      </c>
      <c r="R579">
        <v>56.830990663610301</v>
      </c>
      <c r="S579" s="1">
        <f>(Table2[[#This Row],[Close Price]]-Table2[[#This Row],[20D EMA]])/Table2[[#This Row],[20D EMA]]</f>
        <v>2.2609761032304488E-2</v>
      </c>
      <c r="T579" s="1">
        <f>(Table2[[#This Row],[Close Price]]-Table2[[#This Row],[50D EMA]])/Table2[[#This Row],[50D EMA]]</f>
        <v>4.1620035859336629E-2</v>
      </c>
      <c r="U579" s="1">
        <f>(Table2[[#This Row],[Close Price]]-Table2[[#This Row],[200D EMA]])/Table2[[#This Row],[200D EMA]]</f>
        <v>9.6924516786704953E-2</v>
      </c>
      <c r="V579">
        <v>1.43832605492905</v>
      </c>
      <c r="W579">
        <v>1800</v>
      </c>
      <c r="X579">
        <v>1849</v>
      </c>
      <c r="Y579">
        <v>1781</v>
      </c>
      <c r="Z579">
        <v>1870</v>
      </c>
      <c r="AA579">
        <v>1704.45</v>
      </c>
      <c r="AB579">
        <v>1925</v>
      </c>
      <c r="AC579" s="1">
        <f>(Table2[[#This Row],[Close Price]]/Table2[[#This Row],[Day Low]])-1</f>
        <v>1.0861111111110988E-2</v>
      </c>
      <c r="AD579" s="1">
        <f>(Table2[[#This Row],[Day High]]/Table2[[#This Row],[Close Price]])-1</f>
        <v>1.6185320546288962E-2</v>
      </c>
      <c r="AE579" s="1">
        <f>(Table2[[#This Row],[Close Price]]/Table2[[#This Row],[Current Week Low]])-1</f>
        <v>2.1645143177989823E-2</v>
      </c>
      <c r="AF579" s="1">
        <f>(Table2[[#This Row],[Current Week High]]/Table2[[#This Row],[Close Price]])-1</f>
        <v>2.7726635706630809E-2</v>
      </c>
      <c r="AG579" s="1">
        <f>(Table2[[#This Row],[Close Price]]/Table2[[#This Row],[Current Month Low]])-1</f>
        <v>6.7529114963771342E-2</v>
      </c>
      <c r="AH579" s="1">
        <f>(Table2[[#This Row],[Current Month High]]/Table2[[#This Row],[Close Price]])-1</f>
        <v>5.7953889698002303E-2</v>
      </c>
      <c r="AI579">
        <v>8.7604077931356699</v>
      </c>
      <c r="AJ579">
        <v>39.2157612853863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-0.05</v>
      </c>
      <c r="AM579" t="s">
        <v>3216</v>
      </c>
      <c r="AN579">
        <v>6.43</v>
      </c>
      <c r="AO579" t="s">
        <v>3217</v>
      </c>
      <c r="AP579">
        <v>-7.6558767182155998E-2</v>
      </c>
      <c r="AQ579">
        <f>(Table2[[#This Row],[Sharpe Ratio]]-AVERAGE(Table2[Sharpe Ratio]))/_xlfn.STDEV.P(Table2[Sharpe Ratio])</f>
        <v>-1.6371652007636779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-2.2849417623654213</v>
      </c>
      <c r="AS579">
        <f>_xlfn.RANK.AVG(Table2[[#This Row],[1Y Return vs Nifty Z-Score]],Table2[1Y Return vs Nifty Z-Score])</f>
        <v>578</v>
      </c>
      <c r="AT579">
        <f>_xlfn.RANK.AVG(Table2[[#This Row],[6M Return vs Nifty Z-Score]],Table2[6M Return vs Nifty Z-Score])</f>
        <v>303</v>
      </c>
      <c r="AU579">
        <f>_xlfn.RANK.AVG(Table2[[#This Row],[Sharpe Ratio Z-Score]],Table2[Sharpe Ratio Z-Score])</f>
        <v>703</v>
      </c>
      <c r="AV579">
        <f>(Table2[[#This Row],[Rank 1Y]]+Table2[[#This Row],[Rank 6M]]+Table2[[#This Row],[Rank Sharpe]])/3</f>
        <v>528</v>
      </c>
    </row>
    <row r="580" spans="1:48" x14ac:dyDescent="0.3">
      <c r="A580" t="s">
        <v>738</v>
      </c>
      <c r="B580" t="s">
        <v>739</v>
      </c>
      <c r="C580" t="s">
        <v>3181</v>
      </c>
      <c r="D580" t="s">
        <v>740</v>
      </c>
      <c r="E580">
        <v>23504.932497000002</v>
      </c>
      <c r="F580">
        <v>1475.9</v>
      </c>
      <c r="G580">
        <v>-19.672637958317299</v>
      </c>
      <c r="H580">
        <f>(Table2[[#This Row],[1Y Return vs Nifty]]-AVERAGE(Table2[1Y Return vs Nifty]))/_xlfn.STDEV.P(Table2[1Y Return vs Nifty])</f>
        <v>-0.77067100211997608</v>
      </c>
      <c r="I580">
        <v>3.7026360384758301</v>
      </c>
      <c r="J580">
        <f>(Table2[[#This Row],[1M Return vs Nifty]]-AVERAGE(Table2[1M Return vs Nifty]))/_xlfn.STDEV.P(Table2[1M Return vs Nifty])</f>
        <v>0.22619756638822297</v>
      </c>
      <c r="K580">
        <v>8.0484607475265708</v>
      </c>
      <c r="L580">
        <f>(Table2[[#This Row],[6M Return vs Nifty]]-AVERAGE(Table2[6M Return vs Nifty]))/_xlfn.STDEV.P(Table2[6M Return vs Nifty])</f>
        <v>-0.24364504928867559</v>
      </c>
      <c r="M580">
        <v>1.3132091528823899</v>
      </c>
      <c r="N580">
        <f>(Table2[[#This Row],[1W Return vs Nifty]]-AVERAGE(Table2[1W Return vs Nifty]))/_xlfn.STDEV.P(Table2[1W Return vs Nifty])</f>
        <v>0.56021650071956253</v>
      </c>
      <c r="O580">
        <v>1428.79</v>
      </c>
      <c r="P580">
        <v>1405.20795745491</v>
      </c>
      <c r="Q580">
        <v>1335.62096362537</v>
      </c>
      <c r="R580">
        <v>71.394138915183305</v>
      </c>
      <c r="S580" s="1">
        <f>(Table2[[#This Row],[Close Price]]-Table2[[#This Row],[20D EMA]])/Table2[[#This Row],[20D EMA]]</f>
        <v>3.2971955290840592E-2</v>
      </c>
      <c r="T580" s="1">
        <f>(Table2[[#This Row],[Close Price]]-Table2[[#This Row],[50D EMA]])/Table2[[#This Row],[50D EMA]]</f>
        <v>5.0307174941655167E-2</v>
      </c>
      <c r="U580" s="1">
        <f>(Table2[[#This Row],[Close Price]]-Table2[[#This Row],[200D EMA]])/Table2[[#This Row],[200D EMA]]</f>
        <v>0.10502907650824889</v>
      </c>
      <c r="V580">
        <v>1.1277299308219699</v>
      </c>
      <c r="W580">
        <v>1447.5</v>
      </c>
      <c r="X580">
        <v>1504.1</v>
      </c>
      <c r="Y580">
        <v>1442.5</v>
      </c>
      <c r="Z580">
        <v>1504.1</v>
      </c>
      <c r="AA580">
        <v>1347.65</v>
      </c>
      <c r="AB580">
        <v>1504.1</v>
      </c>
      <c r="AC580" s="1">
        <f>(Table2[[#This Row],[Close Price]]/Table2[[#This Row],[Day Low]])-1</f>
        <v>1.9620034542314313E-2</v>
      </c>
      <c r="AD580" s="1">
        <f>(Table2[[#This Row],[Day High]]/Table2[[#This Row],[Close Price]])-1</f>
        <v>1.9106985568127843E-2</v>
      </c>
      <c r="AE580" s="1">
        <f>(Table2[[#This Row],[Close Price]]/Table2[[#This Row],[Current Week Low]])-1</f>
        <v>2.3154246100520082E-2</v>
      </c>
      <c r="AF580" s="1">
        <f>(Table2[[#This Row],[Current Week High]]/Table2[[#This Row],[Close Price]])-1</f>
        <v>1.9106985568127843E-2</v>
      </c>
      <c r="AG580" s="1">
        <f>(Table2[[#This Row],[Close Price]]/Table2[[#This Row],[Current Month Low]])-1</f>
        <v>9.516565873928684E-2</v>
      </c>
      <c r="AH580" s="1">
        <f>(Table2[[#This Row],[Current Month High]]/Table2[[#This Row],[Close Price]])-1</f>
        <v>1.9106985568127843E-2</v>
      </c>
      <c r="AI580">
        <v>4.6818890168710503</v>
      </c>
      <c r="AJ580">
        <v>32.922051605349601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-0.04</v>
      </c>
      <c r="AM580" t="s">
        <v>3216</v>
      </c>
      <c r="AN580">
        <v>8.66</v>
      </c>
      <c r="AO580" t="s">
        <v>3217</v>
      </c>
      <c r="AP580">
        <v>-6.9945311457609996E-3</v>
      </c>
      <c r="AQ580">
        <f>(Table2[[#This Row],[Sharpe Ratio]]-AVERAGE(Table2[Sharpe Ratio]))/_xlfn.STDEV.P(Table2[Sharpe Ratio])</f>
        <v>-0.82924076869707164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-1.0571427529979378</v>
      </c>
      <c r="AS580">
        <f>_xlfn.RANK.AVG(Table2[[#This Row],[1Y Return vs Nifty Z-Score]],Table2[1Y Return vs Nifty Z-Score])</f>
        <v>593</v>
      </c>
      <c r="AT580">
        <f>_xlfn.RANK.AVG(Table2[[#This Row],[6M Return vs Nifty Z-Score]],Table2[6M Return vs Nifty Z-Score])</f>
        <v>392</v>
      </c>
      <c r="AU580">
        <f>_xlfn.RANK.AVG(Table2[[#This Row],[Sharpe Ratio Z-Score]],Table2[Sharpe Ratio Z-Score])</f>
        <v>601</v>
      </c>
      <c r="AV580">
        <f>(Table2[[#This Row],[Rank 1Y]]+Table2[[#This Row],[Rank 6M]]+Table2[[#This Row],[Rank Sharpe]])/3</f>
        <v>528.66666666666663</v>
      </c>
    </row>
    <row r="581" spans="1:48" x14ac:dyDescent="0.3">
      <c r="A581" t="s">
        <v>1368</v>
      </c>
      <c r="B581" t="s">
        <v>1369</v>
      </c>
      <c r="C581" t="s">
        <v>3185</v>
      </c>
      <c r="D581" t="s">
        <v>451</v>
      </c>
      <c r="E581">
        <v>8363.2059167299994</v>
      </c>
      <c r="F581">
        <v>528.95000000000005</v>
      </c>
      <c r="G581">
        <v>-17.678455820902599</v>
      </c>
      <c r="H581">
        <f>(Table2[[#This Row],[1Y Return vs Nifty]]-AVERAGE(Table2[1Y Return vs Nifty]))/_xlfn.STDEV.P(Table2[1Y Return vs Nifty])</f>
        <v>-0.73752541810709038</v>
      </c>
      <c r="I581">
        <v>1.18280640748639</v>
      </c>
      <c r="J581">
        <f>(Table2[[#This Row],[1M Return vs Nifty]]-AVERAGE(Table2[1M Return vs Nifty]))/_xlfn.STDEV.P(Table2[1M Return vs Nifty])</f>
        <v>-8.2522595614615332E-3</v>
      </c>
      <c r="K581">
        <v>9.5442321417165097</v>
      </c>
      <c r="L581">
        <f>(Table2[[#This Row],[6M Return vs Nifty]]-AVERAGE(Table2[6M Return vs Nifty]))/_xlfn.STDEV.P(Table2[6M Return vs Nifty])</f>
        <v>-0.19954717502054492</v>
      </c>
      <c r="M581">
        <v>0.23002665208070899</v>
      </c>
      <c r="N581">
        <f>(Table2[[#This Row],[1W Return vs Nifty]]-AVERAGE(Table2[1W Return vs Nifty]))/_xlfn.STDEV.P(Table2[1W Return vs Nifty])</f>
        <v>0.31584700246316838</v>
      </c>
      <c r="O581">
        <v>505.93</v>
      </c>
      <c r="P581">
        <v>510.95370317688401</v>
      </c>
      <c r="Q581">
        <v>496.671303396962</v>
      </c>
      <c r="R581">
        <v>75.711657806524499</v>
      </c>
      <c r="S581" s="1">
        <f>(Table2[[#This Row],[Close Price]]-Table2[[#This Row],[20D EMA]])/Table2[[#This Row],[20D EMA]]</f>
        <v>4.5500365663234121E-2</v>
      </c>
      <c r="T581" s="1">
        <f>(Table2[[#This Row],[Close Price]]-Table2[[#This Row],[50D EMA]])/Table2[[#This Row],[50D EMA]]</f>
        <v>3.5220993039531821E-2</v>
      </c>
      <c r="U581" s="1">
        <f>(Table2[[#This Row],[Close Price]]-Table2[[#This Row],[200D EMA]])/Table2[[#This Row],[200D EMA]]</f>
        <v>6.4990057573830598E-2</v>
      </c>
      <c r="V581">
        <v>0.70483125995846196</v>
      </c>
      <c r="W581">
        <v>515.45000000000005</v>
      </c>
      <c r="X581">
        <v>535</v>
      </c>
      <c r="Y581">
        <v>490.3</v>
      </c>
      <c r="Z581">
        <v>535</v>
      </c>
      <c r="AA581">
        <v>487.45</v>
      </c>
      <c r="AB581">
        <v>535</v>
      </c>
      <c r="AC581" s="1">
        <f>(Table2[[#This Row],[Close Price]]/Table2[[#This Row],[Day Low]])-1</f>
        <v>2.6190707149092995E-2</v>
      </c>
      <c r="AD581" s="1">
        <f>(Table2[[#This Row],[Day High]]/Table2[[#This Row],[Close Price]])-1</f>
        <v>1.143775404102465E-2</v>
      </c>
      <c r="AE581" s="1">
        <f>(Table2[[#This Row],[Close Price]]/Table2[[#This Row],[Current Week Low]])-1</f>
        <v>7.8829288190903624E-2</v>
      </c>
      <c r="AF581" s="1">
        <f>(Table2[[#This Row],[Current Week High]]/Table2[[#This Row],[Close Price]])-1</f>
        <v>1.143775404102465E-2</v>
      </c>
      <c r="AG581" s="1">
        <f>(Table2[[#This Row],[Close Price]]/Table2[[#This Row],[Current Month Low]])-1</f>
        <v>8.5136937121756295E-2</v>
      </c>
      <c r="AH581" s="1">
        <f>(Table2[[#This Row],[Current Month High]]/Table2[[#This Row],[Close Price]])-1</f>
        <v>1.143775404102465E-2</v>
      </c>
      <c r="AI581">
        <v>19.841194819926201</v>
      </c>
      <c r="AJ581">
        <v>31.318272095332599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-0.02</v>
      </c>
      <c r="AM581" t="s">
        <v>3216</v>
      </c>
      <c r="AN581">
        <v>5.75</v>
      </c>
      <c r="AO581" t="s">
        <v>3217</v>
      </c>
      <c r="AP581">
        <v>-2.1728792187702E-2</v>
      </c>
      <c r="AQ581">
        <f>(Table2[[#This Row],[Sharpe Ratio]]-AVERAGE(Table2[Sharpe Ratio]))/_xlfn.STDEV.P(Table2[Sharpe Ratio])</f>
        <v>-1.0003656190871948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583</v>
      </c>
      <c r="AT581">
        <f>_xlfn.RANK.AVG(Table2[[#This Row],[6M Return vs Nifty Z-Score]],Table2[6M Return vs Nifty Z-Score])</f>
        <v>378</v>
      </c>
      <c r="AU581">
        <f>_xlfn.RANK.AVG(Table2[[#This Row],[Sharpe Ratio Z-Score]],Table2[Sharpe Ratio Z-Score])</f>
        <v>625</v>
      </c>
      <c r="AV581">
        <f>(Table2[[#This Row],[Rank 1Y]]+Table2[[#This Row],[Rank 6M]]+Table2[[#This Row],[Rank Sharpe]])/3</f>
        <v>528.66666666666663</v>
      </c>
    </row>
    <row r="582" spans="1:48" x14ac:dyDescent="0.3">
      <c r="A582" t="s">
        <v>2048</v>
      </c>
      <c r="B582" t="s">
        <v>2049</v>
      </c>
      <c r="C582" t="s">
        <v>3179</v>
      </c>
      <c r="D582" t="s">
        <v>127</v>
      </c>
      <c r="E582">
        <v>3299.7941925</v>
      </c>
      <c r="F582">
        <v>1133.5</v>
      </c>
      <c r="G582">
        <v>-19.904745187958401</v>
      </c>
      <c r="H582">
        <f>(Table2[[#This Row],[1Y Return vs Nifty]]-AVERAGE(Table2[1Y Return vs Nifty]))/_xlfn.STDEV.P(Table2[1Y Return vs Nifty])</f>
        <v>-0.77452888928871833</v>
      </c>
      <c r="I582">
        <v>2.7677876028213402</v>
      </c>
      <c r="J582">
        <f>(Table2[[#This Row],[1M Return vs Nifty]]-AVERAGE(Table2[1M Return vs Nifty]))/_xlfn.STDEV.P(Table2[1M Return vs Nifty])</f>
        <v>0.13921745855352449</v>
      </c>
      <c r="K582">
        <v>1.6921744600606501</v>
      </c>
      <c r="L582">
        <f>(Table2[[#This Row],[6M Return vs Nifty]]-AVERAGE(Table2[6M Return vs Nifty]))/_xlfn.STDEV.P(Table2[6M Return vs Nifty])</f>
        <v>-0.43103913544762107</v>
      </c>
      <c r="M582">
        <v>-0.93700453582287901</v>
      </c>
      <c r="N582">
        <f>(Table2[[#This Row],[1W Return vs Nifty]]-AVERAGE(Table2[1W Return vs Nifty]))/_xlfn.STDEV.P(Table2[1W Return vs Nifty])</f>
        <v>5.2560967444607726E-2</v>
      </c>
      <c r="O582">
        <v>1139.54</v>
      </c>
      <c r="P582">
        <v>1119.13933990796</v>
      </c>
      <c r="Q582">
        <v>1123.61102533852</v>
      </c>
      <c r="R582">
        <v>58.978965610450999</v>
      </c>
      <c r="S582" s="1">
        <f>(Table2[[#This Row],[Close Price]]-Table2[[#This Row],[20D EMA]])/Table2[[#This Row],[20D EMA]]</f>
        <v>-5.3003843656211835E-3</v>
      </c>
      <c r="T582" s="1">
        <f>(Table2[[#This Row],[Close Price]]-Table2[[#This Row],[50D EMA]])/Table2[[#This Row],[50D EMA]]</f>
        <v>1.2831878551620796E-2</v>
      </c>
      <c r="U582" s="1">
        <f>(Table2[[#This Row],[Close Price]]-Table2[[#This Row],[200D EMA]])/Table2[[#This Row],[200D EMA]]</f>
        <v>8.8010658835433464E-3</v>
      </c>
      <c r="V582">
        <v>0.76260753556999095</v>
      </c>
      <c r="W582">
        <v>1111</v>
      </c>
      <c r="X582">
        <v>1164.2</v>
      </c>
      <c r="Y582">
        <v>1116.6500000000001</v>
      </c>
      <c r="Z582">
        <v>1141.45</v>
      </c>
      <c r="AA582">
        <v>1091.5</v>
      </c>
      <c r="AB582">
        <v>1159.95</v>
      </c>
      <c r="AC582" s="1">
        <f>(Table2[[#This Row],[Close Price]]/Table2[[#This Row],[Day Low]])-1</f>
        <v>2.025202520252023E-2</v>
      </c>
      <c r="AD582" s="1">
        <f>(Table2[[#This Row],[Day High]]/Table2[[#This Row],[Close Price]])-1</f>
        <v>2.7084252315835888E-2</v>
      </c>
      <c r="AE582" s="1">
        <f>(Table2[[#This Row],[Close Price]]/Table2[[#This Row],[Current Week Low]])-1</f>
        <v>1.5089777459365017E-2</v>
      </c>
      <c r="AF582" s="1">
        <f>(Table2[[#This Row],[Current Week High]]/Table2[[#This Row],[Close Price]])-1</f>
        <v>7.0136744596382972E-3</v>
      </c>
      <c r="AG582" s="1">
        <f>(Table2[[#This Row],[Close Price]]/Table2[[#This Row],[Current Month Low]])-1</f>
        <v>3.8479157123225027E-2</v>
      </c>
      <c r="AH582" s="1">
        <f>(Table2[[#This Row],[Current Month High]]/Table2[[#This Row],[Close Price]])-1</f>
        <v>2.3334803705337581E-2</v>
      </c>
      <c r="AI582">
        <v>19.894133215703501</v>
      </c>
      <c r="AJ582">
        <v>18.6910994764397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-0.01</v>
      </c>
      <c r="AM582" t="s">
        <v>3216</v>
      </c>
      <c r="AN582">
        <v>-1.1399999999999999</v>
      </c>
      <c r="AO582" t="s">
        <v>3216</v>
      </c>
      <c r="AP582">
        <v>2.2171683659370001E-3</v>
      </c>
      <c r="AQ582">
        <f>(Table2[[#This Row],[Sharpe Ratio]]-AVERAGE(Table2[Sharpe Ratio]))/_xlfn.STDEV.P(Table2[Sharpe Ratio])</f>
        <v>-0.72225537619648972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596</v>
      </c>
      <c r="AT582">
        <f>_xlfn.RANK.AVG(Table2[[#This Row],[6M Return vs Nifty Z-Score]],Table2[6M Return vs Nifty Z-Score])</f>
        <v>463</v>
      </c>
      <c r="AU582">
        <f>_xlfn.RANK.AVG(Table2[[#This Row],[Sharpe Ratio Z-Score]],Table2[Sharpe Ratio Z-Score])</f>
        <v>527</v>
      </c>
      <c r="AV582">
        <f>(Table2[[#This Row],[Rank 1Y]]+Table2[[#This Row],[Rank 6M]]+Table2[[#This Row],[Rank Sharpe]])/3</f>
        <v>528.66666666666663</v>
      </c>
    </row>
    <row r="583" spans="1:48" x14ac:dyDescent="0.3">
      <c r="A583" t="s">
        <v>588</v>
      </c>
      <c r="B583" t="s">
        <v>589</v>
      </c>
      <c r="C583" t="s">
        <v>3171</v>
      </c>
      <c r="D583" t="s">
        <v>440</v>
      </c>
      <c r="E583">
        <v>34255.756301250003</v>
      </c>
      <c r="F583">
        <v>4684.25</v>
      </c>
      <c r="G583">
        <v>-4.4040878769241703</v>
      </c>
      <c r="H583">
        <f>(Table2[[#This Row],[1Y Return vs Nifty]]-AVERAGE(Table2[1Y Return vs Nifty]))/_xlfn.STDEV.P(Table2[1Y Return vs Nifty])</f>
        <v>-0.51689026665823523</v>
      </c>
      <c r="I583">
        <v>1.5020025296244199</v>
      </c>
      <c r="J583">
        <f>(Table2[[#This Row],[1M Return vs Nifty]]-AVERAGE(Table2[1M Return vs Nifty]))/_xlfn.STDEV.P(Table2[1M Return vs Nifty])</f>
        <v>2.1446365440297155E-2</v>
      </c>
      <c r="K583">
        <v>-25.385582241204201</v>
      </c>
      <c r="L583">
        <f>(Table2[[#This Row],[6M Return vs Nifty]]-AVERAGE(Table2[6M Return vs Nifty]))/_xlfn.STDEV.P(Table2[6M Return vs Nifty])</f>
        <v>-1.2293372678451062</v>
      </c>
      <c r="M583">
        <v>0.91973340392575598</v>
      </c>
      <c r="N583">
        <f>(Table2[[#This Row],[1W Return vs Nifty]]-AVERAGE(Table2[1W Return vs Nifty]))/_xlfn.STDEV.P(Table2[1W Return vs Nifty])</f>
        <v>0.47144709087641345</v>
      </c>
      <c r="O583">
        <v>4604.8</v>
      </c>
      <c r="P583">
        <v>4499.0942200660202</v>
      </c>
      <c r="Q583">
        <v>4349.55468308528</v>
      </c>
      <c r="R583">
        <v>59.511877286172499</v>
      </c>
      <c r="S583" s="1">
        <f>(Table2[[#This Row],[Close Price]]-Table2[[#This Row],[20D EMA]])/Table2[[#This Row],[20D EMA]]</f>
        <v>1.7253735232800514E-2</v>
      </c>
      <c r="T583" s="1">
        <f>(Table2[[#This Row],[Close Price]]-Table2[[#This Row],[50D EMA]])/Table2[[#This Row],[50D EMA]]</f>
        <v>4.1154012536163964E-2</v>
      </c>
      <c r="U583" s="1">
        <f>(Table2[[#This Row],[Close Price]]-Table2[[#This Row],[200D EMA]])/Table2[[#This Row],[200D EMA]]</f>
        <v>7.6949329598337127E-2</v>
      </c>
      <c r="V583">
        <v>0.57415903230630705</v>
      </c>
      <c r="W583">
        <v>4676.6000000000004</v>
      </c>
      <c r="X583">
        <v>4770.1000000000004</v>
      </c>
      <c r="Y583">
        <v>4630.2</v>
      </c>
      <c r="Z583">
        <v>4770.1000000000004</v>
      </c>
      <c r="AA583">
        <v>4456.3500000000004</v>
      </c>
      <c r="AB583">
        <v>4770.1000000000004</v>
      </c>
      <c r="AC583" s="1">
        <f>(Table2[[#This Row],[Close Price]]/Table2[[#This Row],[Day Low]])-1</f>
        <v>1.6358037890773502E-3</v>
      </c>
      <c r="AD583" s="1">
        <f>(Table2[[#This Row],[Day High]]/Table2[[#This Row],[Close Price]])-1</f>
        <v>1.8327373645727674E-2</v>
      </c>
      <c r="AE583" s="1">
        <f>(Table2[[#This Row],[Close Price]]/Table2[[#This Row],[Current Week Low]])-1</f>
        <v>1.1673361841821217E-2</v>
      </c>
      <c r="AF583" s="1">
        <f>(Table2[[#This Row],[Current Week High]]/Table2[[#This Row],[Close Price]])-1</f>
        <v>1.8327373645727674E-2</v>
      </c>
      <c r="AG583" s="1">
        <f>(Table2[[#This Row],[Close Price]]/Table2[[#This Row],[Current Month Low]])-1</f>
        <v>5.1140507365893484E-2</v>
      </c>
      <c r="AH583" s="1">
        <f>(Table2[[#This Row],[Current Month High]]/Table2[[#This Row],[Close Price]])-1</f>
        <v>1.8327373645727674E-2</v>
      </c>
      <c r="AI583">
        <v>12.472647702406899</v>
      </c>
      <c r="AJ583">
        <v>27.960499358046199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0.03</v>
      </c>
      <c r="AM583" t="s">
        <v>3217</v>
      </c>
      <c r="AN583">
        <v>3.25</v>
      </c>
      <c r="AO583" t="s">
        <v>3217</v>
      </c>
      <c r="AP583">
        <v>4.6266500407604001E-2</v>
      </c>
      <c r="AQ583">
        <f>(Table2[[#This Row],[Sharpe Ratio]]-AVERAGE(Table2[Sharpe Ratio]))/_xlfn.STDEV.P(Table2[Sharpe Ratio])</f>
        <v>-0.21066301781771352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-1.4639970960043442</v>
      </c>
      <c r="AS583">
        <f>_xlfn.RANK.AVG(Table2[[#This Row],[1Y Return vs Nifty Z-Score]],Table2[1Y Return vs Nifty Z-Score])</f>
        <v>486</v>
      </c>
      <c r="AT583">
        <f>_xlfn.RANK.AVG(Table2[[#This Row],[6M Return vs Nifty Z-Score]],Table2[6M Return vs Nifty Z-Score])</f>
        <v>709</v>
      </c>
      <c r="AU583">
        <f>_xlfn.RANK.AVG(Table2[[#This Row],[Sharpe Ratio Z-Score]],Table2[Sharpe Ratio Z-Score])</f>
        <v>392</v>
      </c>
      <c r="AV583">
        <f>(Table2[[#This Row],[Rank 1Y]]+Table2[[#This Row],[Rank 6M]]+Table2[[#This Row],[Rank Sharpe]])/3</f>
        <v>529</v>
      </c>
    </row>
    <row r="584" spans="1:48" x14ac:dyDescent="0.3">
      <c r="A584" t="s">
        <v>634</v>
      </c>
      <c r="B584" t="s">
        <v>635</v>
      </c>
      <c r="C584" t="s">
        <v>3171</v>
      </c>
      <c r="D584" t="s">
        <v>51</v>
      </c>
      <c r="E584">
        <v>30806.107041495001</v>
      </c>
      <c r="F584">
        <v>396.35</v>
      </c>
      <c r="G584">
        <v>-21.2347375310788</v>
      </c>
      <c r="H584">
        <f>(Table2[[#This Row],[1Y Return vs Nifty]]-AVERAGE(Table2[1Y Return vs Nifty]))/_xlfn.STDEV.P(Table2[1Y Return vs Nifty])</f>
        <v>-0.7966348805712109</v>
      </c>
      <c r="I584">
        <v>6.5218014319030697</v>
      </c>
      <c r="J584">
        <f>(Table2[[#This Row],[1M Return vs Nifty]]-AVERAGE(Table2[1M Return vs Nifty]))/_xlfn.STDEV.P(Table2[1M Return vs Nifty])</f>
        <v>0.48849817103380744</v>
      </c>
      <c r="K584">
        <v>-31.008593483221102</v>
      </c>
      <c r="L584">
        <f>(Table2[[#This Row],[6M Return vs Nifty]]-AVERAGE(Table2[6M Return vs Nifty]))/_xlfn.STDEV.P(Table2[6M Return vs Nifty])</f>
        <v>-1.3951131636283218</v>
      </c>
      <c r="M584">
        <v>-1.03488725259937E-2</v>
      </c>
      <c r="N584">
        <f>(Table2[[#This Row],[1W Return vs Nifty]]-AVERAGE(Table2[1W Return vs Nifty]))/_xlfn.STDEV.P(Table2[1W Return vs Nifty])</f>
        <v>0.2616175016193284</v>
      </c>
      <c r="O584">
        <v>391.43</v>
      </c>
      <c r="P584">
        <v>394.67750442606001</v>
      </c>
      <c r="Q584">
        <v>415.06668625326</v>
      </c>
      <c r="R584">
        <v>55.147897347840903</v>
      </c>
      <c r="S584" s="1">
        <f>(Table2[[#This Row],[Close Price]]-Table2[[#This Row],[20D EMA]])/Table2[[#This Row],[20D EMA]]</f>
        <v>1.2569297192346054E-2</v>
      </c>
      <c r="T584" s="1">
        <f>(Table2[[#This Row],[Close Price]]-Table2[[#This Row],[50D EMA]])/Table2[[#This Row],[50D EMA]]</f>
        <v>4.237625796210895E-3</v>
      </c>
      <c r="U584" s="1">
        <f>(Table2[[#This Row],[Close Price]]-Table2[[#This Row],[200D EMA]])/Table2[[#This Row],[200D EMA]]</f>
        <v>-4.5093202786791887E-2</v>
      </c>
      <c r="V584">
        <v>0.58102081055298305</v>
      </c>
      <c r="W584">
        <v>393.95</v>
      </c>
      <c r="X584">
        <v>406.3</v>
      </c>
      <c r="Y584">
        <v>389.6</v>
      </c>
      <c r="Z584">
        <v>406.3</v>
      </c>
      <c r="AA584">
        <v>373.6</v>
      </c>
      <c r="AB584">
        <v>406.3</v>
      </c>
      <c r="AC584" s="1">
        <f>(Table2[[#This Row],[Close Price]]/Table2[[#This Row],[Day Low]])-1</f>
        <v>6.0921436730549949E-3</v>
      </c>
      <c r="AD584" s="1">
        <f>(Table2[[#This Row],[Day High]]/Table2[[#This Row],[Close Price]])-1</f>
        <v>2.5104074681468358E-2</v>
      </c>
      <c r="AE584" s="1">
        <f>(Table2[[#This Row],[Close Price]]/Table2[[#This Row],[Current Week Low]])-1</f>
        <v>1.7325462012320436E-2</v>
      </c>
      <c r="AF584" s="1">
        <f>(Table2[[#This Row],[Current Week High]]/Table2[[#This Row],[Close Price]])-1</f>
        <v>2.5104074681468358E-2</v>
      </c>
      <c r="AG584" s="1">
        <f>(Table2[[#This Row],[Close Price]]/Table2[[#This Row],[Current Month Low]])-1</f>
        <v>6.0894004282655345E-2</v>
      </c>
      <c r="AH584" s="1">
        <f>(Table2[[#This Row],[Current Month High]]/Table2[[#This Row],[Close Price]])-1</f>
        <v>2.5104074681468358E-2</v>
      </c>
      <c r="AI584">
        <v>31.121483537277602</v>
      </c>
      <c r="AJ584">
        <v>17.856080880166498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-0.09</v>
      </c>
      <c r="AM584" t="s">
        <v>3216</v>
      </c>
      <c r="AN584">
        <v>2.1</v>
      </c>
      <c r="AO584" t="s">
        <v>3217</v>
      </c>
      <c r="AP584">
        <v>9.2272397276477E-2</v>
      </c>
      <c r="AQ584">
        <f>(Table2[[#This Row],[Sharpe Ratio]]-AVERAGE(Table2[Sharpe Ratio]))/_xlfn.STDEV.P(Table2[Sharpe Ratio])</f>
        <v>0.32365303619677527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605</v>
      </c>
      <c r="AT584">
        <f>_xlfn.RANK.AVG(Table2[[#This Row],[6M Return vs Nifty Z-Score]],Table2[6M Return vs Nifty Z-Score])</f>
        <v>725</v>
      </c>
      <c r="AU584">
        <f>_xlfn.RANK.AVG(Table2[[#This Row],[Sharpe Ratio Z-Score]],Table2[Sharpe Ratio Z-Score])</f>
        <v>257</v>
      </c>
      <c r="AV584">
        <f>(Table2[[#This Row],[Rank 1Y]]+Table2[[#This Row],[Rank 6M]]+Table2[[#This Row],[Rank Sharpe]])/3</f>
        <v>529</v>
      </c>
    </row>
    <row r="585" spans="1:48" x14ac:dyDescent="0.3">
      <c r="A585" t="s">
        <v>1892</v>
      </c>
      <c r="B585" t="s">
        <v>1893</v>
      </c>
      <c r="C585" t="s">
        <v>3183</v>
      </c>
      <c r="D585" t="s">
        <v>141</v>
      </c>
      <c r="E585">
        <v>3865.9777926449901</v>
      </c>
      <c r="F585">
        <v>587.15</v>
      </c>
      <c r="G585">
        <v>-23.961230222699001</v>
      </c>
      <c r="H585">
        <f>(Table2[[#This Row],[1Y Return vs Nifty]]-AVERAGE(Table2[1Y Return vs Nifty]))/_xlfn.STDEV.P(Table2[1Y Return vs Nifty])</f>
        <v>-0.84195230212217098</v>
      </c>
      <c r="I585">
        <v>17.3770425430994</v>
      </c>
      <c r="J585">
        <f>(Table2[[#This Row],[1M Return vs Nifty]]-AVERAGE(Table2[1M Return vs Nifty]))/_xlfn.STDEV.P(Table2[1M Return vs Nifty])</f>
        <v>1.4984908141326634</v>
      </c>
      <c r="K585">
        <v>6.2507974738038303</v>
      </c>
      <c r="L585">
        <f>(Table2[[#This Row],[6M Return vs Nifty]]-AVERAGE(Table2[6M Return vs Nifty]))/_xlfn.STDEV.P(Table2[6M Return vs Nifty])</f>
        <v>-0.29664320751591816</v>
      </c>
      <c r="M585">
        <v>10.897355303546901</v>
      </c>
      <c r="N585">
        <f>(Table2[[#This Row],[1W Return vs Nifty]]-AVERAGE(Table2[1W Return vs Nifty]))/_xlfn.STDEV.P(Table2[1W Return vs Nifty])</f>
        <v>2.7224310715055862</v>
      </c>
      <c r="O585">
        <v>515.55999999999995</v>
      </c>
      <c r="P585">
        <v>520.44102241531004</v>
      </c>
      <c r="Q585">
        <v>514.09497881111804</v>
      </c>
      <c r="R585">
        <v>74.5681404190954</v>
      </c>
      <c r="S585" s="1">
        <f>(Table2[[#This Row],[Close Price]]-Table2[[#This Row],[20D EMA]])/Table2[[#This Row],[20D EMA]]</f>
        <v>0.13885871673520064</v>
      </c>
      <c r="T585" s="1">
        <f>(Table2[[#This Row],[Close Price]]-Table2[[#This Row],[50D EMA]])/Table2[[#This Row],[50D EMA]]</f>
        <v>0.1281777852082083</v>
      </c>
      <c r="U585" s="1">
        <f>(Table2[[#This Row],[Close Price]]-Table2[[#This Row],[200D EMA]])/Table2[[#This Row],[200D EMA]]</f>
        <v>0.14210413289355009</v>
      </c>
      <c r="V585">
        <v>2.1192908811762399</v>
      </c>
      <c r="W585">
        <v>577.15</v>
      </c>
      <c r="X585">
        <v>608.4</v>
      </c>
      <c r="Y585">
        <v>575.9</v>
      </c>
      <c r="Z585">
        <v>600.70000000000005</v>
      </c>
      <c r="AA585">
        <v>523.04999999999995</v>
      </c>
      <c r="AB585">
        <v>604.79999999999995</v>
      </c>
      <c r="AC585" s="1">
        <f>(Table2[[#This Row],[Close Price]]/Table2[[#This Row],[Day Low]])-1</f>
        <v>1.7326518236160382E-2</v>
      </c>
      <c r="AD585" s="1">
        <f>(Table2[[#This Row],[Day High]]/Table2[[#This Row],[Close Price]])-1</f>
        <v>3.6191773822702888E-2</v>
      </c>
      <c r="AE585" s="1">
        <f>(Table2[[#This Row],[Close Price]]/Table2[[#This Row],[Current Week Low]])-1</f>
        <v>1.9534641430803967E-2</v>
      </c>
      <c r="AF585" s="1">
        <f>(Table2[[#This Row],[Current Week High]]/Table2[[#This Row],[Close Price]])-1</f>
        <v>2.3077578131653009E-2</v>
      </c>
      <c r="AG585" s="1">
        <f>(Table2[[#This Row],[Close Price]]/Table2[[#This Row],[Current Month Low]])-1</f>
        <v>0.12255042538954219</v>
      </c>
      <c r="AH585" s="1">
        <f>(Table2[[#This Row],[Current Month High]]/Table2[[#This Row],[Close Price]])-1</f>
        <v>3.0060461551562501E-2</v>
      </c>
      <c r="AI585">
        <v>3.0060461551562501</v>
      </c>
      <c r="AJ585">
        <v>38.152941176470499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-0.03</v>
      </c>
      <c r="AM585" t="s">
        <v>3216</v>
      </c>
      <c r="AN585">
        <v>15.65</v>
      </c>
      <c r="AO585" t="s">
        <v>3217</v>
      </c>
      <c r="AQ585">
        <f>(Table2[[#This Row],[Sharpe Ratio]]-AVERAGE(Table2[Sharpe Ratio]))/_xlfn.STDEV.P(Table2[Sharpe Ratio])</f>
        <v>-0.74800574154095378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621</v>
      </c>
      <c r="AT585">
        <f>_xlfn.RANK.AVG(Table2[[#This Row],[6M Return vs Nifty Z-Score]],Table2[6M Return vs Nifty Z-Score])</f>
        <v>410</v>
      </c>
      <c r="AU585">
        <f>_xlfn.RANK.AVG(Table2[[#This Row],[Sharpe Ratio Z-Score]],Table2[Sharpe Ratio Z-Score])</f>
        <v>556.5</v>
      </c>
      <c r="AV585">
        <f>(Table2[[#This Row],[Rank 1Y]]+Table2[[#This Row],[Rank 6M]]+Table2[[#This Row],[Rank Sharpe]])/3</f>
        <v>529.16666666666663</v>
      </c>
    </row>
    <row r="586" spans="1:48" x14ac:dyDescent="0.3">
      <c r="A586" t="s">
        <v>35</v>
      </c>
      <c r="B586" t="s">
        <v>36</v>
      </c>
      <c r="C586" t="s">
        <v>3173</v>
      </c>
      <c r="D586" t="s">
        <v>37</v>
      </c>
      <c r="E586">
        <v>675707.20308226999</v>
      </c>
      <c r="F586">
        <v>2875.85</v>
      </c>
      <c r="G586">
        <v>-10.489006254598101</v>
      </c>
      <c r="H586">
        <f>(Table2[[#This Row],[1Y Return vs Nifty]]-AVERAGE(Table2[1Y Return vs Nifty]))/_xlfn.STDEV.P(Table2[1Y Return vs Nifty])</f>
        <v>-0.61802855764714981</v>
      </c>
      <c r="I586">
        <v>1.00681768558021</v>
      </c>
      <c r="J586">
        <f>(Table2[[#This Row],[1M Return vs Nifty]]-AVERAGE(Table2[1M Return vs Nifty]))/_xlfn.STDEV.P(Table2[1M Return vs Nifty])</f>
        <v>-2.4626590870443683E-2</v>
      </c>
      <c r="K586">
        <v>9.9784887782680602</v>
      </c>
      <c r="L586">
        <f>(Table2[[#This Row],[6M Return vs Nifty]]-AVERAGE(Table2[6M Return vs Nifty]))/_xlfn.STDEV.P(Table2[6M Return vs Nifty])</f>
        <v>-0.18674455382245567</v>
      </c>
      <c r="M586">
        <v>-3.1085806767068198</v>
      </c>
      <c r="N586">
        <f>(Table2[[#This Row],[1W Return vs Nifty]]-AVERAGE(Table2[1W Return vs Nifty]))/_xlfn.STDEV.P(Table2[1W Return vs Nifty])</f>
        <v>-0.43735367905366018</v>
      </c>
      <c r="O586">
        <v>2846.99</v>
      </c>
      <c r="P586">
        <v>2755.27174728818</v>
      </c>
      <c r="Q586">
        <v>2569.8264122892101</v>
      </c>
      <c r="R586">
        <v>53.148503420068998</v>
      </c>
      <c r="S586" s="1">
        <f>(Table2[[#This Row],[Close Price]]-Table2[[#This Row],[20D EMA]])/Table2[[#This Row],[20D EMA]]</f>
        <v>1.0137021907347806E-2</v>
      </c>
      <c r="T586" s="1">
        <f>(Table2[[#This Row],[Close Price]]-Table2[[#This Row],[50D EMA]])/Table2[[#This Row],[50D EMA]]</f>
        <v>4.3762744212252964E-2</v>
      </c>
      <c r="U586" s="1">
        <f>(Table2[[#This Row],[Close Price]]-Table2[[#This Row],[200D EMA]])/Table2[[#This Row],[200D EMA]]</f>
        <v>0.11908336930749457</v>
      </c>
      <c r="V586">
        <v>0.91297753893204003</v>
      </c>
      <c r="W586">
        <v>2861.7</v>
      </c>
      <c r="X586">
        <v>2893.55</v>
      </c>
      <c r="Y586">
        <v>2807.4</v>
      </c>
      <c r="Z586">
        <v>2913.9</v>
      </c>
      <c r="AA586">
        <v>2771.65</v>
      </c>
      <c r="AB586">
        <v>2963.4</v>
      </c>
      <c r="AC586" s="1">
        <f>(Table2[[#This Row],[Close Price]]/Table2[[#This Row],[Day Low]])-1</f>
        <v>4.9446133417199167E-3</v>
      </c>
      <c r="AD586" s="1">
        <f>(Table2[[#This Row],[Day High]]/Table2[[#This Row],[Close Price]])-1</f>
        <v>6.1547020880783343E-3</v>
      </c>
      <c r="AE586" s="1">
        <f>(Table2[[#This Row],[Close Price]]/Table2[[#This Row],[Current Week Low]])-1</f>
        <v>2.4381990453800517E-2</v>
      </c>
      <c r="AF586" s="1">
        <f>(Table2[[#This Row],[Current Week High]]/Table2[[#This Row],[Close Price]])-1</f>
        <v>1.3230870872959377E-2</v>
      </c>
      <c r="AG586" s="1">
        <f>(Table2[[#This Row],[Close Price]]/Table2[[#This Row],[Current Month Low]])-1</f>
        <v>3.7594934425342341E-2</v>
      </c>
      <c r="AH586" s="1">
        <f>(Table2[[#This Row],[Current Month High]]/Table2[[#This Row],[Close Price]])-1</f>
        <v>3.0443173322669992E-2</v>
      </c>
      <c r="AI586">
        <v>3.0443173322669899</v>
      </c>
      <c r="AJ586">
        <v>32.402569001634298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0.02</v>
      </c>
      <c r="AM586" t="s">
        <v>3217</v>
      </c>
      <c r="AN586">
        <v>3.11</v>
      </c>
      <c r="AO586" t="s">
        <v>3217</v>
      </c>
      <c r="AP586">
        <v>-5.6298173885502997E-2</v>
      </c>
      <c r="AQ586">
        <f>(Table2[[#This Row],[Sharpe Ratio]]-AVERAGE(Table2[Sharpe Ratio]))/_xlfn.STDEV.P(Table2[Sharpe Ratio])</f>
        <v>-1.4018570989976091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-2.6686104803913184</v>
      </c>
      <c r="AS586">
        <f>_xlfn.RANK.AVG(Table2[[#This Row],[1Y Return vs Nifty Z-Score]],Table2[1Y Return vs Nifty Z-Score])</f>
        <v>538</v>
      </c>
      <c r="AT586">
        <f>_xlfn.RANK.AVG(Table2[[#This Row],[6M Return vs Nifty Z-Score]],Table2[6M Return vs Nifty Z-Score])</f>
        <v>374</v>
      </c>
      <c r="AU586">
        <f>_xlfn.RANK.AVG(Table2[[#This Row],[Sharpe Ratio Z-Score]],Table2[Sharpe Ratio Z-Score])</f>
        <v>676</v>
      </c>
      <c r="AV586">
        <f>(Table2[[#This Row],[Rank 1Y]]+Table2[[#This Row],[Rank 6M]]+Table2[[#This Row],[Rank Sharpe]])/3</f>
        <v>529.33333333333337</v>
      </c>
    </row>
    <row r="587" spans="1:48" x14ac:dyDescent="0.3">
      <c r="A587" t="s">
        <v>350</v>
      </c>
      <c r="B587" t="s">
        <v>351</v>
      </c>
      <c r="C587" t="s">
        <v>3178</v>
      </c>
      <c r="D587" t="s">
        <v>119</v>
      </c>
      <c r="E587">
        <v>72444</v>
      </c>
      <c r="F587">
        <v>905.55</v>
      </c>
      <c r="G587">
        <v>5.3152356105633203</v>
      </c>
      <c r="H587">
        <f>(Table2[[#This Row],[1Y Return vs Nifty]]-AVERAGE(Table2[1Y Return vs Nifty]))/_xlfn.STDEV.P(Table2[1Y Return vs Nifty])</f>
        <v>-0.35534401310459784</v>
      </c>
      <c r="I587">
        <v>-2.7501165671981802</v>
      </c>
      <c r="J587">
        <f>(Table2[[#This Row],[1M Return vs Nifty]]-AVERAGE(Table2[1M Return vs Nifty]))/_xlfn.STDEV.P(Table2[1M Return vs Nifty])</f>
        <v>-0.37417902522388857</v>
      </c>
      <c r="K587">
        <v>-16.514010026000498</v>
      </c>
      <c r="L587">
        <f>(Table2[[#This Row],[6M Return vs Nifty]]-AVERAGE(Table2[6M Return vs Nifty]))/_xlfn.STDEV.P(Table2[6M Return vs Nifty])</f>
        <v>-0.96778829209499495</v>
      </c>
      <c r="M587">
        <v>-1.17894373485253</v>
      </c>
      <c r="N587">
        <f>(Table2[[#This Row],[1W Return vs Nifty]]-AVERAGE(Table2[1W Return vs Nifty]))/_xlfn.STDEV.P(Table2[1W Return vs Nifty])</f>
        <v>-2.0213034392665397E-3</v>
      </c>
      <c r="O587">
        <v>932.48</v>
      </c>
      <c r="P587">
        <v>950.39208232666397</v>
      </c>
      <c r="Q587">
        <v>926.157398947459</v>
      </c>
      <c r="R587">
        <v>27.869859420507101</v>
      </c>
      <c r="S587" s="1">
        <f>(Table2[[#This Row],[Close Price]]-Table2[[#This Row],[20D EMA]])/Table2[[#This Row],[20D EMA]]</f>
        <v>-2.8879975978037129E-2</v>
      </c>
      <c r="T587" s="1">
        <f>(Table2[[#This Row],[Close Price]]-Table2[[#This Row],[50D EMA]])/Table2[[#This Row],[50D EMA]]</f>
        <v>-4.7182718754227922E-2</v>
      </c>
      <c r="U587" s="1">
        <f>(Table2[[#This Row],[Close Price]]-Table2[[#This Row],[200D EMA]])/Table2[[#This Row],[200D EMA]]</f>
        <v>-2.2250428459437387E-2</v>
      </c>
      <c r="V587">
        <v>0.76231633585941105</v>
      </c>
      <c r="W587">
        <v>901.25</v>
      </c>
      <c r="X587">
        <v>932.9</v>
      </c>
      <c r="Y587">
        <v>901.25</v>
      </c>
      <c r="Z587">
        <v>941.95</v>
      </c>
      <c r="AA587">
        <v>901.25</v>
      </c>
      <c r="AB587">
        <v>957.1</v>
      </c>
      <c r="AC587" s="1">
        <f>(Table2[[#This Row],[Close Price]]/Table2[[#This Row],[Day Low]])-1</f>
        <v>4.7711511789181316E-3</v>
      </c>
      <c r="AD587" s="1">
        <f>(Table2[[#This Row],[Day High]]/Table2[[#This Row],[Close Price]])-1</f>
        <v>3.0202639279995669E-2</v>
      </c>
      <c r="AE587" s="1">
        <f>(Table2[[#This Row],[Close Price]]/Table2[[#This Row],[Current Week Low]])-1</f>
        <v>4.7711511789181316E-3</v>
      </c>
      <c r="AF587" s="1">
        <f>(Table2[[#This Row],[Current Week High]]/Table2[[#This Row],[Close Price]])-1</f>
        <v>4.0196565623102032E-2</v>
      </c>
      <c r="AG587" s="1">
        <f>(Table2[[#This Row],[Close Price]]/Table2[[#This Row],[Current Month Low]])-1</f>
        <v>4.7711511789181316E-3</v>
      </c>
      <c r="AH587" s="1">
        <f>(Table2[[#This Row],[Current Month High]]/Table2[[#This Row],[Close Price]])-1</f>
        <v>5.6926729611838089E-2</v>
      </c>
      <c r="AI587">
        <v>25.7688697476671</v>
      </c>
      <c r="AJ587">
        <v>42.4828888364408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-0.15</v>
      </c>
      <c r="AM587" t="s">
        <v>3216</v>
      </c>
      <c r="AN587">
        <v>-3.36</v>
      </c>
      <c r="AO587" t="s">
        <v>3216</v>
      </c>
      <c r="AP587">
        <v>2.91098925214E-3</v>
      </c>
      <c r="AQ587">
        <f>(Table2[[#This Row],[Sharpe Ratio]]-AVERAGE(Table2[Sharpe Ratio]))/_xlfn.STDEV.P(Table2[Sharpe Ratio])</f>
        <v>-0.71419728661798521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415</v>
      </c>
      <c r="AT587">
        <f>_xlfn.RANK.AVG(Table2[[#This Row],[6M Return vs Nifty Z-Score]],Table2[6M Return vs Nifty Z-Score])</f>
        <v>653</v>
      </c>
      <c r="AU587">
        <f>_xlfn.RANK.AVG(Table2[[#This Row],[Sharpe Ratio Z-Score]],Table2[Sharpe Ratio Z-Score])</f>
        <v>523</v>
      </c>
      <c r="AV587">
        <f>(Table2[[#This Row],[Rank 1Y]]+Table2[[#This Row],[Rank 6M]]+Table2[[#This Row],[Rank Sharpe]])/3</f>
        <v>530.33333333333337</v>
      </c>
    </row>
    <row r="588" spans="1:48" x14ac:dyDescent="0.3">
      <c r="A588" t="s">
        <v>896</v>
      </c>
      <c r="B588" t="s">
        <v>897</v>
      </c>
      <c r="C588" t="s">
        <v>3170</v>
      </c>
      <c r="D588" t="s">
        <v>21</v>
      </c>
      <c r="E588">
        <v>17426.53403952</v>
      </c>
      <c r="F588">
        <v>630.79999999999995</v>
      </c>
      <c r="G588">
        <v>2.9371239208211102</v>
      </c>
      <c r="H588">
        <f>(Table2[[#This Row],[1Y Return vs Nifty]]-AVERAGE(Table2[1Y Return vs Nifty]))/_xlfn.STDEV.P(Table2[1Y Return vs Nifty])</f>
        <v>-0.39487094463481648</v>
      </c>
      <c r="I588">
        <v>1.9109956915178701</v>
      </c>
      <c r="J588">
        <f>(Table2[[#This Row],[1M Return vs Nifty]]-AVERAGE(Table2[1M Return vs Nifty]))/_xlfn.STDEV.P(Table2[1M Return vs Nifty])</f>
        <v>5.9499880821366327E-2</v>
      </c>
      <c r="K588">
        <v>-28.311546995689</v>
      </c>
      <c r="L588">
        <f>(Table2[[#This Row],[6M Return vs Nifty]]-AVERAGE(Table2[6M Return vs Nifty]))/_xlfn.STDEV.P(Table2[6M Return vs Nifty])</f>
        <v>-1.3155996648647592</v>
      </c>
      <c r="M588">
        <v>-0.97128915099727398</v>
      </c>
      <c r="N588">
        <f>(Table2[[#This Row],[1W Return vs Nifty]]-AVERAGE(Table2[1W Return vs Nifty]))/_xlfn.STDEV.P(Table2[1W Return vs Nifty])</f>
        <v>4.4826246654824216E-2</v>
      </c>
      <c r="O588">
        <v>641.88</v>
      </c>
      <c r="P588">
        <v>648.13515412993297</v>
      </c>
      <c r="Q588">
        <v>646.77789009113098</v>
      </c>
      <c r="R588">
        <v>44.282059155682397</v>
      </c>
      <c r="S588" s="1">
        <f>(Table2[[#This Row],[Close Price]]-Table2[[#This Row],[20D EMA]])/Table2[[#This Row],[20D EMA]]</f>
        <v>-1.7261793481647723E-2</v>
      </c>
      <c r="T588" s="1">
        <f>(Table2[[#This Row],[Close Price]]-Table2[[#This Row],[50D EMA]])/Table2[[#This Row],[50D EMA]]</f>
        <v>-2.6746202577460878E-2</v>
      </c>
      <c r="U588" s="1">
        <f>(Table2[[#This Row],[Close Price]]-Table2[[#This Row],[200D EMA]])/Table2[[#This Row],[200D EMA]]</f>
        <v>-2.4703828525863409E-2</v>
      </c>
      <c r="V588">
        <v>0.80104531058841399</v>
      </c>
      <c r="W588">
        <v>627.5</v>
      </c>
      <c r="X588">
        <v>647.6</v>
      </c>
      <c r="Y588">
        <v>624</v>
      </c>
      <c r="Z588">
        <v>665.6</v>
      </c>
      <c r="AA588">
        <v>620.4</v>
      </c>
      <c r="AB588">
        <v>678.95</v>
      </c>
      <c r="AC588" s="1">
        <f>(Table2[[#This Row],[Close Price]]/Table2[[#This Row],[Day Low]])-1</f>
        <v>5.2589641434261925E-3</v>
      </c>
      <c r="AD588" s="1">
        <f>(Table2[[#This Row],[Day High]]/Table2[[#This Row],[Close Price]])-1</f>
        <v>2.6632847178186481E-2</v>
      </c>
      <c r="AE588" s="1">
        <f>(Table2[[#This Row],[Close Price]]/Table2[[#This Row],[Current Week Low]])-1</f>
        <v>1.0897435897435859E-2</v>
      </c>
      <c r="AF588" s="1">
        <f>(Table2[[#This Row],[Current Week High]]/Table2[[#This Row],[Close Price]])-1</f>
        <v>5.5168040583386313E-2</v>
      </c>
      <c r="AG588" s="1">
        <f>(Table2[[#This Row],[Close Price]]/Table2[[#This Row],[Current Month Low]])-1</f>
        <v>1.6763378465506129E-2</v>
      </c>
      <c r="AH588" s="1">
        <f>(Table2[[#This Row],[Current Month High]]/Table2[[#This Row],[Close Price]])-1</f>
        <v>7.6331642358909546E-2</v>
      </c>
      <c r="AI588">
        <v>36.628091312618899</v>
      </c>
      <c r="AJ588">
        <v>33.530906011854299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-0.23</v>
      </c>
      <c r="AM588" t="s">
        <v>3216</v>
      </c>
      <c r="AN588">
        <v>-5.23</v>
      </c>
      <c r="AO588" t="s">
        <v>3216</v>
      </c>
      <c r="AP588">
        <v>2.9211919279015001E-2</v>
      </c>
      <c r="AQ588">
        <f>(Table2[[#This Row],[Sharpe Ratio]]-AVERAGE(Table2[Sharpe Ratio]))/_xlfn.STDEV.P(Table2[Sharpe Ratio])</f>
        <v>-0.40873624563610361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425</v>
      </c>
      <c r="AT588">
        <f>_xlfn.RANK.AVG(Table2[[#This Row],[6M Return vs Nifty Z-Score]],Table2[6M Return vs Nifty Z-Score])</f>
        <v>720</v>
      </c>
      <c r="AU588">
        <f>_xlfn.RANK.AVG(Table2[[#This Row],[Sharpe Ratio Z-Score]],Table2[Sharpe Ratio Z-Score])</f>
        <v>447</v>
      </c>
      <c r="AV588">
        <f>(Table2[[#This Row],[Rank 1Y]]+Table2[[#This Row],[Rank 6M]]+Table2[[#This Row],[Rank Sharpe]])/3</f>
        <v>530.66666666666663</v>
      </c>
    </row>
    <row r="589" spans="1:48" x14ac:dyDescent="0.3">
      <c r="A589" t="s">
        <v>1063</v>
      </c>
      <c r="B589" t="s">
        <v>1064</v>
      </c>
      <c r="C589" t="s">
        <v>631</v>
      </c>
      <c r="D589" t="s">
        <v>631</v>
      </c>
      <c r="E589">
        <v>12750.737349768</v>
      </c>
      <c r="F589">
        <v>25.68</v>
      </c>
      <c r="G589">
        <v>7.3549549396131901</v>
      </c>
      <c r="H589">
        <f>(Table2[[#This Row],[1Y Return vs Nifty]]-AVERAGE(Table2[1Y Return vs Nifty]))/_xlfn.STDEV.P(Table2[1Y Return vs Nifty])</f>
        <v>-0.32144154897392552</v>
      </c>
      <c r="I589">
        <v>-2.1468209624292398</v>
      </c>
      <c r="J589">
        <f>(Table2[[#This Row],[1M Return vs Nifty]]-AVERAGE(Table2[1M Return vs Nifty]))/_xlfn.STDEV.P(Table2[1M Return vs Nifty])</f>
        <v>-0.3180472344889933</v>
      </c>
      <c r="K589">
        <v>-22.353604769833701</v>
      </c>
      <c r="L589">
        <f>(Table2[[#This Row],[6M Return vs Nifty]]-AVERAGE(Table2[6M Return vs Nifty]))/_xlfn.STDEV.P(Table2[6M Return vs Nifty])</f>
        <v>-1.1399494363652092</v>
      </c>
      <c r="M589">
        <v>-5.4808195436288702</v>
      </c>
      <c r="N589">
        <f>(Table2[[#This Row],[1W Return vs Nifty]]-AVERAGE(Table2[1W Return vs Nifty]))/_xlfn.STDEV.P(Table2[1W Return vs Nifty])</f>
        <v>-0.97253848976193047</v>
      </c>
      <c r="O589">
        <v>26.55</v>
      </c>
      <c r="P589">
        <v>26.7332216919039</v>
      </c>
      <c r="Q589">
        <v>25.801108902401701</v>
      </c>
      <c r="R589">
        <v>34.054207308476698</v>
      </c>
      <c r="S589" s="1">
        <f>(Table2[[#This Row],[Close Price]]-Table2[[#This Row],[20D EMA]])/Table2[[#This Row],[20D EMA]]</f>
        <v>-3.2768361581920938E-2</v>
      </c>
      <c r="T589" s="1">
        <f>(Table2[[#This Row],[Close Price]]-Table2[[#This Row],[50D EMA]])/Table2[[#This Row],[50D EMA]]</f>
        <v>-3.939748467439172E-2</v>
      </c>
      <c r="U589" s="1">
        <f>(Table2[[#This Row],[Close Price]]-Table2[[#This Row],[200D EMA]])/Table2[[#This Row],[200D EMA]]</f>
        <v>-4.6939417549773576E-3</v>
      </c>
      <c r="V589">
        <v>0.90124752080981096</v>
      </c>
      <c r="W589">
        <v>25.44</v>
      </c>
      <c r="X589">
        <v>26.15</v>
      </c>
      <c r="Y589">
        <v>25.44</v>
      </c>
      <c r="Z589">
        <v>26.62</v>
      </c>
      <c r="AA589">
        <v>25.44</v>
      </c>
      <c r="AB589">
        <v>28.3</v>
      </c>
      <c r="AC589" s="1">
        <f>(Table2[[#This Row],[Close Price]]/Table2[[#This Row],[Day Low]])-1</f>
        <v>9.4339622641508303E-3</v>
      </c>
      <c r="AD589" s="1">
        <f>(Table2[[#This Row],[Day High]]/Table2[[#This Row],[Close Price]])-1</f>
        <v>1.8302180685358271E-2</v>
      </c>
      <c r="AE589" s="1">
        <f>(Table2[[#This Row],[Close Price]]/Table2[[#This Row],[Current Week Low]])-1</f>
        <v>9.4339622641508303E-3</v>
      </c>
      <c r="AF589" s="1">
        <f>(Table2[[#This Row],[Current Week High]]/Table2[[#This Row],[Close Price]])-1</f>
        <v>3.6604361370716543E-2</v>
      </c>
      <c r="AG589" s="1">
        <f>(Table2[[#This Row],[Close Price]]/Table2[[#This Row],[Current Month Low]])-1</f>
        <v>9.4339622641508303E-3</v>
      </c>
      <c r="AH589" s="1">
        <f>(Table2[[#This Row],[Current Month High]]/Table2[[#This Row],[Close Price]])-1</f>
        <v>0.10202492211838021</v>
      </c>
      <c r="AI589">
        <v>52.063862928348897</v>
      </c>
      <c r="AJ589">
        <v>59.503105590061999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-0.21</v>
      </c>
      <c r="AM589" t="s">
        <v>3216</v>
      </c>
      <c r="AN589">
        <v>-3.57</v>
      </c>
      <c r="AO589" t="s">
        <v>3216</v>
      </c>
      <c r="AP589">
        <v>1.1675528107178999E-2</v>
      </c>
      <c r="AQ589">
        <f>(Table2[[#This Row],[Sharpe Ratio]]-AVERAGE(Table2[Sharpe Ratio]))/_xlfn.STDEV.P(Table2[Sharpe Ratio])</f>
        <v>-0.61240525266136459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401</v>
      </c>
      <c r="AT589">
        <f>_xlfn.RANK.AVG(Table2[[#This Row],[6M Return vs Nifty Z-Score]],Table2[6M Return vs Nifty Z-Score])</f>
        <v>696</v>
      </c>
      <c r="AU589">
        <f>_xlfn.RANK.AVG(Table2[[#This Row],[Sharpe Ratio Z-Score]],Table2[Sharpe Ratio Z-Score])</f>
        <v>499</v>
      </c>
      <c r="AV589">
        <f>(Table2[[#This Row],[Rank 1Y]]+Table2[[#This Row],[Rank 6M]]+Table2[[#This Row],[Rank Sharpe]])/3</f>
        <v>532</v>
      </c>
    </row>
    <row r="590" spans="1:48" x14ac:dyDescent="0.3">
      <c r="A590" t="s">
        <v>231</v>
      </c>
      <c r="B590" t="s">
        <v>232</v>
      </c>
      <c r="C590" t="s">
        <v>3173</v>
      </c>
      <c r="D590" t="s">
        <v>180</v>
      </c>
      <c r="E590">
        <v>115980.056772639</v>
      </c>
      <c r="F590">
        <v>654.4</v>
      </c>
      <c r="G590">
        <v>-10.357728205050799</v>
      </c>
      <c r="H590">
        <f>(Table2[[#This Row],[1Y Return vs Nifty]]-AVERAGE(Table2[1Y Return vs Nifty]))/_xlfn.STDEV.P(Table2[1Y Return vs Nifty])</f>
        <v>-0.61584656657488046</v>
      </c>
      <c r="I590">
        <v>3.72427129283547</v>
      </c>
      <c r="J590">
        <f>(Table2[[#This Row],[1M Return vs Nifty]]-AVERAGE(Table2[1M Return vs Nifty]))/_xlfn.STDEV.P(Table2[1M Return vs Nifty])</f>
        <v>0.22821055232846804</v>
      </c>
      <c r="K590">
        <v>9.9197154542191299</v>
      </c>
      <c r="L590">
        <f>(Table2[[#This Row],[6M Return vs Nifty]]-AVERAGE(Table2[6M Return vs Nifty]))/_xlfn.STDEV.P(Table2[6M Return vs Nifty])</f>
        <v>-0.18847729096684629</v>
      </c>
      <c r="M590">
        <v>-2.8248608186844102</v>
      </c>
      <c r="N590">
        <f>(Table2[[#This Row],[1W Return vs Nifty]]-AVERAGE(Table2[1W Return vs Nifty]))/_xlfn.STDEV.P(Table2[1W Return vs Nifty])</f>
        <v>-0.37334555549276671</v>
      </c>
      <c r="O590">
        <v>650.73</v>
      </c>
      <c r="P590">
        <v>635.29089604180194</v>
      </c>
      <c r="Q590">
        <v>587.39280642150595</v>
      </c>
      <c r="R590">
        <v>50.340211680402298</v>
      </c>
      <c r="S590" s="1">
        <f>(Table2[[#This Row],[Close Price]]-Table2[[#This Row],[20D EMA]])/Table2[[#This Row],[20D EMA]]</f>
        <v>5.6398198945798702E-3</v>
      </c>
      <c r="T590" s="1">
        <f>(Table2[[#This Row],[Close Price]]-Table2[[#This Row],[50D EMA]])/Table2[[#This Row],[50D EMA]]</f>
        <v>3.0079297652867137E-2</v>
      </c>
      <c r="U590" s="1">
        <f>(Table2[[#This Row],[Close Price]]-Table2[[#This Row],[200D EMA]])/Table2[[#This Row],[200D EMA]]</f>
        <v>0.11407561149192977</v>
      </c>
      <c r="V590">
        <v>1.0068306591275</v>
      </c>
      <c r="W590">
        <v>650.54999999999995</v>
      </c>
      <c r="X590">
        <v>662.3</v>
      </c>
      <c r="Y590">
        <v>650.54999999999995</v>
      </c>
      <c r="Z590">
        <v>672</v>
      </c>
      <c r="AA590">
        <v>634.20000000000005</v>
      </c>
      <c r="AB590">
        <v>672</v>
      </c>
      <c r="AC590" s="1">
        <f>(Table2[[#This Row],[Close Price]]/Table2[[#This Row],[Day Low]])-1</f>
        <v>5.9180693259550665E-3</v>
      </c>
      <c r="AD590" s="1">
        <f>(Table2[[#This Row],[Day High]]/Table2[[#This Row],[Close Price]])-1</f>
        <v>1.207212713936423E-2</v>
      </c>
      <c r="AE590" s="1">
        <f>(Table2[[#This Row],[Close Price]]/Table2[[#This Row],[Current Week Low]])-1</f>
        <v>5.9180693259550665E-3</v>
      </c>
      <c r="AF590" s="1">
        <f>(Table2[[#This Row],[Current Week High]]/Table2[[#This Row],[Close Price]])-1</f>
        <v>2.689486552567244E-2</v>
      </c>
      <c r="AG590" s="1">
        <f>(Table2[[#This Row],[Close Price]]/Table2[[#This Row],[Current Month Low]])-1</f>
        <v>3.1851151056448979E-2</v>
      </c>
      <c r="AH590" s="1">
        <f>(Table2[[#This Row],[Current Month High]]/Table2[[#This Row],[Close Price]])-1</f>
        <v>2.689486552567244E-2</v>
      </c>
      <c r="AI590">
        <v>2.68948655256724</v>
      </c>
      <c r="AJ590">
        <v>33.7694194603434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-0.05</v>
      </c>
      <c r="AM590" t="s">
        <v>3216</v>
      </c>
      <c r="AN590">
        <v>2.79</v>
      </c>
      <c r="AO590" t="s">
        <v>3217</v>
      </c>
      <c r="AP590">
        <v>-7.4001294468709997E-2</v>
      </c>
      <c r="AQ590">
        <f>(Table2[[#This Row],[Sharpe Ratio]]-AVERAGE(Table2[Sharpe Ratio]))/_xlfn.STDEV.P(Table2[Sharpe Ratio])</f>
        <v>-1.6074625143364789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-2.5569213750425046</v>
      </c>
      <c r="AS590">
        <f>_xlfn.RANK.AVG(Table2[[#This Row],[1Y Return vs Nifty Z-Score]],Table2[1Y Return vs Nifty Z-Score])</f>
        <v>537</v>
      </c>
      <c r="AT590">
        <f>_xlfn.RANK.AVG(Table2[[#This Row],[6M Return vs Nifty Z-Score]],Table2[6M Return vs Nifty Z-Score])</f>
        <v>375</v>
      </c>
      <c r="AU590">
        <f>_xlfn.RANK.AVG(Table2[[#This Row],[Sharpe Ratio Z-Score]],Table2[Sharpe Ratio Z-Score])</f>
        <v>700</v>
      </c>
      <c r="AV590">
        <f>(Table2[[#This Row],[Rank 1Y]]+Table2[[#This Row],[Rank 6M]]+Table2[[#This Row],[Rank Sharpe]])/3</f>
        <v>537.33333333333337</v>
      </c>
    </row>
    <row r="591" spans="1:48" x14ac:dyDescent="0.3">
      <c r="A591" t="s">
        <v>946</v>
      </c>
      <c r="B591" t="s">
        <v>947</v>
      </c>
      <c r="C591" t="s">
        <v>3188</v>
      </c>
      <c r="D591" t="s">
        <v>948</v>
      </c>
      <c r="E591">
        <v>16453.430791359999</v>
      </c>
      <c r="F591">
        <v>1676.6</v>
      </c>
      <c r="G591">
        <v>-28.118259559447502</v>
      </c>
      <c r="H591">
        <f>(Table2[[#This Row],[1Y Return vs Nifty]]-AVERAGE(Table2[1Y Return vs Nifty]))/_xlfn.STDEV.P(Table2[1Y Return vs Nifty])</f>
        <v>-0.91104687605304469</v>
      </c>
      <c r="I591">
        <v>6.4103394555975699</v>
      </c>
      <c r="J591">
        <f>(Table2[[#This Row],[1M Return vs Nifty]]-AVERAGE(Table2[1M Return vs Nifty]))/_xlfn.STDEV.P(Table2[1M Return vs Nifty])</f>
        <v>0.47812753302580402</v>
      </c>
      <c r="K591">
        <v>12.5048187200694</v>
      </c>
      <c r="L591">
        <f>(Table2[[#This Row],[6M Return vs Nifty]]-AVERAGE(Table2[6M Return vs Nifty]))/_xlfn.STDEV.P(Table2[6M Return vs Nifty])</f>
        <v>-0.11226406799012489</v>
      </c>
      <c r="M591">
        <v>2.62101003312348</v>
      </c>
      <c r="N591">
        <f>(Table2[[#This Row],[1W Return vs Nifty]]-AVERAGE(Table2[1W Return vs Nifty]))/_xlfn.STDEV.P(Table2[1W Return vs Nifty])</f>
        <v>0.85526063657594364</v>
      </c>
      <c r="O591">
        <v>1582.85</v>
      </c>
      <c r="P591">
        <v>1521.2038529219001</v>
      </c>
      <c r="Q591">
        <v>1483.3483643187999</v>
      </c>
      <c r="R591">
        <v>76.052979287289205</v>
      </c>
      <c r="S591" s="1">
        <f>(Table2[[#This Row],[Close Price]]-Table2[[#This Row],[20D EMA]])/Table2[[#This Row],[20D EMA]]</f>
        <v>5.9228606627286226E-2</v>
      </c>
      <c r="T591" s="1">
        <f>(Table2[[#This Row],[Close Price]]-Table2[[#This Row],[50D EMA]])/Table2[[#This Row],[50D EMA]]</f>
        <v>0.10215340092625837</v>
      </c>
      <c r="U591" s="1">
        <f>(Table2[[#This Row],[Close Price]]-Table2[[#This Row],[200D EMA]])/Table2[[#This Row],[200D EMA]]</f>
        <v>0.13028068141629509</v>
      </c>
      <c r="V591">
        <v>1.12504721326557</v>
      </c>
      <c r="W591">
        <v>1660.7</v>
      </c>
      <c r="X591">
        <v>1718.75</v>
      </c>
      <c r="Y591">
        <v>1657</v>
      </c>
      <c r="Z591">
        <v>1718.75</v>
      </c>
      <c r="AA591">
        <v>1502</v>
      </c>
      <c r="AB591">
        <v>1718.75</v>
      </c>
      <c r="AC591" s="1">
        <f>(Table2[[#This Row],[Close Price]]/Table2[[#This Row],[Day Low]])-1</f>
        <v>9.5742759077497297E-3</v>
      </c>
      <c r="AD591" s="1">
        <f>(Table2[[#This Row],[Day High]]/Table2[[#This Row],[Close Price]])-1</f>
        <v>2.5140164618871585E-2</v>
      </c>
      <c r="AE591" s="1">
        <f>(Table2[[#This Row],[Close Price]]/Table2[[#This Row],[Current Week Low]])-1</f>
        <v>1.1828605914302903E-2</v>
      </c>
      <c r="AF591" s="1">
        <f>(Table2[[#This Row],[Current Week High]]/Table2[[#This Row],[Close Price]])-1</f>
        <v>2.5140164618871585E-2</v>
      </c>
      <c r="AG591" s="1">
        <f>(Table2[[#This Row],[Close Price]]/Table2[[#This Row],[Current Month Low]])-1</f>
        <v>0.11624500665778958</v>
      </c>
      <c r="AH591" s="1">
        <f>(Table2[[#This Row],[Current Month High]]/Table2[[#This Row],[Close Price]])-1</f>
        <v>2.5140164618871585E-2</v>
      </c>
      <c r="AI591">
        <v>9.1733269712513401</v>
      </c>
      <c r="AJ591">
        <v>39.229363893040997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0.08</v>
      </c>
      <c r="AM591" t="s">
        <v>3217</v>
      </c>
      <c r="AN591">
        <v>10.78</v>
      </c>
      <c r="AO591" t="s">
        <v>3217</v>
      </c>
      <c r="AP591">
        <v>-1.6504054696939999E-2</v>
      </c>
      <c r="AQ591">
        <f>(Table2[[#This Row],[Sharpe Ratio]]-AVERAGE(Table2[Sharpe Ratio]))/_xlfn.STDEV.P(Table2[Sharpe Ratio])</f>
        <v>-0.93968511268858312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-0.62960788713000482</v>
      </c>
      <c r="AS591">
        <f>_xlfn.RANK.AVG(Table2[[#This Row],[1Y Return vs Nifty Z-Score]],Table2[1Y Return vs Nifty Z-Score])</f>
        <v>650</v>
      </c>
      <c r="AT591">
        <f>_xlfn.RANK.AVG(Table2[[#This Row],[6M Return vs Nifty Z-Score]],Table2[6M Return vs Nifty Z-Score])</f>
        <v>350</v>
      </c>
      <c r="AU591">
        <f>_xlfn.RANK.AVG(Table2[[#This Row],[Sharpe Ratio Z-Score]],Table2[Sharpe Ratio Z-Score])</f>
        <v>621</v>
      </c>
      <c r="AV591">
        <f>(Table2[[#This Row],[Rank 1Y]]+Table2[[#This Row],[Rank 6M]]+Table2[[#This Row],[Rank Sharpe]])/3</f>
        <v>540.33333333333337</v>
      </c>
    </row>
    <row r="592" spans="1:48" x14ac:dyDescent="0.3">
      <c r="A592" t="s">
        <v>1672</v>
      </c>
      <c r="B592" t="s">
        <v>1673</v>
      </c>
      <c r="C592" t="s">
        <v>3181</v>
      </c>
      <c r="D592" t="s">
        <v>327</v>
      </c>
      <c r="E592">
        <v>5319.2118620699903</v>
      </c>
      <c r="F592">
        <v>249.3</v>
      </c>
      <c r="G592">
        <v>-13.012049626892599</v>
      </c>
      <c r="H592">
        <f>(Table2[[#This Row],[1Y Return vs Nifty]]-AVERAGE(Table2[1Y Return vs Nifty]))/_xlfn.STDEV.P(Table2[1Y Return vs Nifty])</f>
        <v>-0.65996441921943261</v>
      </c>
      <c r="I592">
        <v>-10.670826055712199</v>
      </c>
      <c r="J592">
        <f>(Table2[[#This Row],[1M Return vs Nifty]]-AVERAGE(Table2[1M Return vs Nifty]))/_xlfn.STDEV.P(Table2[1M Return vs Nifty])</f>
        <v>-1.1111371664181211</v>
      </c>
      <c r="K592">
        <v>13.2455561540418</v>
      </c>
      <c r="L592">
        <f>(Table2[[#This Row],[6M Return vs Nifty]]-AVERAGE(Table2[6M Return vs Nifty]))/_xlfn.STDEV.P(Table2[6M Return vs Nifty])</f>
        <v>-9.0425873760783482E-2</v>
      </c>
      <c r="M592">
        <v>-7.6641995331414199</v>
      </c>
      <c r="N592">
        <f>(Table2[[#This Row],[1W Return vs Nifty]]-AVERAGE(Table2[1W Return vs Nifty]))/_xlfn.STDEV.P(Table2[1W Return vs Nifty])</f>
        <v>-1.4651161229357887</v>
      </c>
      <c r="O592">
        <v>233.04</v>
      </c>
      <c r="P592">
        <v>261.345171019703</v>
      </c>
      <c r="Q592">
        <v>243.498327738467</v>
      </c>
      <c r="R592">
        <v>25.598949132056099</v>
      </c>
      <c r="S592" s="1">
        <f>(Table2[[#This Row],[Close Price]]-Table2[[#This Row],[20D EMA]])/Table2[[#This Row],[20D EMA]]</f>
        <v>6.9773429454171046E-2</v>
      </c>
      <c r="T592" s="1">
        <f>(Table2[[#This Row],[Close Price]]-Table2[[#This Row],[50D EMA]])/Table2[[#This Row],[50D EMA]]</f>
        <v>-4.6089127924980475E-2</v>
      </c>
      <c r="U592" s="1">
        <f>(Table2[[#This Row],[Close Price]]-Table2[[#This Row],[200D EMA]])/Table2[[#This Row],[200D EMA]]</f>
        <v>2.3826333081697328E-2</v>
      </c>
      <c r="V592">
        <v>0.53293747103294498</v>
      </c>
      <c r="W592">
        <v>242</v>
      </c>
      <c r="X592">
        <v>253.7</v>
      </c>
      <c r="Y592">
        <v>246.55</v>
      </c>
      <c r="Z592">
        <v>255.55</v>
      </c>
      <c r="AA592">
        <v>246.55</v>
      </c>
      <c r="AB592">
        <v>259</v>
      </c>
      <c r="AC592" s="1">
        <f>(Table2[[#This Row],[Close Price]]/Table2[[#This Row],[Day Low]])-1</f>
        <v>3.0165289256198324E-2</v>
      </c>
      <c r="AD592" s="1">
        <f>(Table2[[#This Row],[Day High]]/Table2[[#This Row],[Close Price]])-1</f>
        <v>1.7649418371439962E-2</v>
      </c>
      <c r="AE592" s="1">
        <f>(Table2[[#This Row],[Close Price]]/Table2[[#This Row],[Current Week Low]])-1</f>
        <v>1.1153924153315842E-2</v>
      </c>
      <c r="AF592" s="1">
        <f>(Table2[[#This Row],[Current Week High]]/Table2[[#This Row],[Close Price]])-1</f>
        <v>2.507019655034104E-2</v>
      </c>
      <c r="AG592" s="1">
        <f>(Table2[[#This Row],[Close Price]]/Table2[[#This Row],[Current Month Low]])-1</f>
        <v>1.1153924153315842E-2</v>
      </c>
      <c r="AH592" s="1">
        <f>(Table2[[#This Row],[Current Month High]]/Table2[[#This Row],[Close Price]])-1</f>
        <v>3.8908945046129073E-2</v>
      </c>
      <c r="AI592">
        <v>19.1736863217007</v>
      </c>
      <c r="AJ592">
        <v>31.904761904761902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-0.21</v>
      </c>
      <c r="AM592" t="s">
        <v>3216</v>
      </c>
      <c r="AN592">
        <v>-5.25</v>
      </c>
      <c r="AO592" t="s">
        <v>3216</v>
      </c>
      <c r="AP592">
        <v>-0.100831574279582</v>
      </c>
      <c r="AQ592">
        <f>(Table2[[#This Row],[Sharpe Ratio]]-AVERAGE(Table2[Sharpe Ratio]))/_xlfn.STDEV.P(Table2[Sharpe Ratio])</f>
        <v>-1.9190714647610314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558</v>
      </c>
      <c r="AT592">
        <f>_xlfn.RANK.AVG(Table2[[#This Row],[6M Return vs Nifty Z-Score]],Table2[6M Return vs Nifty Z-Score])</f>
        <v>344</v>
      </c>
      <c r="AU592">
        <f>_xlfn.RANK.AVG(Table2[[#This Row],[Sharpe Ratio Z-Score]],Table2[Sharpe Ratio Z-Score])</f>
        <v>723</v>
      </c>
      <c r="AV592">
        <f>(Table2[[#This Row],[Rank 1Y]]+Table2[[#This Row],[Rank 6M]]+Table2[[#This Row],[Rank Sharpe]])/3</f>
        <v>541.66666666666663</v>
      </c>
    </row>
    <row r="593" spans="1:48" x14ac:dyDescent="0.3">
      <c r="A593" t="s">
        <v>926</v>
      </c>
      <c r="B593" t="s">
        <v>927</v>
      </c>
      <c r="C593" t="s">
        <v>3187</v>
      </c>
      <c r="D593" t="s">
        <v>166</v>
      </c>
      <c r="E593">
        <v>16846.665783414999</v>
      </c>
      <c r="F593">
        <v>1089.8499999999999</v>
      </c>
      <c r="G593">
        <v>-21.630875995918299</v>
      </c>
      <c r="H593">
        <f>(Table2[[#This Row],[1Y Return vs Nifty]]-AVERAGE(Table2[1Y Return vs Nifty]))/_xlfn.STDEV.P(Table2[1Y Return vs Nifty])</f>
        <v>-0.80321915415421252</v>
      </c>
      <c r="I593">
        <v>-3.8869525632840798</v>
      </c>
      <c r="J593">
        <f>(Table2[[#This Row],[1M Return vs Nifty]]-AVERAGE(Table2[1M Return vs Nifty]))/_xlfn.STDEV.P(Table2[1M Return vs Nifty])</f>
        <v>-0.4799524466242151</v>
      </c>
      <c r="K593">
        <v>6.7097637233998402</v>
      </c>
      <c r="L593">
        <f>(Table2[[#This Row],[6M Return vs Nifty]]-AVERAGE(Table2[6M Return vs Nifty]))/_xlfn.STDEV.P(Table2[6M Return vs Nifty])</f>
        <v>-0.28311210507164303</v>
      </c>
      <c r="M593">
        <v>-6.5461658925596202</v>
      </c>
      <c r="N593">
        <f>(Table2[[#This Row],[1W Return vs Nifty]]-AVERAGE(Table2[1W Return vs Nifty]))/_xlfn.STDEV.P(Table2[1W Return vs Nifty])</f>
        <v>-1.2128840940943568</v>
      </c>
      <c r="O593">
        <v>1109.0899999999999</v>
      </c>
      <c r="P593">
        <v>1088.12488405559</v>
      </c>
      <c r="Q593">
        <v>1015.4916630279899</v>
      </c>
      <c r="R593">
        <v>36.740138250708902</v>
      </c>
      <c r="S593" s="1">
        <f>(Table2[[#This Row],[Close Price]]-Table2[[#This Row],[20D EMA]])/Table2[[#This Row],[20D EMA]]</f>
        <v>-1.734755520291411E-2</v>
      </c>
      <c r="T593" s="1">
        <f>(Table2[[#This Row],[Close Price]]-Table2[[#This Row],[50D EMA]])/Table2[[#This Row],[50D EMA]]</f>
        <v>1.585402530250198E-3</v>
      </c>
      <c r="U593" s="1">
        <f>(Table2[[#This Row],[Close Price]]-Table2[[#This Row],[200D EMA]])/Table2[[#This Row],[200D EMA]]</f>
        <v>7.3223975813143063E-2</v>
      </c>
      <c r="V593">
        <v>0.538773929506425</v>
      </c>
      <c r="W593">
        <v>1078.75</v>
      </c>
      <c r="X593">
        <v>1093.55</v>
      </c>
      <c r="Y593">
        <v>1070.0999999999999</v>
      </c>
      <c r="Z593">
        <v>1102.75</v>
      </c>
      <c r="AA593">
        <v>1070.0999999999999</v>
      </c>
      <c r="AB593">
        <v>1210</v>
      </c>
      <c r="AC593" s="1">
        <f>(Table2[[#This Row],[Close Price]]/Table2[[#This Row],[Day Low]])-1</f>
        <v>1.0289687137891024E-2</v>
      </c>
      <c r="AD593" s="1">
        <f>(Table2[[#This Row],[Day High]]/Table2[[#This Row],[Close Price]])-1</f>
        <v>3.3949626095335361E-3</v>
      </c>
      <c r="AE593" s="1">
        <f>(Table2[[#This Row],[Close Price]]/Table2[[#This Row],[Current Week Low]])-1</f>
        <v>1.8456219044949096E-2</v>
      </c>
      <c r="AF593" s="1">
        <f>(Table2[[#This Row],[Current Week High]]/Table2[[#This Row],[Close Price]])-1</f>
        <v>1.1836491260265314E-2</v>
      </c>
      <c r="AG593" s="1">
        <f>(Table2[[#This Row],[Close Price]]/Table2[[#This Row],[Current Month Low]])-1</f>
        <v>1.8456219044949096E-2</v>
      </c>
      <c r="AH593" s="1">
        <f>(Table2[[#This Row],[Current Month High]]/Table2[[#This Row],[Close Price]])-1</f>
        <v>0.11024452906363269</v>
      </c>
      <c r="AI593">
        <v>11.0244529063632</v>
      </c>
      <c r="AJ593">
        <v>30.928640076886101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</v>
      </c>
      <c r="AM593">
        <v>0</v>
      </c>
      <c r="AN593">
        <v>-5.08</v>
      </c>
      <c r="AO593" t="s">
        <v>3216</v>
      </c>
      <c r="AP593">
        <v>-1.5084907275925E-2</v>
      </c>
      <c r="AQ593">
        <f>(Table2[[#This Row],[Sharpe Ratio]]-AVERAGE(Table2[Sharpe Ratio]))/_xlfn.STDEV.P(Table2[Sharpe Ratio])</f>
        <v>-0.92320302448535085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-3.7023708244297788</v>
      </c>
      <c r="AS593">
        <f>_xlfn.RANK.AVG(Table2[[#This Row],[1Y Return vs Nifty Z-Score]],Table2[1Y Return vs Nifty Z-Score])</f>
        <v>608</v>
      </c>
      <c r="AT593">
        <f>_xlfn.RANK.AVG(Table2[[#This Row],[6M Return vs Nifty Z-Score]],Table2[6M Return vs Nifty Z-Score])</f>
        <v>405</v>
      </c>
      <c r="AU593">
        <f>_xlfn.RANK.AVG(Table2[[#This Row],[Sharpe Ratio Z-Score]],Table2[Sharpe Ratio Z-Score])</f>
        <v>615</v>
      </c>
      <c r="AV593">
        <f>(Table2[[#This Row],[Rank 1Y]]+Table2[[#This Row],[Rank 6M]]+Table2[[#This Row],[Rank Sharpe]])/3</f>
        <v>542.66666666666663</v>
      </c>
    </row>
    <row r="594" spans="1:48" x14ac:dyDescent="0.3">
      <c r="A594" t="s">
        <v>898</v>
      </c>
      <c r="B594" t="s">
        <v>899</v>
      </c>
      <c r="C594" t="s">
        <v>3171</v>
      </c>
      <c r="D594" t="s">
        <v>51</v>
      </c>
      <c r="E594">
        <v>17389.734609759998</v>
      </c>
      <c r="F594">
        <v>210.8</v>
      </c>
      <c r="G594">
        <v>-17.799359517994102</v>
      </c>
      <c r="H594">
        <f>(Table2[[#This Row],[1Y Return vs Nifty]]-AVERAGE(Table2[1Y Return vs Nifty]))/_xlfn.STDEV.P(Table2[1Y Return vs Nifty])</f>
        <v>-0.73953497559646297</v>
      </c>
      <c r="I594">
        <v>1.05556374295116</v>
      </c>
      <c r="J594">
        <f>(Table2[[#This Row],[1M Return vs Nifty]]-AVERAGE(Table2[1M Return vs Nifty]))/_xlfn.STDEV.P(Table2[1M Return vs Nifty])</f>
        <v>-2.0091163345581607E-2</v>
      </c>
      <c r="K594">
        <v>-16.8776741202328</v>
      </c>
      <c r="L594">
        <f>(Table2[[#This Row],[6M Return vs Nifty]]-AVERAGE(Table2[6M Return vs Nifty]))/_xlfn.STDEV.P(Table2[6M Return vs Nifty])</f>
        <v>-0.97850972557445692</v>
      </c>
      <c r="M594">
        <v>-1.8001782299055</v>
      </c>
      <c r="N594">
        <f>(Table2[[#This Row],[1W Return vs Nifty]]-AVERAGE(Table2[1W Return vs Nifty]))/_xlfn.STDEV.P(Table2[1W Return vs Nifty])</f>
        <v>-0.14217382782301632</v>
      </c>
      <c r="O594">
        <v>212.08</v>
      </c>
      <c r="P594">
        <v>212.45012558617501</v>
      </c>
      <c r="Q594">
        <v>212.07036823385801</v>
      </c>
      <c r="R594">
        <v>42.940544778653397</v>
      </c>
      <c r="S594" s="1">
        <f>(Table2[[#This Row],[Close Price]]-Table2[[#This Row],[20D EMA]])/Table2[[#This Row],[20D EMA]]</f>
        <v>-6.0354583176159991E-3</v>
      </c>
      <c r="T594" s="1">
        <f>(Table2[[#This Row],[Close Price]]-Table2[[#This Row],[50D EMA]])/Table2[[#This Row],[50D EMA]]</f>
        <v>-7.7671198434084345E-3</v>
      </c>
      <c r="U594" s="1">
        <f>(Table2[[#This Row],[Close Price]]-Table2[[#This Row],[200D EMA]])/Table2[[#This Row],[200D EMA]]</f>
        <v>-5.9903146509233708E-3</v>
      </c>
      <c r="V594">
        <v>0.34592752716041097</v>
      </c>
      <c r="W594">
        <v>210</v>
      </c>
      <c r="X594">
        <v>215.3</v>
      </c>
      <c r="Y594">
        <v>210</v>
      </c>
      <c r="Z594">
        <v>216.7</v>
      </c>
      <c r="AA594">
        <v>205.55</v>
      </c>
      <c r="AB594">
        <v>221.95</v>
      </c>
      <c r="AC594" s="1">
        <f>(Table2[[#This Row],[Close Price]]/Table2[[#This Row],[Day Low]])-1</f>
        <v>3.8095238095239292E-3</v>
      </c>
      <c r="AD594" s="1">
        <f>(Table2[[#This Row],[Day High]]/Table2[[#This Row],[Close Price]])-1</f>
        <v>2.1347248576849998E-2</v>
      </c>
      <c r="AE594" s="1">
        <f>(Table2[[#This Row],[Close Price]]/Table2[[#This Row],[Current Week Low]])-1</f>
        <v>3.8095238095239292E-3</v>
      </c>
      <c r="AF594" s="1">
        <f>(Table2[[#This Row],[Current Week High]]/Table2[[#This Row],[Close Price]])-1</f>
        <v>2.7988614800758871E-2</v>
      </c>
      <c r="AG594" s="1">
        <f>(Table2[[#This Row],[Close Price]]/Table2[[#This Row],[Current Month Low]])-1</f>
        <v>2.5541230844076779E-2</v>
      </c>
      <c r="AH594" s="1">
        <f>(Table2[[#This Row],[Current Month High]]/Table2[[#This Row],[Close Price]])-1</f>
        <v>5.2893738140417312E-2</v>
      </c>
      <c r="AI594">
        <v>37.2153700189753</v>
      </c>
      <c r="AJ594">
        <v>15.1755224696079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-0.04</v>
      </c>
      <c r="AM594" t="s">
        <v>3216</v>
      </c>
      <c r="AN594">
        <v>1.53</v>
      </c>
      <c r="AO594" t="s">
        <v>3217</v>
      </c>
      <c r="AP594">
        <v>4.821056930361E-2</v>
      </c>
      <c r="AQ594">
        <f>(Table2[[#This Row],[Sharpe Ratio]]-AVERAGE(Table2[Sharpe Ratio]))/_xlfn.STDEV.P(Table2[Sharpe Ratio])</f>
        <v>-0.18808445089602324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586</v>
      </c>
      <c r="AT594">
        <f>_xlfn.RANK.AVG(Table2[[#This Row],[6M Return vs Nifty Z-Score]],Table2[6M Return vs Nifty Z-Score])</f>
        <v>657</v>
      </c>
      <c r="AU594">
        <f>_xlfn.RANK.AVG(Table2[[#This Row],[Sharpe Ratio Z-Score]],Table2[Sharpe Ratio Z-Score])</f>
        <v>389</v>
      </c>
      <c r="AV594">
        <f>(Table2[[#This Row],[Rank 1Y]]+Table2[[#This Row],[Rank 6M]]+Table2[[#This Row],[Rank Sharpe]])/3</f>
        <v>544</v>
      </c>
    </row>
    <row r="595" spans="1:48" x14ac:dyDescent="0.3">
      <c r="A595" t="s">
        <v>2096</v>
      </c>
      <c r="B595" t="s">
        <v>2097</v>
      </c>
      <c r="C595" t="s">
        <v>3171</v>
      </c>
      <c r="D595" t="s">
        <v>440</v>
      </c>
      <c r="E595">
        <v>3049.7266902649999</v>
      </c>
      <c r="F595">
        <v>1019.95</v>
      </c>
      <c r="G595">
        <v>-5.0643081411764701</v>
      </c>
      <c r="H595">
        <f>(Table2[[#This Row],[1Y Return vs Nifty]]-AVERAGE(Table2[1Y Return vs Nifty]))/_xlfn.STDEV.P(Table2[1Y Return vs Nifty])</f>
        <v>-0.52786388126705652</v>
      </c>
      <c r="I595">
        <v>-1.2532019875974401</v>
      </c>
      <c r="J595">
        <f>(Table2[[#This Row],[1M Return vs Nifty]]-AVERAGE(Table2[1M Return vs Nifty]))/_xlfn.STDEV.P(Table2[1M Return vs Nifty])</f>
        <v>-0.23490319548807681</v>
      </c>
      <c r="K595">
        <v>-23.553021633373099</v>
      </c>
      <c r="L595">
        <f>(Table2[[#This Row],[6M Return vs Nifty]]-AVERAGE(Table2[6M Return vs Nifty]))/_xlfn.STDEV.P(Table2[6M Return vs Nifty])</f>
        <v>-1.1753102770985489</v>
      </c>
      <c r="M595">
        <v>-0.151823087967138</v>
      </c>
      <c r="N595">
        <f>(Table2[[#This Row],[1W Return vs Nifty]]-AVERAGE(Table2[1W Return vs Nifty]))/_xlfn.STDEV.P(Table2[1W Return vs Nifty])</f>
        <v>0.22970045807589762</v>
      </c>
      <c r="O595">
        <v>1050.78</v>
      </c>
      <c r="P595">
        <v>1005.98412292895</v>
      </c>
      <c r="Q595">
        <v>1005.8785508989999</v>
      </c>
      <c r="R595">
        <v>63.6740840700948</v>
      </c>
      <c r="S595" s="1">
        <f>(Table2[[#This Row],[Close Price]]-Table2[[#This Row],[20D EMA]])/Table2[[#This Row],[20D EMA]]</f>
        <v>-2.9340109252174507E-2</v>
      </c>
      <c r="T595" s="1">
        <f>(Table2[[#This Row],[Close Price]]-Table2[[#This Row],[50D EMA]])/Table2[[#This Row],[50D EMA]]</f>
        <v>1.3882800685151984E-2</v>
      </c>
      <c r="U595" s="1">
        <f>(Table2[[#This Row],[Close Price]]-Table2[[#This Row],[200D EMA]])/Table2[[#This Row],[200D EMA]]</f>
        <v>1.3989212801509483E-2</v>
      </c>
      <c r="V595">
        <v>0.84393599923081297</v>
      </c>
      <c r="W595">
        <v>995.05</v>
      </c>
      <c r="X595">
        <v>1026</v>
      </c>
      <c r="Y595">
        <v>996.2</v>
      </c>
      <c r="Z595">
        <v>1037.5</v>
      </c>
      <c r="AA595">
        <v>993.5</v>
      </c>
      <c r="AB595">
        <v>1037.5</v>
      </c>
      <c r="AC595" s="1">
        <f>(Table2[[#This Row],[Close Price]]/Table2[[#This Row],[Day Low]])-1</f>
        <v>2.5023868147329376E-2</v>
      </c>
      <c r="AD595" s="1">
        <f>(Table2[[#This Row],[Day High]]/Table2[[#This Row],[Close Price]])-1</f>
        <v>5.9316633168291499E-3</v>
      </c>
      <c r="AE595" s="1">
        <f>(Table2[[#This Row],[Close Price]]/Table2[[#This Row],[Current Week Low]])-1</f>
        <v>2.3840594258181191E-2</v>
      </c>
      <c r="AF595" s="1">
        <f>(Table2[[#This Row],[Current Week High]]/Table2[[#This Row],[Close Price]])-1</f>
        <v>1.7206725819893132E-2</v>
      </c>
      <c r="AG595" s="1">
        <f>(Table2[[#This Row],[Close Price]]/Table2[[#This Row],[Current Month Low]])-1</f>
        <v>2.6623049823855105E-2</v>
      </c>
      <c r="AH595" s="1">
        <f>(Table2[[#This Row],[Current Month High]]/Table2[[#This Row],[Close Price]])-1</f>
        <v>1.7206725819893132E-2</v>
      </c>
      <c r="AI595">
        <v>23.922741310848501</v>
      </c>
      <c r="AJ595">
        <v>22.708132820019198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-0.09</v>
      </c>
      <c r="AM595" t="s">
        <v>3216</v>
      </c>
      <c r="AN595">
        <v>5.49</v>
      </c>
      <c r="AO595" t="s">
        <v>3217</v>
      </c>
      <c r="AP595">
        <v>3.1410193806945999E-2</v>
      </c>
      <c r="AQ595">
        <f>(Table2[[#This Row],[Sharpe Ratio]]-AVERAGE(Table2[Sharpe Ratio]))/_xlfn.STDEV.P(Table2[Sharpe Ratio])</f>
        <v>-0.38320531479146758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-2.0915822105692525</v>
      </c>
      <c r="AS595">
        <f>_xlfn.RANK.AVG(Table2[[#This Row],[1Y Return vs Nifty Z-Score]],Table2[1Y Return vs Nifty Z-Score])</f>
        <v>494</v>
      </c>
      <c r="AT595">
        <f>_xlfn.RANK.AVG(Table2[[#This Row],[6M Return vs Nifty Z-Score]],Table2[6M Return vs Nifty Z-Score])</f>
        <v>700</v>
      </c>
      <c r="AU595">
        <f>_xlfn.RANK.AVG(Table2[[#This Row],[Sharpe Ratio Z-Score]],Table2[Sharpe Ratio Z-Score])</f>
        <v>438</v>
      </c>
      <c r="AV595">
        <f>(Table2[[#This Row],[Rank 1Y]]+Table2[[#This Row],[Rank 6M]]+Table2[[#This Row],[Rank Sharpe]])/3</f>
        <v>544</v>
      </c>
    </row>
    <row r="596" spans="1:48" x14ac:dyDescent="0.3">
      <c r="A596" t="s">
        <v>843</v>
      </c>
      <c r="B596" t="s">
        <v>844</v>
      </c>
      <c r="C596" t="s">
        <v>3181</v>
      </c>
      <c r="D596" t="s">
        <v>37</v>
      </c>
      <c r="E596">
        <v>19426.838740300002</v>
      </c>
      <c r="F596">
        <v>879.5</v>
      </c>
      <c r="G596">
        <v>-14.957583097062701</v>
      </c>
      <c r="H596">
        <f>(Table2[[#This Row],[1Y Return vs Nifty]]-AVERAGE(Table2[1Y Return vs Nifty]))/_xlfn.STDEV.P(Table2[1Y Return vs Nifty])</f>
        <v>-0.69230140683732633</v>
      </c>
      <c r="I596">
        <v>-2.8810618821495</v>
      </c>
      <c r="J596">
        <f>(Table2[[#This Row],[1M Return vs Nifty]]-AVERAGE(Table2[1M Return vs Nifty]))/_xlfn.STDEV.P(Table2[1M Return vs Nifty])</f>
        <v>-0.38636243076913124</v>
      </c>
      <c r="K596">
        <v>-2.9301220589776902</v>
      </c>
      <c r="L596">
        <f>(Table2[[#This Row],[6M Return vs Nifty]]-AVERAGE(Table2[6M Return vs Nifty]))/_xlfn.STDEV.P(Table2[6M Return vs Nifty])</f>
        <v>-0.56731226616687813</v>
      </c>
      <c r="M596">
        <v>-4.8128694598278399</v>
      </c>
      <c r="N596">
        <f>(Table2[[#This Row],[1W Return vs Nifty]]-AVERAGE(Table2[1W Return vs Nifty]))/_xlfn.STDEV.P(Table2[1W Return vs Nifty])</f>
        <v>-0.82184677648372706</v>
      </c>
      <c r="O596">
        <v>902.7</v>
      </c>
      <c r="P596">
        <v>908.48685433107198</v>
      </c>
      <c r="Q596">
        <v>864.87851087238801</v>
      </c>
      <c r="R596">
        <v>34.6527594291369</v>
      </c>
      <c r="S596" s="1">
        <f>(Table2[[#This Row],[Close Price]]-Table2[[#This Row],[20D EMA]])/Table2[[#This Row],[20D EMA]]</f>
        <v>-2.5700675750526248E-2</v>
      </c>
      <c r="T596" s="1">
        <f>(Table2[[#This Row],[Close Price]]-Table2[[#This Row],[50D EMA]])/Table2[[#This Row],[50D EMA]]</f>
        <v>-3.1906740524512374E-2</v>
      </c>
      <c r="U596" s="1">
        <f>(Table2[[#This Row],[Close Price]]-Table2[[#This Row],[200D EMA]])/Table2[[#This Row],[200D EMA]]</f>
        <v>1.6905830060297777E-2</v>
      </c>
      <c r="V596">
        <v>0.358812143314237</v>
      </c>
      <c r="W596">
        <v>872</v>
      </c>
      <c r="X596">
        <v>889.05</v>
      </c>
      <c r="Y596">
        <v>872</v>
      </c>
      <c r="Z596">
        <v>924.95</v>
      </c>
      <c r="AA596">
        <v>872</v>
      </c>
      <c r="AB596">
        <v>927</v>
      </c>
      <c r="AC596" s="1">
        <f>(Table2[[#This Row],[Close Price]]/Table2[[#This Row],[Day Low]])-1</f>
        <v>8.6009174311927339E-3</v>
      </c>
      <c r="AD596" s="1">
        <f>(Table2[[#This Row],[Day High]]/Table2[[#This Row],[Close Price]])-1</f>
        <v>1.0858442296759474E-2</v>
      </c>
      <c r="AE596" s="1">
        <f>(Table2[[#This Row],[Close Price]]/Table2[[#This Row],[Current Week Low]])-1</f>
        <v>8.6009174311927339E-3</v>
      </c>
      <c r="AF596" s="1">
        <f>(Table2[[#This Row],[Current Week High]]/Table2[[#This Row],[Close Price]])-1</f>
        <v>5.1677089255258712E-2</v>
      </c>
      <c r="AG596" s="1">
        <f>(Table2[[#This Row],[Close Price]]/Table2[[#This Row],[Current Month Low]])-1</f>
        <v>8.6009174311927339E-3</v>
      </c>
      <c r="AH596" s="1">
        <f>(Table2[[#This Row],[Current Month High]]/Table2[[#This Row],[Close Price]])-1</f>
        <v>5.40079590676521E-2</v>
      </c>
      <c r="AI596">
        <v>16.543490619670202</v>
      </c>
      <c r="AJ596">
        <v>23.664229471315998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-0.13</v>
      </c>
      <c r="AM596" t="s">
        <v>3216</v>
      </c>
      <c r="AN596">
        <v>-2.5499999999999998</v>
      </c>
      <c r="AO596" t="s">
        <v>3216</v>
      </c>
      <c r="AQ596">
        <f>(Table2[[#This Row],[Sharpe Ratio]]-AVERAGE(Table2[Sharpe Ratio]))/_xlfn.STDEV.P(Table2[Sharpe Ratio])</f>
        <v>-0.74800574154095378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568</v>
      </c>
      <c r="AT596">
        <f>_xlfn.RANK.AVG(Table2[[#This Row],[6M Return vs Nifty Z-Score]],Table2[6M Return vs Nifty Z-Score])</f>
        <v>508</v>
      </c>
      <c r="AU596">
        <f>_xlfn.RANK.AVG(Table2[[#This Row],[Sharpe Ratio Z-Score]],Table2[Sharpe Ratio Z-Score])</f>
        <v>556.5</v>
      </c>
      <c r="AV596">
        <f>(Table2[[#This Row],[Rank 1Y]]+Table2[[#This Row],[Rank 6M]]+Table2[[#This Row],[Rank Sharpe]])/3</f>
        <v>544.16666666666663</v>
      </c>
    </row>
    <row r="597" spans="1:48" x14ac:dyDescent="0.3">
      <c r="A597" t="s">
        <v>1044</v>
      </c>
      <c r="B597" t="s">
        <v>1045</v>
      </c>
      <c r="C597" t="s">
        <v>3178</v>
      </c>
      <c r="D597" t="s">
        <v>495</v>
      </c>
      <c r="E597">
        <v>13191.05572925</v>
      </c>
      <c r="F597">
        <v>848.75</v>
      </c>
      <c r="G597">
        <v>-39.1186372060046</v>
      </c>
      <c r="H597">
        <f>(Table2[[#This Row],[1Y Return vs Nifty]]-AVERAGE(Table2[1Y Return vs Nifty]))/_xlfn.STDEV.P(Table2[1Y Return vs Nifty])</f>
        <v>-1.0938857123943035</v>
      </c>
      <c r="I597">
        <v>3.3360182660670699</v>
      </c>
      <c r="J597">
        <f>(Table2[[#This Row],[1M Return vs Nifty]]-AVERAGE(Table2[1M Return vs Nifty]))/_xlfn.STDEV.P(Table2[1M Return vs Nifty])</f>
        <v>0.19208673926157144</v>
      </c>
      <c r="K597">
        <v>-0.40397559537928801</v>
      </c>
      <c r="L597">
        <f>(Table2[[#This Row],[6M Return vs Nifty]]-AVERAGE(Table2[6M Return vs Nifty]))/_xlfn.STDEV.P(Table2[6M Return vs Nifty])</f>
        <v>-0.49283718958274891</v>
      </c>
      <c r="M597">
        <v>3.8840804939849898</v>
      </c>
      <c r="N597">
        <f>(Table2[[#This Row],[1W Return vs Nifty]]-AVERAGE(Table2[1W Return vs Nifty]))/_xlfn.STDEV.P(Table2[1W Return vs Nifty])</f>
        <v>1.1402134442097065</v>
      </c>
      <c r="O597">
        <v>829.04</v>
      </c>
      <c r="P597">
        <v>827.81884843487398</v>
      </c>
      <c r="Q597">
        <v>826.04231482172202</v>
      </c>
      <c r="R597">
        <v>62.659453912110401</v>
      </c>
      <c r="S597" s="1">
        <f>(Table2[[#This Row],[Close Price]]-Table2[[#This Row],[20D EMA]])/Table2[[#This Row],[20D EMA]]</f>
        <v>2.3774486152658543E-2</v>
      </c>
      <c r="T597" s="1">
        <f>(Table2[[#This Row],[Close Price]]-Table2[[#This Row],[50D EMA]])/Table2[[#This Row],[50D EMA]]</f>
        <v>2.5284700396348499E-2</v>
      </c>
      <c r="U597" s="1">
        <f>(Table2[[#This Row],[Close Price]]-Table2[[#This Row],[200D EMA]])/Table2[[#This Row],[200D EMA]]</f>
        <v>2.7489736023001192E-2</v>
      </c>
      <c r="V597">
        <v>1.3775581598997599</v>
      </c>
      <c r="W597">
        <v>842.1</v>
      </c>
      <c r="X597">
        <v>855</v>
      </c>
      <c r="Y597">
        <v>833.1</v>
      </c>
      <c r="Z597">
        <v>866.7</v>
      </c>
      <c r="AA597">
        <v>789</v>
      </c>
      <c r="AB597">
        <v>889.05</v>
      </c>
      <c r="AC597" s="1">
        <f>(Table2[[#This Row],[Close Price]]/Table2[[#This Row],[Day Low]])-1</f>
        <v>7.8969243557771573E-3</v>
      </c>
      <c r="AD597" s="1">
        <f>(Table2[[#This Row],[Day High]]/Table2[[#This Row],[Close Price]])-1</f>
        <v>7.3637702503681624E-3</v>
      </c>
      <c r="AE597" s="1">
        <f>(Table2[[#This Row],[Close Price]]/Table2[[#This Row],[Current Week Low]])-1</f>
        <v>1.8785259872764248E-2</v>
      </c>
      <c r="AF597" s="1">
        <f>(Table2[[#This Row],[Current Week High]]/Table2[[#This Row],[Close Price]])-1</f>
        <v>2.114874815905754E-2</v>
      </c>
      <c r="AG597" s="1">
        <f>(Table2[[#This Row],[Close Price]]/Table2[[#This Row],[Current Month Low]])-1</f>
        <v>7.5728770595690831E-2</v>
      </c>
      <c r="AH597" s="1">
        <f>(Table2[[#This Row],[Current Month High]]/Table2[[#This Row],[Close Price]])-1</f>
        <v>4.7481590574373955E-2</v>
      </c>
      <c r="AI597">
        <v>17.820324005890999</v>
      </c>
      <c r="AJ597">
        <v>19.719303194865599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-0.04</v>
      </c>
      <c r="AM597" t="s">
        <v>3216</v>
      </c>
      <c r="AN597">
        <v>3.57</v>
      </c>
      <c r="AO597" t="s">
        <v>3217</v>
      </c>
      <c r="AP597">
        <v>2.6787316667941E-2</v>
      </c>
      <c r="AQ597">
        <f>(Table2[[#This Row],[Sharpe Ratio]]-AVERAGE(Table2[Sharpe Ratio]))/_xlfn.STDEV.P(Table2[Sharpe Ratio])</f>
        <v>-0.43689576839021405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-0.69131848689598874</v>
      </c>
      <c r="AS597">
        <f>_xlfn.RANK.AVG(Table2[[#This Row],[1Y Return vs Nifty Z-Score]],Table2[1Y Return vs Nifty Z-Score])</f>
        <v>693</v>
      </c>
      <c r="AT597">
        <f>_xlfn.RANK.AVG(Table2[[#This Row],[6M Return vs Nifty Z-Score]],Table2[6M Return vs Nifty Z-Score])</f>
        <v>484</v>
      </c>
      <c r="AU597">
        <f>_xlfn.RANK.AVG(Table2[[#This Row],[Sharpe Ratio Z-Score]],Table2[Sharpe Ratio Z-Score])</f>
        <v>457</v>
      </c>
      <c r="AV597">
        <f>(Table2[[#This Row],[Rank 1Y]]+Table2[[#This Row],[Rank 6M]]+Table2[[#This Row],[Rank Sharpe]])/3</f>
        <v>544.66666666666663</v>
      </c>
    </row>
    <row r="598" spans="1:48" x14ac:dyDescent="0.3">
      <c r="A598" t="s">
        <v>726</v>
      </c>
      <c r="B598" t="s">
        <v>727</v>
      </c>
      <c r="C598" t="s">
        <v>3171</v>
      </c>
      <c r="D598" t="s">
        <v>398</v>
      </c>
      <c r="E598">
        <v>24270.107443140001</v>
      </c>
      <c r="F598">
        <v>1081.7</v>
      </c>
      <c r="G598">
        <v>-26.1400041513558</v>
      </c>
      <c r="H598">
        <f>(Table2[[#This Row],[1Y Return vs Nifty]]-AVERAGE(Table2[1Y Return vs Nifty]))/_xlfn.STDEV.P(Table2[1Y Return vs Nifty])</f>
        <v>-0.87816601246610282</v>
      </c>
      <c r="I598">
        <v>11.2552198567298</v>
      </c>
      <c r="J598">
        <f>(Table2[[#This Row],[1M Return vs Nifty]]-AVERAGE(Table2[1M Return vs Nifty]))/_xlfn.STDEV.P(Table2[1M Return vs Nifty])</f>
        <v>0.92890458272121212</v>
      </c>
      <c r="K598">
        <v>17.0951976313183</v>
      </c>
      <c r="L598">
        <f>(Table2[[#This Row],[6M Return vs Nifty]]-AVERAGE(Table2[6M Return vs Nifty]))/_xlfn.STDEV.P(Table2[6M Return vs Nifty])</f>
        <v>2.3068077588818976E-2</v>
      </c>
      <c r="M598">
        <v>1.11653295636491</v>
      </c>
      <c r="N598">
        <f>(Table2[[#This Row],[1W Return vs Nifty]]-AVERAGE(Table2[1W Return vs Nifty]))/_xlfn.STDEV.P(Table2[1W Return vs Nifty])</f>
        <v>0.51584571054673267</v>
      </c>
      <c r="O598">
        <v>1061.78</v>
      </c>
      <c r="P598">
        <v>1014.15705148457</v>
      </c>
      <c r="Q598">
        <v>946.83626457435696</v>
      </c>
      <c r="R598">
        <v>53.542388061888502</v>
      </c>
      <c r="S598" s="1">
        <f>(Table2[[#This Row],[Close Price]]-Table2[[#This Row],[20D EMA]])/Table2[[#This Row],[20D EMA]]</f>
        <v>1.8760948595754369E-2</v>
      </c>
      <c r="T598" s="1">
        <f>(Table2[[#This Row],[Close Price]]-Table2[[#This Row],[50D EMA]])/Table2[[#This Row],[50D EMA]]</f>
        <v>6.6600087645752204E-2</v>
      </c>
      <c r="U598" s="1">
        <f>(Table2[[#This Row],[Close Price]]-Table2[[#This Row],[200D EMA]])/Table2[[#This Row],[200D EMA]]</f>
        <v>0.14243617452302595</v>
      </c>
      <c r="V598">
        <v>0.65428866543088404</v>
      </c>
      <c r="W598">
        <v>1071.05</v>
      </c>
      <c r="X598">
        <v>1105.1500000000001</v>
      </c>
      <c r="Y598">
        <v>1071.05</v>
      </c>
      <c r="Z598">
        <v>1143.8</v>
      </c>
      <c r="AA598">
        <v>1031</v>
      </c>
      <c r="AB598">
        <v>1143.8</v>
      </c>
      <c r="AC598" s="1">
        <f>(Table2[[#This Row],[Close Price]]/Table2[[#This Row],[Day Low]])-1</f>
        <v>9.9435133747258764E-3</v>
      </c>
      <c r="AD598" s="1">
        <f>(Table2[[#This Row],[Day High]]/Table2[[#This Row],[Close Price]])-1</f>
        <v>2.1678838864749972E-2</v>
      </c>
      <c r="AE598" s="1">
        <f>(Table2[[#This Row],[Close Price]]/Table2[[#This Row],[Current Week Low]])-1</f>
        <v>9.9435133747258764E-3</v>
      </c>
      <c r="AF598" s="1">
        <f>(Table2[[#This Row],[Current Week High]]/Table2[[#This Row],[Close Price]])-1</f>
        <v>5.7409632985115921E-2</v>
      </c>
      <c r="AG598" s="1">
        <f>(Table2[[#This Row],[Close Price]]/Table2[[#This Row],[Current Month Low]])-1</f>
        <v>4.9175557710960272E-2</v>
      </c>
      <c r="AH598" s="1">
        <f>(Table2[[#This Row],[Current Month High]]/Table2[[#This Row],[Close Price]])-1</f>
        <v>5.7409632985115921E-2</v>
      </c>
      <c r="AI598">
        <v>5.7409632985115904</v>
      </c>
      <c r="AJ598">
        <v>46.8503937007874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0.14000000000000001</v>
      </c>
      <c r="AM598" t="s">
        <v>3217</v>
      </c>
      <c r="AN598">
        <v>2.2799999999999998</v>
      </c>
      <c r="AO598" t="s">
        <v>3217</v>
      </c>
      <c r="AP598">
        <v>-7.3252614895275001E-2</v>
      </c>
      <c r="AQ598">
        <f>(Table2[[#This Row],[Sharpe Ratio]]-AVERAGE(Table2[Sharpe Ratio]))/_xlfn.STDEV.P(Table2[Sharpe Ratio])</f>
        <v>-1.5987672917101443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-1.0091149333194833</v>
      </c>
      <c r="AS598">
        <f>_xlfn.RANK.AVG(Table2[[#This Row],[1Y Return vs Nifty Z-Score]],Table2[1Y Return vs Nifty Z-Score])</f>
        <v>638</v>
      </c>
      <c r="AT598">
        <f>_xlfn.RANK.AVG(Table2[[#This Row],[6M Return vs Nifty Z-Score]],Table2[6M Return vs Nifty Z-Score])</f>
        <v>299</v>
      </c>
      <c r="AU598">
        <f>_xlfn.RANK.AVG(Table2[[#This Row],[Sharpe Ratio Z-Score]],Table2[Sharpe Ratio Z-Score])</f>
        <v>698</v>
      </c>
      <c r="AV598">
        <f>(Table2[[#This Row],[Rank 1Y]]+Table2[[#This Row],[Rank 6M]]+Table2[[#This Row],[Rank Sharpe]])/3</f>
        <v>545</v>
      </c>
    </row>
    <row r="599" spans="1:48" x14ac:dyDescent="0.3">
      <c r="A599" t="s">
        <v>1096</v>
      </c>
      <c r="B599" t="s">
        <v>1097</v>
      </c>
      <c r="C599" t="s">
        <v>3183</v>
      </c>
      <c r="D599" t="s">
        <v>80</v>
      </c>
      <c r="E599">
        <v>12172.22655557</v>
      </c>
      <c r="F599">
        <v>589.45000000000005</v>
      </c>
      <c r="G599">
        <v>-48.473121175887997</v>
      </c>
      <c r="H599">
        <f>(Table2[[#This Row],[1Y Return vs Nifty]]-AVERAGE(Table2[1Y Return vs Nifty]))/_xlfn.STDEV.P(Table2[1Y Return vs Nifty])</f>
        <v>-1.249367916604061</v>
      </c>
      <c r="I599">
        <v>-9.5534489969349998</v>
      </c>
      <c r="J599">
        <f>(Table2[[#This Row],[1M Return vs Nifty]]-AVERAGE(Table2[1M Return vs Nifty]))/_xlfn.STDEV.P(Table2[1M Return vs Nifty])</f>
        <v>-1.0071742422073997</v>
      </c>
      <c r="K599">
        <v>-4.4079102322996402</v>
      </c>
      <c r="L599">
        <f>(Table2[[#This Row],[6M Return vs Nifty]]-AVERAGE(Table2[6M Return vs Nifty]))/_xlfn.STDEV.P(Table2[6M Return vs Nifty])</f>
        <v>-0.61087996462348237</v>
      </c>
      <c r="M599">
        <v>-1.40910492848402</v>
      </c>
      <c r="N599">
        <f>(Table2[[#This Row],[1W Return vs Nifty]]-AVERAGE(Table2[1W Return vs Nifty]))/_xlfn.STDEV.P(Table2[1W Return vs Nifty])</f>
        <v>-5.3946417964466697E-2</v>
      </c>
      <c r="O599">
        <v>596.63</v>
      </c>
      <c r="P599">
        <v>607.07838839496196</v>
      </c>
      <c r="Q599">
        <v>638.63137505198495</v>
      </c>
      <c r="R599">
        <v>45.163174379674899</v>
      </c>
      <c r="S599" s="1">
        <f>(Table2[[#This Row],[Close Price]]-Table2[[#This Row],[20D EMA]])/Table2[[#This Row],[20D EMA]]</f>
        <v>-1.2034259088547257E-2</v>
      </c>
      <c r="T599" s="1">
        <f>(Table2[[#This Row],[Close Price]]-Table2[[#This Row],[50D EMA]])/Table2[[#This Row],[50D EMA]]</f>
        <v>-2.9038076024365048E-2</v>
      </c>
      <c r="U599" s="1">
        <f>(Table2[[#This Row],[Close Price]]-Table2[[#This Row],[200D EMA]])/Table2[[#This Row],[200D EMA]]</f>
        <v>-7.7010583841079699E-2</v>
      </c>
      <c r="V599">
        <v>0.50136462648667302</v>
      </c>
      <c r="W599">
        <v>585</v>
      </c>
      <c r="X599">
        <v>597</v>
      </c>
      <c r="Y599">
        <v>572.04999999999995</v>
      </c>
      <c r="Z599">
        <v>597</v>
      </c>
      <c r="AA599">
        <v>572.04999999999995</v>
      </c>
      <c r="AB599">
        <v>619.5</v>
      </c>
      <c r="AC599" s="1">
        <f>(Table2[[#This Row],[Close Price]]/Table2[[#This Row],[Day Low]])-1</f>
        <v>7.6068376068376686E-3</v>
      </c>
      <c r="AD599" s="1">
        <f>(Table2[[#This Row],[Day High]]/Table2[[#This Row],[Close Price]])-1</f>
        <v>1.2808550343540448E-2</v>
      </c>
      <c r="AE599" s="1">
        <f>(Table2[[#This Row],[Close Price]]/Table2[[#This Row],[Current Week Low]])-1</f>
        <v>3.0416921597762547E-2</v>
      </c>
      <c r="AF599" s="1">
        <f>(Table2[[#This Row],[Current Week High]]/Table2[[#This Row],[Close Price]])-1</f>
        <v>1.2808550343540448E-2</v>
      </c>
      <c r="AG599" s="1">
        <f>(Table2[[#This Row],[Close Price]]/Table2[[#This Row],[Current Month Low]])-1</f>
        <v>3.0416921597762547E-2</v>
      </c>
      <c r="AH599" s="1">
        <f>(Table2[[#This Row],[Current Month High]]/Table2[[#This Row],[Close Price]])-1</f>
        <v>5.0979726864025743E-2</v>
      </c>
      <c r="AI599">
        <v>39.791330901687999</v>
      </c>
      <c r="AJ599">
        <v>16.896380763510098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-0.1</v>
      </c>
      <c r="AM599" t="s">
        <v>3216</v>
      </c>
      <c r="AN599">
        <v>-2.25</v>
      </c>
      <c r="AO599" t="s">
        <v>3216</v>
      </c>
      <c r="AP599">
        <v>4.4088710038105001E-2</v>
      </c>
      <c r="AQ599">
        <f>(Table2[[#This Row],[Sharpe Ratio]]-AVERAGE(Table2[Sharpe Ratio]))/_xlfn.STDEV.P(Table2[Sharpe Ratio])</f>
        <v>-0.23595604405776399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718</v>
      </c>
      <c r="AT599">
        <f>_xlfn.RANK.AVG(Table2[[#This Row],[6M Return vs Nifty Z-Score]],Table2[6M Return vs Nifty Z-Score])</f>
        <v>527</v>
      </c>
      <c r="AU599">
        <f>_xlfn.RANK.AVG(Table2[[#This Row],[Sharpe Ratio Z-Score]],Table2[Sharpe Ratio Z-Score])</f>
        <v>401</v>
      </c>
      <c r="AV599">
        <f>(Table2[[#This Row],[Rank 1Y]]+Table2[[#This Row],[Rank 6M]]+Table2[[#This Row],[Rank Sharpe]])/3</f>
        <v>548.66666666666663</v>
      </c>
    </row>
    <row r="600" spans="1:48" x14ac:dyDescent="0.3">
      <c r="A600" t="s">
        <v>2084</v>
      </c>
      <c r="B600" t="s">
        <v>2085</v>
      </c>
      <c r="C600" t="s">
        <v>3169</v>
      </c>
      <c r="D600" t="s">
        <v>458</v>
      </c>
      <c r="E600">
        <v>3163.9314524890001</v>
      </c>
      <c r="F600">
        <v>95.23</v>
      </c>
      <c r="G600">
        <v>-19.645407826112599</v>
      </c>
      <c r="H600">
        <f>(Table2[[#This Row],[1Y Return vs Nifty]]-AVERAGE(Table2[1Y Return vs Nifty]))/_xlfn.STDEV.P(Table2[1Y Return vs Nifty])</f>
        <v>-0.77021840623229898</v>
      </c>
      <c r="I600">
        <v>11.038192392111201</v>
      </c>
      <c r="J600">
        <f>(Table2[[#This Row],[1M Return vs Nifty]]-AVERAGE(Table2[1M Return vs Nifty]))/_xlfn.STDEV.P(Table2[1M Return vs Nifty])</f>
        <v>0.90871192736055884</v>
      </c>
      <c r="K600">
        <v>-6.6605030149142399</v>
      </c>
      <c r="L600">
        <f>(Table2[[#This Row],[6M Return vs Nifty]]-AVERAGE(Table2[6M Return vs Nifty]))/_xlfn.STDEV.P(Table2[6M Return vs Nifty])</f>
        <v>-0.67729021534152989</v>
      </c>
      <c r="M600">
        <v>5.8145226869620998</v>
      </c>
      <c r="N600">
        <f>(Table2[[#This Row],[1W Return vs Nifty]]-AVERAGE(Table2[1W Return vs Nifty]))/_xlfn.STDEV.P(Table2[1W Return vs Nifty])</f>
        <v>1.5757274870987361</v>
      </c>
      <c r="O600">
        <v>89.31</v>
      </c>
      <c r="P600">
        <v>87.0302544960213</v>
      </c>
      <c r="Q600">
        <v>86.320225323156905</v>
      </c>
      <c r="R600">
        <v>81.799083115596801</v>
      </c>
      <c r="S600" s="1">
        <f>(Table2[[#This Row],[Close Price]]-Table2[[#This Row],[20D EMA]])/Table2[[#This Row],[20D EMA]]</f>
        <v>6.6285970216101234E-2</v>
      </c>
      <c r="T600" s="1">
        <f>(Table2[[#This Row],[Close Price]]-Table2[[#This Row],[50D EMA]])/Table2[[#This Row],[50D EMA]]</f>
        <v>9.4217184029417797E-2</v>
      </c>
      <c r="U600" s="1">
        <f>(Table2[[#This Row],[Close Price]]-Table2[[#This Row],[200D EMA]])/Table2[[#This Row],[200D EMA]]</f>
        <v>0.10321769485062844</v>
      </c>
      <c r="V600">
        <v>1.46578133046256</v>
      </c>
      <c r="W600">
        <v>89.6</v>
      </c>
      <c r="X600">
        <v>96.69</v>
      </c>
      <c r="Y600">
        <v>93.65</v>
      </c>
      <c r="Z600">
        <v>98.54</v>
      </c>
      <c r="AA600">
        <v>87.71</v>
      </c>
      <c r="AB600">
        <v>98.54</v>
      </c>
      <c r="AC600" s="1">
        <f>(Table2[[#This Row],[Close Price]]/Table2[[#This Row],[Day Low]])-1</f>
        <v>6.2834821428571441E-2</v>
      </c>
      <c r="AD600" s="1">
        <f>(Table2[[#This Row],[Day High]]/Table2[[#This Row],[Close Price]])-1</f>
        <v>1.5331303160768694E-2</v>
      </c>
      <c r="AE600" s="1">
        <f>(Table2[[#This Row],[Close Price]]/Table2[[#This Row],[Current Week Low]])-1</f>
        <v>1.6871329418045811E-2</v>
      </c>
      <c r="AF600" s="1">
        <f>(Table2[[#This Row],[Current Week High]]/Table2[[#This Row],[Close Price]])-1</f>
        <v>3.4757954426126281E-2</v>
      </c>
      <c r="AG600" s="1">
        <f>(Table2[[#This Row],[Close Price]]/Table2[[#This Row],[Current Month Low]])-1</f>
        <v>8.5737088131341954E-2</v>
      </c>
      <c r="AH600" s="1">
        <f>(Table2[[#This Row],[Current Month High]]/Table2[[#This Row],[Close Price]])-1</f>
        <v>3.4757954426126281E-2</v>
      </c>
      <c r="AI600">
        <v>26.010710910427299</v>
      </c>
      <c r="AJ600">
        <v>52.246203037569899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0.16</v>
      </c>
      <c r="AM600" t="s">
        <v>3217</v>
      </c>
      <c r="AN600">
        <v>8.15</v>
      </c>
      <c r="AO600" t="s">
        <v>3217</v>
      </c>
      <c r="AP600">
        <v>9.9296346082639996E-3</v>
      </c>
      <c r="AQ600">
        <f>(Table2[[#This Row],[Sharpe Ratio]]-AVERAGE(Table2[Sharpe Ratio]))/_xlfn.STDEV.P(Table2[Sharpe Ratio])</f>
        <v>-0.63268219515264279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0.4042485977328234</v>
      </c>
      <c r="AS600">
        <f>_xlfn.RANK.AVG(Table2[[#This Row],[1Y Return vs Nifty Z-Score]],Table2[1Y Return vs Nifty Z-Score])</f>
        <v>592</v>
      </c>
      <c r="AT600">
        <f>_xlfn.RANK.AVG(Table2[[#This Row],[6M Return vs Nifty Z-Score]],Table2[6M Return vs Nifty Z-Score])</f>
        <v>552</v>
      </c>
      <c r="AU600">
        <f>_xlfn.RANK.AVG(Table2[[#This Row],[Sharpe Ratio Z-Score]],Table2[Sharpe Ratio Z-Score])</f>
        <v>503</v>
      </c>
      <c r="AV600">
        <f>(Table2[[#This Row],[Rank 1Y]]+Table2[[#This Row],[Rank 6M]]+Table2[[#This Row],[Rank Sharpe]])/3</f>
        <v>549</v>
      </c>
    </row>
    <row r="601" spans="1:48" x14ac:dyDescent="0.3">
      <c r="A601" t="s">
        <v>252</v>
      </c>
      <c r="B601" t="s">
        <v>253</v>
      </c>
      <c r="C601" t="s">
        <v>3175</v>
      </c>
      <c r="D601" t="s">
        <v>54</v>
      </c>
      <c r="E601">
        <v>109403.24475006</v>
      </c>
      <c r="F601">
        <v>6567.8</v>
      </c>
      <c r="G601">
        <v>-11.386329613822101</v>
      </c>
      <c r="H601">
        <f>(Table2[[#This Row],[1Y Return vs Nifty]]-AVERAGE(Table2[1Y Return vs Nifty]))/_xlfn.STDEV.P(Table2[1Y Return vs Nifty])</f>
        <v>-0.6329430964106163</v>
      </c>
      <c r="I601">
        <v>-6.2218966224633299</v>
      </c>
      <c r="J601">
        <f>(Table2[[#This Row],[1M Return vs Nifty]]-AVERAGE(Table2[1M Return vs Nifty]))/_xlfn.STDEV.P(Table2[1M Return vs Nifty])</f>
        <v>-0.69720016113016425</v>
      </c>
      <c r="K601">
        <v>-11.4852797987702</v>
      </c>
      <c r="L601">
        <f>(Table2[[#This Row],[6M Return vs Nifty]]-AVERAGE(Table2[6M Return vs Nifty]))/_xlfn.STDEV.P(Table2[6M Return vs Nifty])</f>
        <v>-0.81953280723272015</v>
      </c>
      <c r="M601">
        <v>-2.2815397885462101</v>
      </c>
      <c r="N601">
        <f>(Table2[[#This Row],[1W Return vs Nifty]]-AVERAGE(Table2[1W Return vs Nifty]))/_xlfn.STDEV.P(Table2[1W Return vs Nifty])</f>
        <v>-0.25077056242488283</v>
      </c>
      <c r="O601">
        <v>6733.62</v>
      </c>
      <c r="P601">
        <v>6700.4066371675999</v>
      </c>
      <c r="Q601">
        <v>6237.6829193644799</v>
      </c>
      <c r="R601">
        <v>26.091722063796102</v>
      </c>
      <c r="S601" s="1">
        <f>(Table2[[#This Row],[Close Price]]-Table2[[#This Row],[20D EMA]])/Table2[[#This Row],[20D EMA]]</f>
        <v>-2.462568425304661E-2</v>
      </c>
      <c r="T601" s="1">
        <f>(Table2[[#This Row],[Close Price]]-Table2[[#This Row],[50D EMA]])/Table2[[#This Row],[50D EMA]]</f>
        <v>-1.9790834250569499E-2</v>
      </c>
      <c r="U601" s="1">
        <f>(Table2[[#This Row],[Close Price]]-Table2[[#This Row],[200D EMA]])/Table2[[#This Row],[200D EMA]]</f>
        <v>5.2923030058275866E-2</v>
      </c>
      <c r="V601">
        <v>0.80571724844141701</v>
      </c>
      <c r="W601">
        <v>6531</v>
      </c>
      <c r="X601">
        <v>6648</v>
      </c>
      <c r="Y601">
        <v>6531</v>
      </c>
      <c r="Z601">
        <v>6689.9</v>
      </c>
      <c r="AA601">
        <v>6531</v>
      </c>
      <c r="AB601">
        <v>7074.95</v>
      </c>
      <c r="AC601" s="1">
        <f>(Table2[[#This Row],[Close Price]]/Table2[[#This Row],[Day Low]])-1</f>
        <v>5.634665441739406E-3</v>
      </c>
      <c r="AD601" s="1">
        <f>(Table2[[#This Row],[Day High]]/Table2[[#This Row],[Close Price]])-1</f>
        <v>1.2211090471695218E-2</v>
      </c>
      <c r="AE601" s="1">
        <f>(Table2[[#This Row],[Close Price]]/Table2[[#This Row],[Current Week Low]])-1</f>
        <v>5.634665441739406E-3</v>
      </c>
      <c r="AF601" s="1">
        <f>(Table2[[#This Row],[Current Week High]]/Table2[[#This Row],[Close Price]])-1</f>
        <v>1.8590700082219191E-2</v>
      </c>
      <c r="AG601" s="1">
        <f>(Table2[[#This Row],[Close Price]]/Table2[[#This Row],[Current Month Low]])-1</f>
        <v>5.634665441739406E-3</v>
      </c>
      <c r="AH601" s="1">
        <f>(Table2[[#This Row],[Current Month High]]/Table2[[#This Row],[Close Price]])-1</f>
        <v>7.7217637565090147E-2</v>
      </c>
      <c r="AI601">
        <v>8.2166022107859504</v>
      </c>
      <c r="AJ601">
        <v>26.169184812363699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-0.11</v>
      </c>
      <c r="AM601" t="s">
        <v>3216</v>
      </c>
      <c r="AN601">
        <v>-4.43</v>
      </c>
      <c r="AO601" t="s">
        <v>3216</v>
      </c>
      <c r="AP601">
        <v>7.7940098619860001E-3</v>
      </c>
      <c r="AQ601">
        <f>(Table2[[#This Row],[Sharpe Ratio]]-AVERAGE(Table2[Sharpe Ratio]))/_xlfn.STDEV.P(Table2[Sharpe Ratio])</f>
        <v>-0.65748550657464022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-3.0579321337730239</v>
      </c>
      <c r="AS601">
        <f>_xlfn.RANK.AVG(Table2[[#This Row],[1Y Return vs Nifty Z-Score]],Table2[1Y Return vs Nifty Z-Score])</f>
        <v>543</v>
      </c>
      <c r="AT601">
        <f>_xlfn.RANK.AVG(Table2[[#This Row],[6M Return vs Nifty Z-Score]],Table2[6M Return vs Nifty Z-Score])</f>
        <v>597</v>
      </c>
      <c r="AU601">
        <f>_xlfn.RANK.AVG(Table2[[#This Row],[Sharpe Ratio Z-Score]],Table2[Sharpe Ratio Z-Score])</f>
        <v>511</v>
      </c>
      <c r="AV601">
        <f>(Table2[[#This Row],[Rank 1Y]]+Table2[[#This Row],[Rank 6M]]+Table2[[#This Row],[Rank Sharpe]])/3</f>
        <v>550.33333333333337</v>
      </c>
    </row>
    <row r="602" spans="1:48" x14ac:dyDescent="0.3">
      <c r="A602" t="s">
        <v>1435</v>
      </c>
      <c r="B602" t="s">
        <v>1436</v>
      </c>
      <c r="C602" t="s">
        <v>3181</v>
      </c>
      <c r="D602" t="s">
        <v>1437</v>
      </c>
      <c r="E602">
        <v>7759.6416731199997</v>
      </c>
      <c r="F602">
        <v>291.05</v>
      </c>
      <c r="G602">
        <v>-37.984102372212597</v>
      </c>
      <c r="H602">
        <f>(Table2[[#This Row],[1Y Return vs Nifty]]-AVERAGE(Table2[1Y Return vs Nifty]))/_xlfn.STDEV.P(Table2[1Y Return vs Nifty])</f>
        <v>-1.0750284480835572</v>
      </c>
      <c r="I602">
        <v>-3.25509202016254</v>
      </c>
      <c r="J602">
        <f>(Table2[[#This Row],[1M Return vs Nifty]]-AVERAGE(Table2[1M Return vs Nifty]))/_xlfn.STDEV.P(Table2[1M Return vs Nifty])</f>
        <v>-0.42116291873809797</v>
      </c>
      <c r="K602">
        <v>-17.882554945517601</v>
      </c>
      <c r="L602">
        <f>(Table2[[#This Row],[6M Return vs Nifty]]-AVERAGE(Table2[6M Return vs Nifty]))/_xlfn.STDEV.P(Table2[6M Return vs Nifty])</f>
        <v>-1.0081353143910308</v>
      </c>
      <c r="M602">
        <v>3.9036845101992599</v>
      </c>
      <c r="N602">
        <f>(Table2[[#This Row],[1W Return vs Nifty]]-AVERAGE(Table2[1W Return vs Nifty]))/_xlfn.STDEV.P(Table2[1W Return vs Nifty])</f>
        <v>1.1446361740844468</v>
      </c>
      <c r="O602">
        <v>279.54000000000002</v>
      </c>
      <c r="P602">
        <v>281.95995594085002</v>
      </c>
      <c r="Q602">
        <v>284.26411600358801</v>
      </c>
      <c r="R602">
        <v>69.099701736742105</v>
      </c>
      <c r="S602" s="1">
        <f>(Table2[[#This Row],[Close Price]]-Table2[[#This Row],[20D EMA]])/Table2[[#This Row],[20D EMA]]</f>
        <v>4.1174787150318345E-2</v>
      </c>
      <c r="T602" s="1">
        <f>(Table2[[#This Row],[Close Price]]-Table2[[#This Row],[50D EMA]])/Table2[[#This Row],[50D EMA]]</f>
        <v>3.2238776704366173E-2</v>
      </c>
      <c r="U602" s="1">
        <f>(Table2[[#This Row],[Close Price]]-Table2[[#This Row],[200D EMA]])/Table2[[#This Row],[200D EMA]]</f>
        <v>2.3871757335443437E-2</v>
      </c>
      <c r="V602">
        <v>0.83610417829908901</v>
      </c>
      <c r="W602">
        <v>286.25</v>
      </c>
      <c r="X602">
        <v>300</v>
      </c>
      <c r="Y602">
        <v>285</v>
      </c>
      <c r="Z602">
        <v>300</v>
      </c>
      <c r="AA602">
        <v>259.5</v>
      </c>
      <c r="AB602">
        <v>300</v>
      </c>
      <c r="AC602" s="1">
        <f>(Table2[[#This Row],[Close Price]]/Table2[[#This Row],[Day Low]])-1</f>
        <v>1.6768558951965051E-2</v>
      </c>
      <c r="AD602" s="1">
        <f>(Table2[[#This Row],[Day High]]/Table2[[#This Row],[Close Price]])-1</f>
        <v>3.0750730115100433E-2</v>
      </c>
      <c r="AE602" s="1">
        <f>(Table2[[#This Row],[Close Price]]/Table2[[#This Row],[Current Week Low]])-1</f>
        <v>2.1228070175438596E-2</v>
      </c>
      <c r="AF602" s="1">
        <f>(Table2[[#This Row],[Current Week High]]/Table2[[#This Row],[Close Price]])-1</f>
        <v>3.0750730115100433E-2</v>
      </c>
      <c r="AG602" s="1">
        <f>(Table2[[#This Row],[Close Price]]/Table2[[#This Row],[Current Month Low]])-1</f>
        <v>0.12157996146435468</v>
      </c>
      <c r="AH602" s="1">
        <f>(Table2[[#This Row],[Current Month High]]/Table2[[#This Row],[Close Price]])-1</f>
        <v>3.0750730115100433E-2</v>
      </c>
      <c r="AI602">
        <v>25.390826318501901</v>
      </c>
      <c r="AJ602">
        <v>16.396720655868801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-0.19</v>
      </c>
      <c r="AM602" t="s">
        <v>3216</v>
      </c>
      <c r="AN602">
        <v>10.73</v>
      </c>
      <c r="AO602" t="s">
        <v>3217</v>
      </c>
      <c r="AP602">
        <v>8.1159584785068004E-2</v>
      </c>
      <c r="AQ602">
        <f>(Table2[[#This Row],[Sharpe Ratio]]-AVERAGE(Table2[Sharpe Ratio]))/_xlfn.STDEV.P(Table2[Sharpe Ratio])</f>
        <v>0.19458797011760526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689</v>
      </c>
      <c r="AT602">
        <f>_xlfn.RANK.AVG(Table2[[#This Row],[6M Return vs Nifty Z-Score]],Table2[6M Return vs Nifty Z-Score])</f>
        <v>667</v>
      </c>
      <c r="AU602">
        <f>_xlfn.RANK.AVG(Table2[[#This Row],[Sharpe Ratio Z-Score]],Table2[Sharpe Ratio Z-Score])</f>
        <v>297</v>
      </c>
      <c r="AV602">
        <f>(Table2[[#This Row],[Rank 1Y]]+Table2[[#This Row],[Rank 6M]]+Table2[[#This Row],[Rank Sharpe]])/3</f>
        <v>551</v>
      </c>
    </row>
    <row r="603" spans="1:48" x14ac:dyDescent="0.3">
      <c r="A603" t="s">
        <v>1680</v>
      </c>
      <c r="B603" t="s">
        <v>1681</v>
      </c>
      <c r="C603" t="s">
        <v>3182</v>
      </c>
      <c r="D603" t="s">
        <v>423</v>
      </c>
      <c r="E603">
        <v>5217.9330692249996</v>
      </c>
      <c r="F603">
        <v>596.54999999999995</v>
      </c>
      <c r="G603">
        <v>-42.529047705196298</v>
      </c>
      <c r="H603">
        <f>(Table2[[#This Row],[1Y Return vs Nifty]]-AVERAGE(Table2[1Y Return vs Nifty]))/_xlfn.STDEV.P(Table2[1Y Return vs Nifty])</f>
        <v>-1.1505706287810953</v>
      </c>
      <c r="I603">
        <v>8.7038482290512604</v>
      </c>
      <c r="J603">
        <f>(Table2[[#This Row],[1M Return vs Nifty]]-AVERAGE(Table2[1M Return vs Nifty]))/_xlfn.STDEV.P(Table2[1M Return vs Nifty])</f>
        <v>0.69152002835063797</v>
      </c>
      <c r="K603">
        <v>-5.3003764296532498</v>
      </c>
      <c r="L603">
        <f>(Table2[[#This Row],[6M Return vs Nifty]]-AVERAGE(Table2[6M Return vs Nifty]))/_xlfn.STDEV.P(Table2[6M Return vs Nifty])</f>
        <v>-0.6371913797985066</v>
      </c>
      <c r="M603">
        <v>0.237429038979698</v>
      </c>
      <c r="N603">
        <f>(Table2[[#This Row],[1W Return vs Nifty]]-AVERAGE(Table2[1W Return vs Nifty]))/_xlfn.STDEV.P(Table2[1W Return vs Nifty])</f>
        <v>0.31751700504451252</v>
      </c>
      <c r="O603">
        <v>606.04</v>
      </c>
      <c r="P603">
        <v>568.47329655731301</v>
      </c>
      <c r="Q603">
        <v>593.22824669231602</v>
      </c>
      <c r="R603">
        <v>56.232028643371798</v>
      </c>
      <c r="S603" s="1">
        <f>(Table2[[#This Row],[Close Price]]-Table2[[#This Row],[20D EMA]])/Table2[[#This Row],[20D EMA]]</f>
        <v>-1.5659032407101859E-2</v>
      </c>
      <c r="T603" s="1">
        <f>(Table2[[#This Row],[Close Price]]-Table2[[#This Row],[50D EMA]])/Table2[[#This Row],[50D EMA]]</f>
        <v>4.9389661067142633E-2</v>
      </c>
      <c r="U603" s="1">
        <f>(Table2[[#This Row],[Close Price]]-Table2[[#This Row],[200D EMA]])/Table2[[#This Row],[200D EMA]]</f>
        <v>5.5994523629061049E-3</v>
      </c>
      <c r="V603">
        <v>1.35508578539117</v>
      </c>
      <c r="W603">
        <v>580</v>
      </c>
      <c r="X603">
        <v>599</v>
      </c>
      <c r="Y603">
        <v>592.79999999999995</v>
      </c>
      <c r="Z603">
        <v>622</v>
      </c>
      <c r="AA603">
        <v>592.79999999999995</v>
      </c>
      <c r="AB603">
        <v>622</v>
      </c>
      <c r="AC603" s="1">
        <f>(Table2[[#This Row],[Close Price]]/Table2[[#This Row],[Day Low]])-1</f>
        <v>2.8534482758620694E-2</v>
      </c>
      <c r="AD603" s="1">
        <f>(Table2[[#This Row],[Day High]]/Table2[[#This Row],[Close Price]])-1</f>
        <v>4.1069482859776851E-3</v>
      </c>
      <c r="AE603" s="1">
        <f>(Table2[[#This Row],[Close Price]]/Table2[[#This Row],[Current Week Low]])-1</f>
        <v>6.3259109311741835E-3</v>
      </c>
      <c r="AF603" s="1">
        <f>(Table2[[#This Row],[Current Week High]]/Table2[[#This Row],[Close Price]])-1</f>
        <v>4.2661973011482779E-2</v>
      </c>
      <c r="AG603" s="1">
        <f>(Table2[[#This Row],[Close Price]]/Table2[[#This Row],[Current Month Low]])-1</f>
        <v>6.3259109311741835E-3</v>
      </c>
      <c r="AH603" s="1">
        <f>(Table2[[#This Row],[Current Month High]]/Table2[[#This Row],[Close Price]])-1</f>
        <v>4.2661973011482779E-2</v>
      </c>
      <c r="AI603">
        <v>33.936803285558597</v>
      </c>
      <c r="AJ603">
        <v>16.6845965770171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0.03</v>
      </c>
      <c r="AM603" t="s">
        <v>3217</v>
      </c>
      <c r="AN603">
        <v>13.02</v>
      </c>
      <c r="AO603" t="s">
        <v>3217</v>
      </c>
      <c r="AP603">
        <v>3.9197416038364997E-2</v>
      </c>
      <c r="AQ603">
        <f>(Table2[[#This Row],[Sharpe Ratio]]-AVERAGE(Table2[Sharpe Ratio]))/_xlfn.STDEV.P(Table2[Sharpe Ratio])</f>
        <v>-0.29276391189294326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703</v>
      </c>
      <c r="AT603">
        <f>_xlfn.RANK.AVG(Table2[[#This Row],[6M Return vs Nifty Z-Score]],Table2[6M Return vs Nifty Z-Score])</f>
        <v>537</v>
      </c>
      <c r="AU603">
        <f>_xlfn.RANK.AVG(Table2[[#This Row],[Sharpe Ratio Z-Score]],Table2[Sharpe Ratio Z-Score])</f>
        <v>413</v>
      </c>
      <c r="AV603">
        <f>(Table2[[#This Row],[Rank 1Y]]+Table2[[#This Row],[Rank 6M]]+Table2[[#This Row],[Rank Sharpe]])/3</f>
        <v>551</v>
      </c>
    </row>
    <row r="604" spans="1:48" x14ac:dyDescent="0.3">
      <c r="A604" t="s">
        <v>2190</v>
      </c>
      <c r="B604" t="s">
        <v>2191</v>
      </c>
      <c r="C604" t="s">
        <v>3174</v>
      </c>
      <c r="D604" t="s">
        <v>46</v>
      </c>
      <c r="E604">
        <v>2701.3898476949998</v>
      </c>
      <c r="F604">
        <v>681.45</v>
      </c>
      <c r="G604">
        <v>-41.798399710928798</v>
      </c>
      <c r="H604">
        <f>(Table2[[#This Row],[1Y Return vs Nifty]]-AVERAGE(Table2[1Y Return vs Nifty]))/_xlfn.STDEV.P(Table2[1Y Return vs Nifty])</f>
        <v>-1.1384264248874447</v>
      </c>
      <c r="I604">
        <v>-1.91132386845414</v>
      </c>
      <c r="J604">
        <f>(Table2[[#This Row],[1M Return vs Nifty]]-AVERAGE(Table2[1M Return vs Nifty]))/_xlfn.STDEV.P(Table2[1M Return vs Nifty])</f>
        <v>-0.2961361290653941</v>
      </c>
      <c r="K604">
        <v>-3.94010976408667</v>
      </c>
      <c r="L604">
        <f>(Table2[[#This Row],[6M Return vs Nifty]]-AVERAGE(Table2[6M Return vs Nifty]))/_xlfn.STDEV.P(Table2[6M Return vs Nifty])</f>
        <v>-0.59708841445080363</v>
      </c>
      <c r="M604">
        <v>0.37040657321442699</v>
      </c>
      <c r="N604">
        <f>(Table2[[#This Row],[1W Return vs Nifty]]-AVERAGE(Table2[1W Return vs Nifty]))/_xlfn.STDEV.P(Table2[1W Return vs Nifty])</f>
        <v>0.34751716964859602</v>
      </c>
      <c r="O604">
        <v>697.4</v>
      </c>
      <c r="P604">
        <v>680.33753238761005</v>
      </c>
      <c r="Q604">
        <v>692.95982970131502</v>
      </c>
      <c r="R604">
        <v>49.875999258083802</v>
      </c>
      <c r="S604" s="1">
        <f>(Table2[[#This Row],[Close Price]]-Table2[[#This Row],[20D EMA]])/Table2[[#This Row],[20D EMA]]</f>
        <v>-2.2870662460567726E-2</v>
      </c>
      <c r="T604" s="1">
        <f>(Table2[[#This Row],[Close Price]]-Table2[[#This Row],[50D EMA]])/Table2[[#This Row],[50D EMA]]</f>
        <v>1.6351701316342831E-3</v>
      </c>
      <c r="U604" s="1">
        <f>(Table2[[#This Row],[Close Price]]-Table2[[#This Row],[200D EMA]])/Table2[[#This Row],[200D EMA]]</f>
        <v>-1.6609663660123022E-2</v>
      </c>
      <c r="V604">
        <v>0.53949710938416295</v>
      </c>
      <c r="W604">
        <v>669</v>
      </c>
      <c r="X604">
        <v>690.9</v>
      </c>
      <c r="Y604">
        <v>677.7</v>
      </c>
      <c r="Z604">
        <v>691.15</v>
      </c>
      <c r="AA604">
        <v>677.7</v>
      </c>
      <c r="AB604">
        <v>720</v>
      </c>
      <c r="AC604" s="1">
        <f>(Table2[[#This Row],[Close Price]]/Table2[[#This Row],[Day Low]])-1</f>
        <v>1.8609865470852194E-2</v>
      </c>
      <c r="AD604" s="1">
        <f>(Table2[[#This Row],[Day High]]/Table2[[#This Row],[Close Price]])-1</f>
        <v>1.3867488443759513E-2</v>
      </c>
      <c r="AE604" s="1">
        <f>(Table2[[#This Row],[Close Price]]/Table2[[#This Row],[Current Week Low]])-1</f>
        <v>5.5334218680831437E-3</v>
      </c>
      <c r="AF604" s="1">
        <f>(Table2[[#This Row],[Current Week High]]/Table2[[#This Row],[Close Price]])-1</f>
        <v>1.4234353217404072E-2</v>
      </c>
      <c r="AG604" s="1">
        <f>(Table2[[#This Row],[Close Price]]/Table2[[#This Row],[Current Month Low]])-1</f>
        <v>5.5334218680831437E-3</v>
      </c>
      <c r="AH604" s="1">
        <f>(Table2[[#This Row],[Current Month High]]/Table2[[#This Row],[Close Price]])-1</f>
        <v>5.6570548095971729E-2</v>
      </c>
      <c r="AI604">
        <v>19.5979162080856</v>
      </c>
      <c r="AJ604">
        <v>13.5939323220536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0.02</v>
      </c>
      <c r="AM604" t="s">
        <v>3217</v>
      </c>
      <c r="AN604">
        <v>1.06</v>
      </c>
      <c r="AO604" t="s">
        <v>3217</v>
      </c>
      <c r="AP604">
        <v>3.2547939422310997E-2</v>
      </c>
      <c r="AQ604">
        <f>(Table2[[#This Row],[Sharpe Ratio]]-AVERAGE(Table2[Sharpe Ratio]))/_xlfn.STDEV.P(Table2[Sharpe Ratio])</f>
        <v>-0.36999144898189956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700</v>
      </c>
      <c r="AT604">
        <f>_xlfn.RANK.AVG(Table2[[#This Row],[6M Return vs Nifty Z-Score]],Table2[6M Return vs Nifty Z-Score])</f>
        <v>521</v>
      </c>
      <c r="AU604">
        <f>_xlfn.RANK.AVG(Table2[[#This Row],[Sharpe Ratio Z-Score]],Table2[Sharpe Ratio Z-Score])</f>
        <v>434</v>
      </c>
      <c r="AV604">
        <f>(Table2[[#This Row],[Rank 1Y]]+Table2[[#This Row],[Rank 6M]]+Table2[[#This Row],[Rank Sharpe]])/3</f>
        <v>551.66666666666663</v>
      </c>
    </row>
    <row r="605" spans="1:48" x14ac:dyDescent="0.3">
      <c r="A605" t="s">
        <v>1701</v>
      </c>
      <c r="B605" t="s">
        <v>1702</v>
      </c>
      <c r="C605" t="s">
        <v>3185</v>
      </c>
      <c r="D605" t="s">
        <v>468</v>
      </c>
      <c r="E605">
        <v>5024.6884940800001</v>
      </c>
      <c r="F605">
        <v>908.8</v>
      </c>
      <c r="G605">
        <v>-15.8366310635178</v>
      </c>
      <c r="H605">
        <f>(Table2[[#This Row],[1Y Return vs Nifty]]-AVERAGE(Table2[1Y Return vs Nifty]))/_xlfn.STDEV.P(Table2[1Y Return vs Nifty])</f>
        <v>-0.70691218770675446</v>
      </c>
      <c r="I605">
        <v>-3.2131158624874101</v>
      </c>
      <c r="J605">
        <f>(Table2[[#This Row],[1M Return vs Nifty]]-AVERAGE(Table2[1M Return vs Nifty]))/_xlfn.STDEV.P(Table2[1M Return vs Nifty])</f>
        <v>-0.41725737578394734</v>
      </c>
      <c r="K605">
        <v>13.065135728374401</v>
      </c>
      <c r="L605">
        <f>(Table2[[#This Row],[6M Return vs Nifty]]-AVERAGE(Table2[6M Return vs Nifty]))/_xlfn.STDEV.P(Table2[6M Return vs Nifty])</f>
        <v>-9.5744973509172784E-2</v>
      </c>
      <c r="M605">
        <v>-0.21585757283614199</v>
      </c>
      <c r="N605">
        <f>(Table2[[#This Row],[1W Return vs Nifty]]-AVERAGE(Table2[1W Return vs Nifty]))/_xlfn.STDEV.P(Table2[1W Return vs Nifty])</f>
        <v>0.21525406983849185</v>
      </c>
      <c r="O605">
        <v>784.31</v>
      </c>
      <c r="P605">
        <v>872.88537728648896</v>
      </c>
      <c r="Q605">
        <v>805.85923271045795</v>
      </c>
      <c r="R605">
        <v>55.3889318367127</v>
      </c>
      <c r="S605" s="1">
        <f>(Table2[[#This Row],[Close Price]]-Table2[[#This Row],[20D EMA]])/Table2[[#This Row],[20D EMA]]</f>
        <v>0.15872550394614376</v>
      </c>
      <c r="T605" s="1">
        <f>(Table2[[#This Row],[Close Price]]-Table2[[#This Row],[50D EMA]])/Table2[[#This Row],[50D EMA]]</f>
        <v>4.1144718021463071E-2</v>
      </c>
      <c r="U605" s="1">
        <f>(Table2[[#This Row],[Close Price]]-Table2[[#This Row],[200D EMA]])/Table2[[#This Row],[200D EMA]]</f>
        <v>0.12774038332142337</v>
      </c>
      <c r="V605">
        <v>0.40970582349219498</v>
      </c>
      <c r="W605">
        <v>888.05</v>
      </c>
      <c r="X605">
        <v>919.95</v>
      </c>
      <c r="Y605">
        <v>900</v>
      </c>
      <c r="Z605">
        <v>930.7</v>
      </c>
      <c r="AA605">
        <v>895.65</v>
      </c>
      <c r="AB605">
        <v>933</v>
      </c>
      <c r="AC605" s="1">
        <f>(Table2[[#This Row],[Close Price]]/Table2[[#This Row],[Day Low]])-1</f>
        <v>2.3365801475142112E-2</v>
      </c>
      <c r="AD605" s="1">
        <f>(Table2[[#This Row],[Day High]]/Table2[[#This Row],[Close Price]])-1</f>
        <v>1.2268926056338225E-2</v>
      </c>
      <c r="AE605" s="1">
        <f>(Table2[[#This Row],[Close Price]]/Table2[[#This Row],[Current Week Low]])-1</f>
        <v>9.7777777777776631E-3</v>
      </c>
      <c r="AF605" s="1">
        <f>(Table2[[#This Row],[Current Week High]]/Table2[[#This Row],[Close Price]])-1</f>
        <v>2.4097711267605737E-2</v>
      </c>
      <c r="AG605" s="1">
        <f>(Table2[[#This Row],[Close Price]]/Table2[[#This Row],[Current Month Low]])-1</f>
        <v>1.4682074471054518E-2</v>
      </c>
      <c r="AH605" s="1">
        <f>(Table2[[#This Row],[Current Month High]]/Table2[[#This Row],[Close Price]])-1</f>
        <v>2.6628521126760507E-2</v>
      </c>
      <c r="AI605">
        <v>6.2940140845070403</v>
      </c>
      <c r="AJ605">
        <v>38.336250856229498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7.0000000000000007E-2</v>
      </c>
      <c r="AM605" t="s">
        <v>3217</v>
      </c>
      <c r="AN605">
        <v>1.51</v>
      </c>
      <c r="AO605" t="s">
        <v>3217</v>
      </c>
      <c r="AP605">
        <v>-0.13090699062276201</v>
      </c>
      <c r="AQ605">
        <f>(Table2[[#This Row],[Sharpe Ratio]]-AVERAGE(Table2[Sharpe Ratio]))/_xlfn.STDEV.P(Table2[Sharpe Ratio])</f>
        <v>-2.2683696825337059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574</v>
      </c>
      <c r="AT605">
        <f>_xlfn.RANK.AVG(Table2[[#This Row],[6M Return vs Nifty Z-Score]],Table2[6M Return vs Nifty Z-Score])</f>
        <v>345</v>
      </c>
      <c r="AU605">
        <f>_xlfn.RANK.AVG(Table2[[#This Row],[Sharpe Ratio Z-Score]],Table2[Sharpe Ratio Z-Score])</f>
        <v>737</v>
      </c>
      <c r="AV605">
        <f>(Table2[[#This Row],[Rank 1Y]]+Table2[[#This Row],[Rank 6M]]+Table2[[#This Row],[Rank Sharpe]])/3</f>
        <v>552</v>
      </c>
    </row>
    <row r="606" spans="1:48" x14ac:dyDescent="0.3">
      <c r="A606" t="s">
        <v>769</v>
      </c>
      <c r="B606" t="s">
        <v>770</v>
      </c>
      <c r="C606" t="s">
        <v>3185</v>
      </c>
      <c r="D606" t="s">
        <v>166</v>
      </c>
      <c r="E606">
        <v>22622.161289349999</v>
      </c>
      <c r="F606">
        <v>7683.7</v>
      </c>
      <c r="G606">
        <v>-19.894997177801802</v>
      </c>
      <c r="H606">
        <f>(Table2[[#This Row],[1Y Return vs Nifty]]-AVERAGE(Table2[1Y Return vs Nifty]))/_xlfn.STDEV.P(Table2[1Y Return vs Nifty])</f>
        <v>-0.77436686622997064</v>
      </c>
      <c r="I606">
        <v>-4.3047903814795401</v>
      </c>
      <c r="J606">
        <f>(Table2[[#This Row],[1M Return vs Nifty]]-AVERAGE(Table2[1M Return vs Nifty]))/_xlfn.STDEV.P(Table2[1M Return vs Nifty])</f>
        <v>-0.51882888594628773</v>
      </c>
      <c r="K606">
        <v>12.7597512376037</v>
      </c>
      <c r="L606">
        <f>(Table2[[#This Row],[6M Return vs Nifty]]-AVERAGE(Table2[6M Return vs Nifty]))/_xlfn.STDEV.P(Table2[6M Return vs Nifty])</f>
        <v>-0.1047482255634325</v>
      </c>
      <c r="M606">
        <v>-4.1958052431539503</v>
      </c>
      <c r="N606">
        <f>(Table2[[#This Row],[1W Return vs Nifty]]-AVERAGE(Table2[1W Return vs Nifty]))/_xlfn.STDEV.P(Table2[1W Return vs Nifty])</f>
        <v>-0.68263508047777255</v>
      </c>
      <c r="O606">
        <v>7866.17</v>
      </c>
      <c r="P606">
        <v>7592.5679440619397</v>
      </c>
      <c r="Q606">
        <v>6917.4108672504999</v>
      </c>
      <c r="R606">
        <v>32.583958168505099</v>
      </c>
      <c r="S606" s="1">
        <f>(Table2[[#This Row],[Close Price]]-Table2[[#This Row],[20D EMA]])/Table2[[#This Row],[20D EMA]]</f>
        <v>-2.3196803527002374E-2</v>
      </c>
      <c r="T606" s="1">
        <f>(Table2[[#This Row],[Close Price]]-Table2[[#This Row],[50D EMA]])/Table2[[#This Row],[50D EMA]]</f>
        <v>1.2002797552748077E-2</v>
      </c>
      <c r="U606" s="1">
        <f>(Table2[[#This Row],[Close Price]]-Table2[[#This Row],[200D EMA]])/Table2[[#This Row],[200D EMA]]</f>
        <v>0.11077687121020773</v>
      </c>
      <c r="V606">
        <v>0.95407818827563995</v>
      </c>
      <c r="W606">
        <v>7541.65</v>
      </c>
      <c r="X606">
        <v>7840.05</v>
      </c>
      <c r="Y606">
        <v>7541.65</v>
      </c>
      <c r="Z606">
        <v>7980</v>
      </c>
      <c r="AA606">
        <v>7541.65</v>
      </c>
      <c r="AB606">
        <v>8109.95</v>
      </c>
      <c r="AC606" s="1">
        <f>(Table2[[#This Row],[Close Price]]/Table2[[#This Row],[Day Low]])-1</f>
        <v>1.8835400741217034E-2</v>
      </c>
      <c r="AD606" s="1">
        <f>(Table2[[#This Row],[Day High]]/Table2[[#This Row],[Close Price]])-1</f>
        <v>2.0348269713809763E-2</v>
      </c>
      <c r="AE606" s="1">
        <f>(Table2[[#This Row],[Close Price]]/Table2[[#This Row],[Current Week Low]])-1</f>
        <v>1.8835400741217034E-2</v>
      </c>
      <c r="AF606" s="1">
        <f>(Table2[[#This Row],[Current Week High]]/Table2[[#This Row],[Close Price]])-1</f>
        <v>3.8562151047021542E-2</v>
      </c>
      <c r="AG606" s="1">
        <f>(Table2[[#This Row],[Close Price]]/Table2[[#This Row],[Current Month Low]])-1</f>
        <v>1.8835400741217034E-2</v>
      </c>
      <c r="AH606" s="1">
        <f>(Table2[[#This Row],[Current Month High]]/Table2[[#This Row],[Close Price]])-1</f>
        <v>5.5474576050600577E-2</v>
      </c>
      <c r="AI606">
        <v>5.8786782409516203</v>
      </c>
      <c r="AJ606">
        <v>48.481598500439603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0.16</v>
      </c>
      <c r="AM606" t="s">
        <v>3217</v>
      </c>
      <c r="AN606">
        <v>-2.4300000000000002</v>
      </c>
      <c r="AO606" t="s">
        <v>3216</v>
      </c>
      <c r="AP606">
        <v>-9.0905923019085996E-2</v>
      </c>
      <c r="AQ606">
        <f>(Table2[[#This Row],[Sharpe Ratio]]-AVERAGE(Table2[Sharpe Ratio]))/_xlfn.STDEV.P(Table2[Sharpe Ratio])</f>
        <v>-1.8037941812826086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-3.8843732395000723</v>
      </c>
      <c r="AS606">
        <f>_xlfn.RANK.AVG(Table2[[#This Row],[1Y Return vs Nifty Z-Score]],Table2[1Y Return vs Nifty Z-Score])</f>
        <v>595</v>
      </c>
      <c r="AT606">
        <f>_xlfn.RANK.AVG(Table2[[#This Row],[6M Return vs Nifty Z-Score]],Table2[6M Return vs Nifty Z-Score])</f>
        <v>347</v>
      </c>
      <c r="AU606">
        <f>_xlfn.RANK.AVG(Table2[[#This Row],[Sharpe Ratio Z-Score]],Table2[Sharpe Ratio Z-Score])</f>
        <v>718</v>
      </c>
      <c r="AV606">
        <f>(Table2[[#This Row],[Rank 1Y]]+Table2[[#This Row],[Rank 6M]]+Table2[[#This Row],[Rank Sharpe]])/3</f>
        <v>553.33333333333337</v>
      </c>
    </row>
    <row r="607" spans="1:48" x14ac:dyDescent="0.3">
      <c r="A607" t="s">
        <v>1504</v>
      </c>
      <c r="B607" t="s">
        <v>1505</v>
      </c>
      <c r="C607" t="s">
        <v>3178</v>
      </c>
      <c r="D607" t="s">
        <v>463</v>
      </c>
      <c r="E607">
        <v>7033.3199414000001</v>
      </c>
      <c r="F607">
        <v>1302.25</v>
      </c>
      <c r="G607">
        <v>-30.367836430876601</v>
      </c>
      <c r="H607">
        <f>(Table2[[#This Row],[1Y Return vs Nifty]]-AVERAGE(Table2[1Y Return vs Nifty]))/_xlfn.STDEV.P(Table2[1Y Return vs Nifty])</f>
        <v>-0.948437412146234</v>
      </c>
      <c r="I607">
        <v>10.6872371097308</v>
      </c>
      <c r="J607">
        <f>(Table2[[#This Row],[1M Return vs Nifty]]-AVERAGE(Table2[1M Return vs Nifty]))/_xlfn.STDEV.P(Table2[1M Return vs Nifty])</f>
        <v>0.87605836862059816</v>
      </c>
      <c r="K607">
        <v>11.9194585349316</v>
      </c>
      <c r="L607">
        <f>(Table2[[#This Row],[6M Return vs Nifty]]-AVERAGE(Table2[6M Return vs Nifty]))/_xlfn.STDEV.P(Table2[6M Return vs Nifty])</f>
        <v>-0.12952147774274017</v>
      </c>
      <c r="M607">
        <v>4.6573413437990601</v>
      </c>
      <c r="N607">
        <f>(Table2[[#This Row],[1W Return vs Nifty]]-AVERAGE(Table2[1W Return vs Nifty]))/_xlfn.STDEV.P(Table2[1W Return vs Nifty])</f>
        <v>1.3146636091177659</v>
      </c>
      <c r="O607">
        <v>1129.3499999999999</v>
      </c>
      <c r="P607">
        <v>1152.77298811439</v>
      </c>
      <c r="Q607">
        <v>1129.60411384852</v>
      </c>
      <c r="R607">
        <v>81.484772454136007</v>
      </c>
      <c r="S607" s="1">
        <f>(Table2[[#This Row],[Close Price]]-Table2[[#This Row],[20D EMA]])/Table2[[#This Row],[20D EMA]]</f>
        <v>0.15309691415415957</v>
      </c>
      <c r="T607" s="1">
        <f>(Table2[[#This Row],[Close Price]]-Table2[[#This Row],[50D EMA]])/Table2[[#This Row],[50D EMA]]</f>
        <v>0.12966734424451773</v>
      </c>
      <c r="U607" s="1">
        <f>(Table2[[#This Row],[Close Price]]-Table2[[#This Row],[200D EMA]])/Table2[[#This Row],[200D EMA]]</f>
        <v>0.15283751540465071</v>
      </c>
      <c r="V607">
        <v>1.25878346049899</v>
      </c>
      <c r="W607">
        <v>1267.5</v>
      </c>
      <c r="X607">
        <v>1319.95</v>
      </c>
      <c r="Y607">
        <v>1271.0999999999999</v>
      </c>
      <c r="Z607">
        <v>1306.75</v>
      </c>
      <c r="AA607">
        <v>1227.1500000000001</v>
      </c>
      <c r="AB607">
        <v>1306.75</v>
      </c>
      <c r="AC607" s="1">
        <f>(Table2[[#This Row],[Close Price]]/Table2[[#This Row],[Day Low]])-1</f>
        <v>2.7416173570019797E-2</v>
      </c>
      <c r="AD607" s="1">
        <f>(Table2[[#This Row],[Day High]]/Table2[[#This Row],[Close Price]])-1</f>
        <v>1.3591860241888964E-2</v>
      </c>
      <c r="AE607" s="1">
        <f>(Table2[[#This Row],[Close Price]]/Table2[[#This Row],[Current Week Low]])-1</f>
        <v>2.4506333097317423E-2</v>
      </c>
      <c r="AF607" s="1">
        <f>(Table2[[#This Row],[Current Week High]]/Table2[[#This Row],[Close Price]])-1</f>
        <v>3.45555768861594E-3</v>
      </c>
      <c r="AG607" s="1">
        <f>(Table2[[#This Row],[Close Price]]/Table2[[#This Row],[Current Month Low]])-1</f>
        <v>6.11987124638389E-2</v>
      </c>
      <c r="AH607" s="1">
        <f>(Table2[[#This Row],[Current Month High]]/Table2[[#This Row],[Close Price]])-1</f>
        <v>3.45555768861594E-3</v>
      </c>
      <c r="AI607">
        <v>7.4294490305240899</v>
      </c>
      <c r="AJ607">
        <v>39.531768991749701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0.11</v>
      </c>
      <c r="AM607" t="s">
        <v>3217</v>
      </c>
      <c r="AN607">
        <v>11.98</v>
      </c>
      <c r="AO607" t="s">
        <v>3217</v>
      </c>
      <c r="AP607">
        <v>-3.4321743045336001E-2</v>
      </c>
      <c r="AQ607">
        <f>(Table2[[#This Row],[Sharpe Ratio]]-AVERAGE(Table2[Sharpe Ratio]))/_xlfn.STDEV.P(Table2[Sharpe Ratio])</f>
        <v>-1.1466211269371431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661</v>
      </c>
      <c r="AT607">
        <f>_xlfn.RANK.AVG(Table2[[#This Row],[6M Return vs Nifty Z-Score]],Table2[6M Return vs Nifty Z-Score])</f>
        <v>356</v>
      </c>
      <c r="AU607">
        <f>_xlfn.RANK.AVG(Table2[[#This Row],[Sharpe Ratio Z-Score]],Table2[Sharpe Ratio Z-Score])</f>
        <v>648</v>
      </c>
      <c r="AV607">
        <f>(Table2[[#This Row],[Rank 1Y]]+Table2[[#This Row],[Rank 6M]]+Table2[[#This Row],[Rank Sharpe]])/3</f>
        <v>555</v>
      </c>
    </row>
    <row r="608" spans="1:48" x14ac:dyDescent="0.3">
      <c r="A608" t="s">
        <v>454</v>
      </c>
      <c r="B608" t="s">
        <v>455</v>
      </c>
      <c r="C608" t="s">
        <v>3171</v>
      </c>
      <c r="D608" t="s">
        <v>34</v>
      </c>
      <c r="E608">
        <v>50425.3492838159</v>
      </c>
      <c r="F608">
        <v>110.76</v>
      </c>
      <c r="G608">
        <v>-25.0813708130297</v>
      </c>
      <c r="H608">
        <f>(Table2[[#This Row],[1Y Return vs Nifty]]-AVERAGE(Table2[1Y Return vs Nifty]))/_xlfn.STDEV.P(Table2[1Y Return vs Nifty])</f>
        <v>-0.86057031767173475</v>
      </c>
      <c r="I608">
        <v>-7.5079140919362404</v>
      </c>
      <c r="J608">
        <f>(Table2[[#This Row],[1M Return vs Nifty]]-AVERAGE(Table2[1M Return vs Nifty]))/_xlfn.STDEV.P(Table2[1M Return vs Nifty])</f>
        <v>-0.81685371555232866</v>
      </c>
      <c r="K608">
        <v>-31.8455586494117</v>
      </c>
      <c r="L608">
        <f>(Table2[[#This Row],[6M Return vs Nifty]]-AVERAGE(Table2[6M Return vs Nifty]))/_xlfn.STDEV.P(Table2[6M Return vs Nifty])</f>
        <v>-1.4197883143959071</v>
      </c>
      <c r="M608">
        <v>-2.5674320455607198</v>
      </c>
      <c r="N608">
        <f>(Table2[[#This Row],[1W Return vs Nifty]]-AVERAGE(Table2[1W Return vs Nifty]))/_xlfn.STDEV.P(Table2[1W Return vs Nifty])</f>
        <v>-0.31526878627018756</v>
      </c>
      <c r="O608">
        <v>114.82</v>
      </c>
      <c r="P608">
        <v>118.20416332183601</v>
      </c>
      <c r="Q608">
        <v>119.979880961681</v>
      </c>
      <c r="R608">
        <v>28.607162949558798</v>
      </c>
      <c r="S608" s="1">
        <f>(Table2[[#This Row],[Close Price]]-Table2[[#This Row],[20D EMA]])/Table2[[#This Row],[20D EMA]]</f>
        <v>-3.5359693433199689E-2</v>
      </c>
      <c r="T608" s="1">
        <f>(Table2[[#This Row],[Close Price]]-Table2[[#This Row],[50D EMA]])/Table2[[#This Row],[50D EMA]]</f>
        <v>-6.2977166900354278E-2</v>
      </c>
      <c r="U608" s="1">
        <f>(Table2[[#This Row],[Close Price]]-Table2[[#This Row],[200D EMA]])/Table2[[#This Row],[200D EMA]]</f>
        <v>-7.6845225114247545E-2</v>
      </c>
      <c r="V608">
        <v>0.62073923300351597</v>
      </c>
      <c r="W608">
        <v>110.5</v>
      </c>
      <c r="X608">
        <v>112.42</v>
      </c>
      <c r="Y608">
        <v>110.5</v>
      </c>
      <c r="Z608">
        <v>115.25</v>
      </c>
      <c r="AA608">
        <v>110.22</v>
      </c>
      <c r="AB608">
        <v>119.39</v>
      </c>
      <c r="AC608" s="1">
        <f>(Table2[[#This Row],[Close Price]]/Table2[[#This Row],[Day Low]])-1</f>
        <v>2.3529411764706687E-3</v>
      </c>
      <c r="AD608" s="1">
        <f>(Table2[[#This Row],[Day High]]/Table2[[#This Row],[Close Price]])-1</f>
        <v>1.4987360057782562E-2</v>
      </c>
      <c r="AE608" s="1">
        <f>(Table2[[#This Row],[Close Price]]/Table2[[#This Row],[Current Week Low]])-1</f>
        <v>2.3529411764706687E-3</v>
      </c>
      <c r="AF608" s="1">
        <f>(Table2[[#This Row],[Current Week High]]/Table2[[#This Row],[Close Price]])-1</f>
        <v>4.0538100397255361E-2</v>
      </c>
      <c r="AG608" s="1">
        <f>(Table2[[#This Row],[Close Price]]/Table2[[#This Row],[Current Month Low]])-1</f>
        <v>4.8992923244419728E-3</v>
      </c>
      <c r="AH608" s="1">
        <f>(Table2[[#This Row],[Current Month High]]/Table2[[#This Row],[Close Price]])-1</f>
        <v>7.7916215240158904E-2</v>
      </c>
      <c r="AI608">
        <v>42.605633802816797</v>
      </c>
      <c r="AJ608">
        <v>28.1944444444444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-0.09</v>
      </c>
      <c r="AM608" t="s">
        <v>3216</v>
      </c>
      <c r="AN608">
        <v>-5.66</v>
      </c>
      <c r="AO608" t="s">
        <v>3216</v>
      </c>
      <c r="AP608">
        <v>7.7299053381569005E-2</v>
      </c>
      <c r="AQ608">
        <f>(Table2[[#This Row],[Sharpe Ratio]]-AVERAGE(Table2[Sharpe Ratio]))/_xlfn.STDEV.P(Table2[Sharpe Ratio])</f>
        <v>0.14975145901130341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632</v>
      </c>
      <c r="AT608">
        <f>_xlfn.RANK.AVG(Table2[[#This Row],[6M Return vs Nifty Z-Score]],Table2[6M Return vs Nifty Z-Score])</f>
        <v>727</v>
      </c>
      <c r="AU608">
        <f>_xlfn.RANK.AVG(Table2[[#This Row],[Sharpe Ratio Z-Score]],Table2[Sharpe Ratio Z-Score])</f>
        <v>308</v>
      </c>
      <c r="AV608">
        <f>(Table2[[#This Row],[Rank 1Y]]+Table2[[#This Row],[Rank 6M]]+Table2[[#This Row],[Rank Sharpe]])/3</f>
        <v>555.66666666666663</v>
      </c>
    </row>
    <row r="609" spans="1:48" x14ac:dyDescent="0.3">
      <c r="A609" t="s">
        <v>314</v>
      </c>
      <c r="B609" t="s">
        <v>315</v>
      </c>
      <c r="C609" t="s">
        <v>3172</v>
      </c>
      <c r="D609" t="s">
        <v>27</v>
      </c>
      <c r="E609">
        <v>89912.763465600001</v>
      </c>
      <c r="F609">
        <v>12.9</v>
      </c>
      <c r="G609">
        <v>-7.6990186097731996</v>
      </c>
      <c r="H609">
        <f>(Table2[[#This Row],[1Y Return vs Nifty]]-AVERAGE(Table2[1Y Return vs Nifty]))/_xlfn.STDEV.P(Table2[1Y Return vs Nifty])</f>
        <v>-0.57165577747755891</v>
      </c>
      <c r="I609">
        <v>-20.788505889488601</v>
      </c>
      <c r="J609">
        <f>(Table2[[#This Row],[1M Return vs Nifty]]-AVERAGE(Table2[1M Return vs Nifty]))/_xlfn.STDEV.P(Table2[1M Return vs Nifty])</f>
        <v>-2.0525056807299724</v>
      </c>
      <c r="K609">
        <v>-16.962326681681098</v>
      </c>
      <c r="L609">
        <f>(Table2[[#This Row],[6M Return vs Nifty]]-AVERAGE(Table2[6M Return vs Nifty]))/_xlfn.STDEV.P(Table2[6M Return vs Nifty])</f>
        <v>-0.98100542647214928</v>
      </c>
      <c r="M609">
        <v>-6.1458380958599399</v>
      </c>
      <c r="N609">
        <f>(Table2[[#This Row],[1W Return vs Nifty]]-AVERAGE(Table2[1W Return vs Nifty]))/_xlfn.STDEV.P(Table2[1W Return vs Nifty])</f>
        <v>-1.1225688399749589</v>
      </c>
      <c r="O609">
        <v>14.21</v>
      </c>
      <c r="P609">
        <v>15.000243341807201</v>
      </c>
      <c r="Q609">
        <v>14.3025974501425</v>
      </c>
      <c r="R609">
        <v>25.324457847715401</v>
      </c>
      <c r="S609" s="1">
        <f>(Table2[[#This Row],[Close Price]]-Table2[[#This Row],[20D EMA]])/Table2[[#This Row],[20D EMA]]</f>
        <v>-9.2188599577762168E-2</v>
      </c>
      <c r="T609" s="1">
        <f>(Table2[[#This Row],[Close Price]]-Table2[[#This Row],[50D EMA]])/Table2[[#This Row],[50D EMA]]</f>
        <v>-0.14001395137061604</v>
      </c>
      <c r="U609" s="1">
        <f>(Table2[[#This Row],[Close Price]]-Table2[[#This Row],[200D EMA]])/Table2[[#This Row],[200D EMA]]</f>
        <v>-9.8065925090307635E-2</v>
      </c>
      <c r="V609">
        <v>0.72172218828477197</v>
      </c>
      <c r="W609">
        <v>12.83</v>
      </c>
      <c r="X609">
        <v>13.16</v>
      </c>
      <c r="Y609">
        <v>12.83</v>
      </c>
      <c r="Z609">
        <v>13.5</v>
      </c>
      <c r="AA609">
        <v>12.83</v>
      </c>
      <c r="AB609">
        <v>15.58</v>
      </c>
      <c r="AC609" s="1">
        <f>(Table2[[#This Row],[Close Price]]/Table2[[#This Row],[Day Low]])-1</f>
        <v>5.4559625876851037E-3</v>
      </c>
      <c r="AD609" s="1">
        <f>(Table2[[#This Row],[Day High]]/Table2[[#This Row],[Close Price]])-1</f>
        <v>2.0155038759689825E-2</v>
      </c>
      <c r="AE609" s="1">
        <f>(Table2[[#This Row],[Close Price]]/Table2[[#This Row],[Current Week Low]])-1</f>
        <v>5.4559625876851037E-3</v>
      </c>
      <c r="AF609" s="1">
        <f>(Table2[[#This Row],[Current Week High]]/Table2[[#This Row],[Close Price]])-1</f>
        <v>4.6511627906976605E-2</v>
      </c>
      <c r="AG609" s="1">
        <f>(Table2[[#This Row],[Close Price]]/Table2[[#This Row],[Current Month Low]])-1</f>
        <v>5.4559625876851037E-3</v>
      </c>
      <c r="AH609" s="1">
        <f>(Table2[[#This Row],[Current Month High]]/Table2[[#This Row],[Close Price]])-1</f>
        <v>0.20775193798449609</v>
      </c>
      <c r="AI609">
        <v>48.682170542635603</v>
      </c>
      <c r="AJ609">
        <v>22.857142857142801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-0.31</v>
      </c>
      <c r="AM609" t="s">
        <v>3216</v>
      </c>
      <c r="AN609">
        <v>-14.29</v>
      </c>
      <c r="AO609" t="s">
        <v>3216</v>
      </c>
      <c r="AP609">
        <v>1.2584809579570999E-2</v>
      </c>
      <c r="AQ609">
        <f>(Table2[[#This Row],[Sharpe Ratio]]-AVERAGE(Table2[Sharpe Ratio]))/_xlfn.STDEV.P(Table2[Sharpe Ratio])</f>
        <v>-0.60184478712578904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517</v>
      </c>
      <c r="AT609">
        <f>_xlfn.RANK.AVG(Table2[[#This Row],[6M Return vs Nifty Z-Score]],Table2[6M Return vs Nifty Z-Score])</f>
        <v>658</v>
      </c>
      <c r="AU609">
        <f>_xlfn.RANK.AVG(Table2[[#This Row],[Sharpe Ratio Z-Score]],Table2[Sharpe Ratio Z-Score])</f>
        <v>494</v>
      </c>
      <c r="AV609">
        <f>(Table2[[#This Row],[Rank 1Y]]+Table2[[#This Row],[Rank 6M]]+Table2[[#This Row],[Rank Sharpe]])/3</f>
        <v>556.33333333333337</v>
      </c>
    </row>
    <row r="610" spans="1:48" x14ac:dyDescent="0.3">
      <c r="A610" t="s">
        <v>1687</v>
      </c>
      <c r="B610" t="s">
        <v>1688</v>
      </c>
      <c r="C610" t="s">
        <v>3180</v>
      </c>
      <c r="D610" t="s">
        <v>80</v>
      </c>
      <c r="E610">
        <v>5151.3693529120001</v>
      </c>
      <c r="F610">
        <v>227.32</v>
      </c>
      <c r="G610">
        <v>-5.3574380562945301</v>
      </c>
      <c r="H610">
        <f>(Table2[[#This Row],[1Y Return vs Nifty]]-AVERAGE(Table2[1Y Return vs Nifty]))/_xlfn.STDEV.P(Table2[1Y Return vs Nifty])</f>
        <v>-0.53273603514204393</v>
      </c>
      <c r="I610">
        <v>4.01902243835832</v>
      </c>
      <c r="J610">
        <f>(Table2[[#This Row],[1M Return vs Nifty]]-AVERAGE(Table2[1M Return vs Nifty]))/_xlfn.STDEV.P(Table2[1M Return vs Nifty])</f>
        <v>0.2556347693931621</v>
      </c>
      <c r="K610">
        <v>0.97760930645584299</v>
      </c>
      <c r="L610">
        <f>(Table2[[#This Row],[6M Return vs Nifty]]-AVERAGE(Table2[6M Return vs Nifty]))/_xlfn.STDEV.P(Table2[6M Return vs Nifty])</f>
        <v>-0.4521057265205955</v>
      </c>
      <c r="M610">
        <v>1.4184596239891101</v>
      </c>
      <c r="N610">
        <f>(Table2[[#This Row],[1W Return vs Nifty]]-AVERAGE(Table2[1W Return vs Nifty]))/_xlfn.STDEV.P(Table2[1W Return vs Nifty])</f>
        <v>0.58396134962227519</v>
      </c>
      <c r="O610">
        <v>216.17</v>
      </c>
      <c r="P610">
        <v>226.89742852073499</v>
      </c>
      <c r="Q610">
        <v>214.10470259537399</v>
      </c>
      <c r="R610">
        <v>41.979900801629697</v>
      </c>
      <c r="S610" s="1">
        <f>(Table2[[#This Row],[Close Price]]-Table2[[#This Row],[20D EMA]])/Table2[[#This Row],[20D EMA]]</f>
        <v>5.15797751769441E-2</v>
      </c>
      <c r="T610" s="1">
        <f>(Table2[[#This Row],[Close Price]]-Table2[[#This Row],[50D EMA]])/Table2[[#This Row],[50D EMA]]</f>
        <v>1.8623899002292383E-3</v>
      </c>
      <c r="U610" s="1">
        <f>(Table2[[#This Row],[Close Price]]-Table2[[#This Row],[200D EMA]])/Table2[[#This Row],[200D EMA]]</f>
        <v>6.1723527061434726E-2</v>
      </c>
      <c r="V610">
        <v>1.2144189206851701</v>
      </c>
      <c r="W610">
        <v>221.98</v>
      </c>
      <c r="X610">
        <v>228.35</v>
      </c>
      <c r="Y610">
        <v>226.75</v>
      </c>
      <c r="Z610">
        <v>232.5</v>
      </c>
      <c r="AA610">
        <v>226.75</v>
      </c>
      <c r="AB610">
        <v>238.95</v>
      </c>
      <c r="AC610" s="1">
        <f>(Table2[[#This Row],[Close Price]]/Table2[[#This Row],[Day Low]])-1</f>
        <v>2.4056221281196555E-2</v>
      </c>
      <c r="AD610" s="1">
        <f>(Table2[[#This Row],[Day High]]/Table2[[#This Row],[Close Price]])-1</f>
        <v>4.531057540031691E-3</v>
      </c>
      <c r="AE610" s="1">
        <f>(Table2[[#This Row],[Close Price]]/Table2[[#This Row],[Current Week Low]])-1</f>
        <v>2.5137816979050598E-3</v>
      </c>
      <c r="AF610" s="1">
        <f>(Table2[[#This Row],[Current Week High]]/Table2[[#This Row],[Close Price]])-1</f>
        <v>2.2787260249867991E-2</v>
      </c>
      <c r="AG610" s="1">
        <f>(Table2[[#This Row],[Close Price]]/Table2[[#This Row],[Current Month Low]])-1</f>
        <v>2.5137816979050598E-3</v>
      </c>
      <c r="AH610" s="1">
        <f>(Table2[[#This Row],[Current Month High]]/Table2[[#This Row],[Close Price]])-1</f>
        <v>5.116135843744507E-2</v>
      </c>
      <c r="AI610">
        <v>8.6573992609537207</v>
      </c>
      <c r="AJ610">
        <v>29.049105875674101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-0.02</v>
      </c>
      <c r="AM610" t="s">
        <v>3216</v>
      </c>
      <c r="AN610">
        <v>-2.19</v>
      </c>
      <c r="AO610" t="s">
        <v>3216</v>
      </c>
      <c r="AP610">
        <v>-7.8849680712282003E-2</v>
      </c>
      <c r="AQ610">
        <f>(Table2[[#This Row],[Sharpe Ratio]]-AVERAGE(Table2[Sharpe Ratio]))/_xlfn.STDEV.P(Table2[Sharpe Ratio])</f>
        <v>-1.6637720481640059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496</v>
      </c>
      <c r="AT610">
        <f>_xlfn.RANK.AVG(Table2[[#This Row],[6M Return vs Nifty Z-Score]],Table2[6M Return vs Nifty Z-Score])</f>
        <v>468</v>
      </c>
      <c r="AU610">
        <f>_xlfn.RANK.AVG(Table2[[#This Row],[Sharpe Ratio Z-Score]],Table2[Sharpe Ratio Z-Score])</f>
        <v>709</v>
      </c>
      <c r="AV610">
        <f>(Table2[[#This Row],[Rank 1Y]]+Table2[[#This Row],[Rank 6M]]+Table2[[#This Row],[Rank Sharpe]])/3</f>
        <v>557.66666666666663</v>
      </c>
    </row>
    <row r="611" spans="1:48" x14ac:dyDescent="0.3">
      <c r="A611" t="s">
        <v>1948</v>
      </c>
      <c r="B611" t="s">
        <v>1949</v>
      </c>
      <c r="C611" t="s">
        <v>3173</v>
      </c>
      <c r="D611" t="s">
        <v>180</v>
      </c>
      <c r="E611">
        <v>3686.22202444499</v>
      </c>
      <c r="F611">
        <v>258.14999999999998</v>
      </c>
      <c r="G611">
        <v>-14.632018811710999</v>
      </c>
      <c r="H611">
        <f>(Table2[[#This Row],[1Y Return vs Nifty]]-AVERAGE(Table2[1Y Return vs Nifty]))/_xlfn.STDEV.P(Table2[1Y Return vs Nifty])</f>
        <v>-0.68689015669659959</v>
      </c>
      <c r="I611">
        <v>-8.1605203240405402</v>
      </c>
      <c r="J611">
        <f>(Table2[[#This Row],[1M Return vs Nifty]]-AVERAGE(Table2[1M Return vs Nifty]))/_xlfn.STDEV.P(Table2[1M Return vs Nifty])</f>
        <v>-0.87757346249428914</v>
      </c>
      <c r="K611">
        <v>2.7079745866710598</v>
      </c>
      <c r="L611">
        <f>(Table2[[#This Row],[6M Return vs Nifty]]-AVERAGE(Table2[6M Return vs Nifty]))/_xlfn.STDEV.P(Table2[6M Return vs Nifty])</f>
        <v>-0.40109162713263791</v>
      </c>
      <c r="M611">
        <v>-4.4308643173921496</v>
      </c>
      <c r="N611">
        <f>(Table2[[#This Row],[1W Return vs Nifty]]-AVERAGE(Table2[1W Return vs Nifty]))/_xlfn.STDEV.P(Table2[1W Return vs Nifty])</f>
        <v>-0.73566517281187871</v>
      </c>
      <c r="O611">
        <v>241.49</v>
      </c>
      <c r="P611">
        <v>266.88398805698898</v>
      </c>
      <c r="Q611">
        <v>246.51332392803999</v>
      </c>
      <c r="R611">
        <v>32.141364585616898</v>
      </c>
      <c r="S611" s="1">
        <f>(Table2[[#This Row],[Close Price]]-Table2[[#This Row],[20D EMA]])/Table2[[#This Row],[20D EMA]]</f>
        <v>6.8988363907408035E-2</v>
      </c>
      <c r="T611" s="1">
        <f>(Table2[[#This Row],[Close Price]]-Table2[[#This Row],[50D EMA]])/Table2[[#This Row],[50D EMA]]</f>
        <v>-3.2725785164466281E-2</v>
      </c>
      <c r="U611" s="1">
        <f>(Table2[[#This Row],[Close Price]]-Table2[[#This Row],[200D EMA]])/Table2[[#This Row],[200D EMA]]</f>
        <v>4.7205059290656673E-2</v>
      </c>
      <c r="V611">
        <v>0.52583492870194903</v>
      </c>
      <c r="W611">
        <v>247</v>
      </c>
      <c r="X611">
        <v>261.25</v>
      </c>
      <c r="Y611">
        <v>256.55</v>
      </c>
      <c r="Z611">
        <v>262.75</v>
      </c>
      <c r="AA611">
        <v>256.55</v>
      </c>
      <c r="AB611">
        <v>269</v>
      </c>
      <c r="AC611" s="1">
        <f>(Table2[[#This Row],[Close Price]]/Table2[[#This Row],[Day Low]])-1</f>
        <v>4.5141700404858209E-2</v>
      </c>
      <c r="AD611" s="1">
        <f>(Table2[[#This Row],[Day High]]/Table2[[#This Row],[Close Price]])-1</f>
        <v>1.2008522177028969E-2</v>
      </c>
      <c r="AE611" s="1">
        <f>(Table2[[#This Row],[Close Price]]/Table2[[#This Row],[Current Week Low]])-1</f>
        <v>6.2366010524264048E-3</v>
      </c>
      <c r="AF611" s="1">
        <f>(Table2[[#This Row],[Current Week High]]/Table2[[#This Row],[Close Price]])-1</f>
        <v>1.7819097423978469E-2</v>
      </c>
      <c r="AG611" s="1">
        <f>(Table2[[#This Row],[Close Price]]/Table2[[#This Row],[Current Month Low]])-1</f>
        <v>6.2366010524264048E-3</v>
      </c>
      <c r="AH611" s="1">
        <f>(Table2[[#This Row],[Current Month High]]/Table2[[#This Row],[Close Price]])-1</f>
        <v>4.2029827619601168E-2</v>
      </c>
      <c r="AI611">
        <v>11.931047840402799</v>
      </c>
      <c r="AJ611">
        <v>29.236545682102602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-0.16</v>
      </c>
      <c r="AM611" t="s">
        <v>3216</v>
      </c>
      <c r="AN611">
        <v>-4.58</v>
      </c>
      <c r="AO611" t="s">
        <v>3216</v>
      </c>
      <c r="AP611">
        <v>-3.8318744207678002E-2</v>
      </c>
      <c r="AQ611">
        <f>(Table2[[#This Row],[Sharpe Ratio]]-AVERAGE(Table2[Sharpe Ratio]))/_xlfn.STDEV.P(Table2[Sharpe Ratio])</f>
        <v>-1.1930426084059429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567</v>
      </c>
      <c r="AT611">
        <f>_xlfn.RANK.AVG(Table2[[#This Row],[6M Return vs Nifty Z-Score]],Table2[6M Return vs Nifty Z-Score])</f>
        <v>451</v>
      </c>
      <c r="AU611">
        <f>_xlfn.RANK.AVG(Table2[[#This Row],[Sharpe Ratio Z-Score]],Table2[Sharpe Ratio Z-Score])</f>
        <v>657</v>
      </c>
      <c r="AV611">
        <f>(Table2[[#This Row],[Rank 1Y]]+Table2[[#This Row],[Rank 6M]]+Table2[[#This Row],[Rank Sharpe]])/3</f>
        <v>558.33333333333337</v>
      </c>
    </row>
    <row r="612" spans="1:48" x14ac:dyDescent="0.3">
      <c r="A612" t="s">
        <v>1390</v>
      </c>
      <c r="B612" t="s">
        <v>1391</v>
      </c>
      <c r="C612" t="s">
        <v>3184</v>
      </c>
      <c r="D612" t="s">
        <v>132</v>
      </c>
      <c r="E612">
        <v>8226.2841239999998</v>
      </c>
      <c r="F612">
        <v>530</v>
      </c>
      <c r="G612">
        <v>-32.573215655223997</v>
      </c>
      <c r="H612">
        <f>(Table2[[#This Row],[1Y Return vs Nifty]]-AVERAGE(Table2[1Y Return vs Nifty]))/_xlfn.STDEV.P(Table2[1Y Return vs Nifty])</f>
        <v>-0.98509333288156153</v>
      </c>
      <c r="I612">
        <v>-12.2752316776839</v>
      </c>
      <c r="J612">
        <f>(Table2[[#This Row],[1M Return vs Nifty]]-AVERAGE(Table2[1M Return vs Nifty]))/_xlfn.STDEV.P(Table2[1M Return vs Nifty])</f>
        <v>-1.2604141707829994</v>
      </c>
      <c r="K612">
        <v>-17.840237634434601</v>
      </c>
      <c r="L612">
        <f>(Table2[[#This Row],[6M Return vs Nifty]]-AVERAGE(Table2[6M Return vs Nifty]))/_xlfn.STDEV.P(Table2[6M Return vs Nifty])</f>
        <v>-1.0068877283823985</v>
      </c>
      <c r="M612">
        <v>-5.5524045773806101</v>
      </c>
      <c r="N612">
        <f>(Table2[[#This Row],[1W Return vs Nifty]]-AVERAGE(Table2[1W Return vs Nifty]))/_xlfn.STDEV.P(Table2[1W Return vs Nifty])</f>
        <v>-0.98868830640652428</v>
      </c>
      <c r="O612">
        <v>557</v>
      </c>
      <c r="P612">
        <v>574.34249467484699</v>
      </c>
      <c r="Q612">
        <v>572.06816232236497</v>
      </c>
      <c r="R612">
        <v>27.1046939115719</v>
      </c>
      <c r="S612" s="1">
        <f>(Table2[[#This Row],[Close Price]]-Table2[[#This Row],[20D EMA]])/Table2[[#This Row],[20D EMA]]</f>
        <v>-4.8473967684021541E-2</v>
      </c>
      <c r="T612" s="1">
        <f>(Table2[[#This Row],[Close Price]]-Table2[[#This Row],[50D EMA]])/Table2[[#This Row],[50D EMA]]</f>
        <v>-7.7205665758635258E-2</v>
      </c>
      <c r="U612" s="1">
        <f>(Table2[[#This Row],[Close Price]]-Table2[[#This Row],[200D EMA]])/Table2[[#This Row],[200D EMA]]</f>
        <v>-7.3536975299560936E-2</v>
      </c>
      <c r="V612">
        <v>0.736343172275018</v>
      </c>
      <c r="W612">
        <v>528</v>
      </c>
      <c r="X612">
        <v>541.6</v>
      </c>
      <c r="Y612">
        <v>528</v>
      </c>
      <c r="Z612">
        <v>552.45000000000005</v>
      </c>
      <c r="AA612">
        <v>528</v>
      </c>
      <c r="AB612">
        <v>573.95000000000005</v>
      </c>
      <c r="AC612" s="1">
        <f>(Table2[[#This Row],[Close Price]]/Table2[[#This Row],[Day Low]])-1</f>
        <v>3.7878787878788955E-3</v>
      </c>
      <c r="AD612" s="1">
        <f>(Table2[[#This Row],[Day High]]/Table2[[#This Row],[Close Price]])-1</f>
        <v>2.1886792452830317E-2</v>
      </c>
      <c r="AE612" s="1">
        <f>(Table2[[#This Row],[Close Price]]/Table2[[#This Row],[Current Week Low]])-1</f>
        <v>3.7878787878788955E-3</v>
      </c>
      <c r="AF612" s="1">
        <f>(Table2[[#This Row],[Current Week High]]/Table2[[#This Row],[Close Price]])-1</f>
        <v>4.235849056603791E-2</v>
      </c>
      <c r="AG612" s="1">
        <f>(Table2[[#This Row],[Close Price]]/Table2[[#This Row],[Current Month Low]])-1</f>
        <v>3.7878787878788955E-3</v>
      </c>
      <c r="AH612" s="1">
        <f>(Table2[[#This Row],[Current Month High]]/Table2[[#This Row],[Close Price]])-1</f>
        <v>8.2924528301886902E-2</v>
      </c>
      <c r="AI612">
        <v>28.075471698113098</v>
      </c>
      <c r="AJ612">
        <v>11.578947368421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-0.09</v>
      </c>
      <c r="AM612" t="s">
        <v>3216</v>
      </c>
      <c r="AN612">
        <v>-5.79</v>
      </c>
      <c r="AO612" t="s">
        <v>3216</v>
      </c>
      <c r="AP612">
        <v>6.6244476444873995E-2</v>
      </c>
      <c r="AQ612">
        <f>(Table2[[#This Row],[Sharpe Ratio]]-AVERAGE(Table2[Sharpe Ratio]))/_xlfn.STDEV.P(Table2[Sharpe Ratio])</f>
        <v>2.1362745180776872E-2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669</v>
      </c>
      <c r="AT612">
        <f>_xlfn.RANK.AVG(Table2[[#This Row],[6M Return vs Nifty Z-Score]],Table2[6M Return vs Nifty Z-Score])</f>
        <v>666</v>
      </c>
      <c r="AU612">
        <f>_xlfn.RANK.AVG(Table2[[#This Row],[Sharpe Ratio Z-Score]],Table2[Sharpe Ratio Z-Score])</f>
        <v>344</v>
      </c>
      <c r="AV612">
        <f>(Table2[[#This Row],[Rank 1Y]]+Table2[[#This Row],[Rank 6M]]+Table2[[#This Row],[Rank Sharpe]])/3</f>
        <v>559.66666666666663</v>
      </c>
    </row>
    <row r="613" spans="1:48" x14ac:dyDescent="0.3">
      <c r="A613" t="s">
        <v>1052</v>
      </c>
      <c r="B613" t="s">
        <v>1053</v>
      </c>
      <c r="C613" t="s">
        <v>3185</v>
      </c>
      <c r="D613" t="s">
        <v>468</v>
      </c>
      <c r="E613">
        <v>12913.75574164</v>
      </c>
      <c r="F613">
        <v>974.2</v>
      </c>
      <c r="G613">
        <v>-26.821730872028802</v>
      </c>
      <c r="H613">
        <f>(Table2[[#This Row],[1Y Return vs Nifty]]-AVERAGE(Table2[1Y Return vs Nifty]))/_xlfn.STDEV.P(Table2[1Y Return vs Nifty])</f>
        <v>-0.88949708893597335</v>
      </c>
      <c r="I613">
        <v>6.0956128164907799</v>
      </c>
      <c r="J613">
        <f>(Table2[[#This Row],[1M Return vs Nifty]]-AVERAGE(Table2[1M Return vs Nifty]))/_xlfn.STDEV.P(Table2[1M Return vs Nifty])</f>
        <v>0.44884475737587148</v>
      </c>
      <c r="K613">
        <v>4.6047027141899601</v>
      </c>
      <c r="L613">
        <f>(Table2[[#This Row],[6M Return vs Nifty]]-AVERAGE(Table2[6M Return vs Nifty]))/_xlfn.STDEV.P(Table2[6M Return vs Nifty])</f>
        <v>-0.34517286921745999</v>
      </c>
      <c r="M613">
        <v>-7.2395391278311498</v>
      </c>
      <c r="N613">
        <f>(Table2[[#This Row],[1W Return vs Nifty]]-AVERAGE(Table2[1W Return vs Nifty]))/_xlfn.STDEV.P(Table2[1W Return vs Nifty])</f>
        <v>-1.3693113531040912</v>
      </c>
      <c r="O613">
        <v>954.19</v>
      </c>
      <c r="P613">
        <v>920.46811588130095</v>
      </c>
      <c r="Q613">
        <v>887.91539658724605</v>
      </c>
      <c r="R613">
        <v>53.014495578433298</v>
      </c>
      <c r="S613" s="1">
        <f>(Table2[[#This Row],[Close Price]]-Table2[[#This Row],[20D EMA]])/Table2[[#This Row],[20D EMA]]</f>
        <v>2.0970666219516019E-2</v>
      </c>
      <c r="T613" s="1">
        <f>(Table2[[#This Row],[Close Price]]-Table2[[#This Row],[50D EMA]])/Table2[[#This Row],[50D EMA]]</f>
        <v>5.8374519651072952E-2</v>
      </c>
      <c r="U613" s="1">
        <f>(Table2[[#This Row],[Close Price]]-Table2[[#This Row],[200D EMA]])/Table2[[#This Row],[200D EMA]]</f>
        <v>9.7176604600386296E-2</v>
      </c>
      <c r="V613">
        <v>2.5460656525238399</v>
      </c>
      <c r="W613">
        <v>963.75</v>
      </c>
      <c r="X613">
        <v>994.85</v>
      </c>
      <c r="Y613">
        <v>963.75</v>
      </c>
      <c r="Z613">
        <v>1019</v>
      </c>
      <c r="AA613">
        <v>875</v>
      </c>
      <c r="AB613">
        <v>1071</v>
      </c>
      <c r="AC613" s="1">
        <f>(Table2[[#This Row],[Close Price]]/Table2[[#This Row],[Day Low]])-1</f>
        <v>1.0843060959792483E-2</v>
      </c>
      <c r="AD613" s="1">
        <f>(Table2[[#This Row],[Day High]]/Table2[[#This Row],[Close Price]])-1</f>
        <v>2.1196879490864351E-2</v>
      </c>
      <c r="AE613" s="1">
        <f>(Table2[[#This Row],[Close Price]]/Table2[[#This Row],[Current Week Low]])-1</f>
        <v>1.0843060959792483E-2</v>
      </c>
      <c r="AF613" s="1">
        <f>(Table2[[#This Row],[Current Week High]]/Table2[[#This Row],[Close Price]])-1</f>
        <v>4.5986450420858027E-2</v>
      </c>
      <c r="AG613" s="1">
        <f>(Table2[[#This Row],[Close Price]]/Table2[[#This Row],[Current Month Low]])-1</f>
        <v>0.11337142857142868</v>
      </c>
      <c r="AH613" s="1">
        <f>(Table2[[#This Row],[Current Month High]]/Table2[[#This Row],[Close Price]])-1</f>
        <v>9.9363580373639904E-2</v>
      </c>
      <c r="AI613">
        <v>9.9363580373639895</v>
      </c>
      <c r="AJ613">
        <v>27.9233142932177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0.05</v>
      </c>
      <c r="AM613" t="s">
        <v>3217</v>
      </c>
      <c r="AN613">
        <v>10.86</v>
      </c>
      <c r="AO613" t="s">
        <v>3217</v>
      </c>
      <c r="AP613">
        <v>-1.3928135632682E-2</v>
      </c>
      <c r="AQ613">
        <f>(Table2[[#This Row],[Sharpe Ratio]]-AVERAGE(Table2[Sharpe Ratio]))/_xlfn.STDEV.P(Table2[Sharpe Ratio])</f>
        <v>-0.9097681889125302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-3.0649047427941829</v>
      </c>
      <c r="AS613">
        <f>_xlfn.RANK.AVG(Table2[[#This Row],[1Y Return vs Nifty Z-Score]],Table2[1Y Return vs Nifty Z-Score])</f>
        <v>644</v>
      </c>
      <c r="AT613">
        <f>_xlfn.RANK.AVG(Table2[[#This Row],[6M Return vs Nifty Z-Score]],Table2[6M Return vs Nifty Z-Score])</f>
        <v>425</v>
      </c>
      <c r="AU613">
        <f>_xlfn.RANK.AVG(Table2[[#This Row],[Sharpe Ratio Z-Score]],Table2[Sharpe Ratio Z-Score])</f>
        <v>612</v>
      </c>
      <c r="AV613">
        <f>(Table2[[#This Row],[Rank 1Y]]+Table2[[#This Row],[Rank 6M]]+Table2[[#This Row],[Rank Sharpe]])/3</f>
        <v>560.33333333333337</v>
      </c>
    </row>
    <row r="614" spans="1:48" x14ac:dyDescent="0.3">
      <c r="A614" t="s">
        <v>2226</v>
      </c>
      <c r="B614" t="s">
        <v>2227</v>
      </c>
      <c r="C614" t="s">
        <v>3188</v>
      </c>
      <c r="D614" t="s">
        <v>1935</v>
      </c>
      <c r="E614">
        <v>2621.2589951720001</v>
      </c>
      <c r="F614">
        <v>54.98</v>
      </c>
      <c r="G614">
        <v>-13.957938079701799</v>
      </c>
      <c r="H614">
        <f>(Table2[[#This Row],[1Y Return vs Nifty]]-AVERAGE(Table2[1Y Return vs Nifty]))/_xlfn.STDEV.P(Table2[1Y Return vs Nifty])</f>
        <v>-0.6756861652882501</v>
      </c>
      <c r="I614">
        <v>7.0734890767057301</v>
      </c>
      <c r="J614">
        <f>(Table2[[#This Row],[1M Return vs Nifty]]-AVERAGE(Table2[1M Return vs Nifty]))/_xlfn.STDEV.P(Table2[1M Return vs Nifty])</f>
        <v>0.53982825728721295</v>
      </c>
      <c r="K614">
        <v>-5.8655554113718402</v>
      </c>
      <c r="L614">
        <f>(Table2[[#This Row],[6M Return vs Nifty]]-AVERAGE(Table2[6M Return vs Nifty]))/_xlfn.STDEV.P(Table2[6M Return vs Nifty])</f>
        <v>-0.6538538134909988</v>
      </c>
      <c r="M614">
        <v>7.1758993692508604</v>
      </c>
      <c r="N614">
        <f>(Table2[[#This Row],[1W Return vs Nifty]]-AVERAGE(Table2[1W Return vs Nifty]))/_xlfn.STDEV.P(Table2[1W Return vs Nifty])</f>
        <v>1.8828584983019616</v>
      </c>
      <c r="O614">
        <v>54.32</v>
      </c>
      <c r="P614">
        <v>52.781834859884697</v>
      </c>
      <c r="Q614">
        <v>51.926328497416002</v>
      </c>
      <c r="R614">
        <v>67.279058260812107</v>
      </c>
      <c r="S614" s="1">
        <f>(Table2[[#This Row],[Close Price]]-Table2[[#This Row],[20D EMA]])/Table2[[#This Row],[20D EMA]]</f>
        <v>1.2150220913107449E-2</v>
      </c>
      <c r="T614" s="1">
        <f>(Table2[[#This Row],[Close Price]]-Table2[[#This Row],[50D EMA]])/Table2[[#This Row],[50D EMA]]</f>
        <v>4.1646243370481076E-2</v>
      </c>
      <c r="U614" s="1">
        <f>(Table2[[#This Row],[Close Price]]-Table2[[#This Row],[200D EMA]])/Table2[[#This Row],[200D EMA]]</f>
        <v>5.8807768447098174E-2</v>
      </c>
      <c r="V614">
        <v>1.1442630343868001</v>
      </c>
      <c r="W614">
        <v>52.25</v>
      </c>
      <c r="X614">
        <v>55.77</v>
      </c>
      <c r="Y614">
        <v>54.4</v>
      </c>
      <c r="Z614">
        <v>56.38</v>
      </c>
      <c r="AA614">
        <v>51.75</v>
      </c>
      <c r="AB614">
        <v>57.45</v>
      </c>
      <c r="AC614" s="1">
        <f>(Table2[[#This Row],[Close Price]]/Table2[[#This Row],[Day Low]])-1</f>
        <v>5.22488038277511E-2</v>
      </c>
      <c r="AD614" s="1">
        <f>(Table2[[#This Row],[Day High]]/Table2[[#This Row],[Close Price]])-1</f>
        <v>1.436886140414706E-2</v>
      </c>
      <c r="AE614" s="1">
        <f>(Table2[[#This Row],[Close Price]]/Table2[[#This Row],[Current Week Low]])-1</f>
        <v>1.0661764705882426E-2</v>
      </c>
      <c r="AF614" s="1">
        <f>(Table2[[#This Row],[Current Week High]]/Table2[[#This Row],[Close Price]])-1</f>
        <v>2.5463805020007335E-2</v>
      </c>
      <c r="AG614" s="1">
        <f>(Table2[[#This Row],[Close Price]]/Table2[[#This Row],[Current Month Low]])-1</f>
        <v>6.241545893719791E-2</v>
      </c>
      <c r="AH614" s="1">
        <f>(Table2[[#This Row],[Current Month High]]/Table2[[#This Row],[Close Price]])-1</f>
        <v>4.4925427428155862E-2</v>
      </c>
      <c r="AI614">
        <v>26.2277191706075</v>
      </c>
      <c r="AJ614">
        <v>29.5170789163721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-0.01</v>
      </c>
      <c r="AM614" t="s">
        <v>3216</v>
      </c>
      <c r="AN614">
        <v>6.14</v>
      </c>
      <c r="AO614" t="s">
        <v>3217</v>
      </c>
      <c r="AP614">
        <v>-3.0832884238300002E-4</v>
      </c>
      <c r="AQ614">
        <f>(Table2[[#This Row],[Sharpe Ratio]]-AVERAGE(Table2[Sharpe Ratio]))/_xlfn.STDEV.P(Table2[Sharpe Ratio])</f>
        <v>-0.7515866966274396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0.34156008018248585</v>
      </c>
      <c r="AS614">
        <f>_xlfn.RANK.AVG(Table2[[#This Row],[1Y Return vs Nifty Z-Score]],Table2[1Y Return vs Nifty Z-Score])</f>
        <v>562</v>
      </c>
      <c r="AT614">
        <f>_xlfn.RANK.AVG(Table2[[#This Row],[6M Return vs Nifty Z-Score]],Table2[6M Return vs Nifty Z-Score])</f>
        <v>541</v>
      </c>
      <c r="AU614">
        <f>_xlfn.RANK.AVG(Table2[[#This Row],[Sharpe Ratio Z-Score]],Table2[Sharpe Ratio Z-Score])</f>
        <v>582</v>
      </c>
      <c r="AV614">
        <f>(Table2[[#This Row],[Rank 1Y]]+Table2[[#This Row],[Rank 6M]]+Table2[[#This Row],[Rank Sharpe]])/3</f>
        <v>561.66666666666663</v>
      </c>
    </row>
    <row r="615" spans="1:48" x14ac:dyDescent="0.3">
      <c r="A615" t="s">
        <v>922</v>
      </c>
      <c r="B615" t="s">
        <v>923</v>
      </c>
      <c r="C615" t="s">
        <v>3171</v>
      </c>
      <c r="D615" t="s">
        <v>565</v>
      </c>
      <c r="E615">
        <v>16917.15982425</v>
      </c>
      <c r="F615">
        <v>338.7</v>
      </c>
      <c r="G615">
        <v>-3.5300081710688498</v>
      </c>
      <c r="H615">
        <f>(Table2[[#This Row],[1Y Return vs Nifty]]-AVERAGE(Table2[1Y Return vs Nifty]))/_xlfn.STDEV.P(Table2[1Y Return vs Nifty])</f>
        <v>-0.50236206395256588</v>
      </c>
      <c r="I615">
        <v>6.1242503648636504</v>
      </c>
      <c r="J615">
        <f>(Table2[[#This Row],[1M Return vs Nifty]]-AVERAGE(Table2[1M Return vs Nifty]))/_xlfn.STDEV.P(Table2[1M Return vs Nifty])</f>
        <v>0.4515092503039147</v>
      </c>
      <c r="K615">
        <v>-8.5014880265296302</v>
      </c>
      <c r="L615">
        <f>(Table2[[#This Row],[6M Return vs Nifty]]-AVERAGE(Table2[6M Return vs Nifty]))/_xlfn.STDEV.P(Table2[6M Return vs Nifty])</f>
        <v>-0.73156557178107129</v>
      </c>
      <c r="M615">
        <v>0.96017706215946796</v>
      </c>
      <c r="N615">
        <f>(Table2[[#This Row],[1W Return vs Nifty]]-AVERAGE(Table2[1W Return vs Nifty]))/_xlfn.STDEV.P(Table2[1W Return vs Nifty])</f>
        <v>0.48057131182986368</v>
      </c>
      <c r="O615">
        <v>324.63</v>
      </c>
      <c r="P615">
        <v>321.61016135726402</v>
      </c>
      <c r="Q615">
        <v>318.76807010331999</v>
      </c>
      <c r="R615">
        <v>70.1055890190338</v>
      </c>
      <c r="S615" s="1">
        <f>(Table2[[#This Row],[Close Price]]-Table2[[#This Row],[20D EMA]])/Table2[[#This Row],[20D EMA]]</f>
        <v>4.3341650494409002E-2</v>
      </c>
      <c r="T615" s="1">
        <f>(Table2[[#This Row],[Close Price]]-Table2[[#This Row],[50D EMA]])/Table2[[#This Row],[50D EMA]]</f>
        <v>5.3138366557241773E-2</v>
      </c>
      <c r="U615" s="1">
        <f>(Table2[[#This Row],[Close Price]]-Table2[[#This Row],[200D EMA]])/Table2[[#This Row],[200D EMA]]</f>
        <v>6.2528000029048111E-2</v>
      </c>
      <c r="V615">
        <v>1.3893568302328201</v>
      </c>
      <c r="W615">
        <v>333.8</v>
      </c>
      <c r="X615">
        <v>341.7</v>
      </c>
      <c r="Y615">
        <v>326.35000000000002</v>
      </c>
      <c r="Z615">
        <v>344.5</v>
      </c>
      <c r="AA615">
        <v>312.05</v>
      </c>
      <c r="AB615">
        <v>344.5</v>
      </c>
      <c r="AC615" s="1">
        <f>(Table2[[#This Row],[Close Price]]/Table2[[#This Row],[Day Low]])-1</f>
        <v>1.467944877171945E-2</v>
      </c>
      <c r="AD615" s="1">
        <f>(Table2[[#This Row],[Day High]]/Table2[[#This Row],[Close Price]])-1</f>
        <v>8.8573959255979773E-3</v>
      </c>
      <c r="AE615" s="1">
        <f>(Table2[[#This Row],[Close Price]]/Table2[[#This Row],[Current Week Low]])-1</f>
        <v>3.7842806802512508E-2</v>
      </c>
      <c r="AF615" s="1">
        <f>(Table2[[#This Row],[Current Week High]]/Table2[[#This Row],[Close Price]])-1</f>
        <v>1.712429878948929E-2</v>
      </c>
      <c r="AG615" s="1">
        <f>(Table2[[#This Row],[Close Price]]/Table2[[#This Row],[Current Month Low]])-1</f>
        <v>8.5402980291619857E-2</v>
      </c>
      <c r="AH615" s="1">
        <f>(Table2[[#This Row],[Current Month High]]/Table2[[#This Row],[Close Price]])-1</f>
        <v>1.712429878948929E-2</v>
      </c>
      <c r="AI615">
        <v>15.736640094478901</v>
      </c>
      <c r="AJ615">
        <v>24.3848696290855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-0.04</v>
      </c>
      <c r="AM615" t="s">
        <v>3216</v>
      </c>
      <c r="AN615">
        <v>5.35</v>
      </c>
      <c r="AO615" t="s">
        <v>3217</v>
      </c>
      <c r="AP615">
        <v>-2.7237529219674001E-2</v>
      </c>
      <c r="AQ615">
        <f>(Table2[[#This Row],[Sharpe Ratio]]-AVERAGE(Table2[Sharpe Ratio]))/_xlfn.STDEV.P(Table2[Sharpe Ratio])</f>
        <v>-1.0643445181817202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-1.366191591781579</v>
      </c>
      <c r="AS615">
        <f>_xlfn.RANK.AVG(Table2[[#This Row],[1Y Return vs Nifty Z-Score]],Table2[1Y Return vs Nifty Z-Score])</f>
        <v>482</v>
      </c>
      <c r="AT615">
        <f>_xlfn.RANK.AVG(Table2[[#This Row],[6M Return vs Nifty Z-Score]],Table2[6M Return vs Nifty Z-Score])</f>
        <v>566</v>
      </c>
      <c r="AU615">
        <f>_xlfn.RANK.AVG(Table2[[#This Row],[Sharpe Ratio Z-Score]],Table2[Sharpe Ratio Z-Score])</f>
        <v>639</v>
      </c>
      <c r="AV615">
        <f>(Table2[[#This Row],[Rank 1Y]]+Table2[[#This Row],[Rank 6M]]+Table2[[#This Row],[Rank Sharpe]])/3</f>
        <v>562.33333333333337</v>
      </c>
    </row>
    <row r="616" spans="1:48" x14ac:dyDescent="0.3">
      <c r="A616" t="s">
        <v>1392</v>
      </c>
      <c r="B616" t="s">
        <v>1393</v>
      </c>
      <c r="C616" t="s">
        <v>3185</v>
      </c>
      <c r="D616" t="s">
        <v>468</v>
      </c>
      <c r="E616">
        <v>8194.5914088899899</v>
      </c>
      <c r="F616">
        <v>296.3</v>
      </c>
      <c r="G616">
        <v>-24.068637128274101</v>
      </c>
      <c r="H616">
        <f>(Table2[[#This Row],[1Y Return vs Nifty]]-AVERAGE(Table2[1Y Return vs Nifty]))/_xlfn.STDEV.P(Table2[1Y Return vs Nifty])</f>
        <v>-0.84373752752636544</v>
      </c>
      <c r="I616">
        <v>5.9464515414245298</v>
      </c>
      <c r="J616">
        <f>(Table2[[#This Row],[1M Return vs Nifty]]-AVERAGE(Table2[1M Return vs Nifty]))/_xlfn.STDEV.P(Table2[1M Return vs Nifty])</f>
        <v>0.43496650364489059</v>
      </c>
      <c r="K616">
        <v>14.1863603495124</v>
      </c>
      <c r="L616">
        <f>(Table2[[#This Row],[6M Return vs Nifty]]-AVERAGE(Table2[6M Return vs Nifty]))/_xlfn.STDEV.P(Table2[6M Return vs Nifty])</f>
        <v>-6.2689372525405448E-2</v>
      </c>
      <c r="M616">
        <v>-7.5776810773432803</v>
      </c>
      <c r="N616">
        <f>(Table2[[#This Row],[1W Return vs Nifty]]-AVERAGE(Table2[1W Return vs Nifty]))/_xlfn.STDEV.P(Table2[1W Return vs Nifty])</f>
        <v>-1.4455972776648751</v>
      </c>
      <c r="O616">
        <v>298.47000000000003</v>
      </c>
      <c r="P616">
        <v>283.37776396241799</v>
      </c>
      <c r="Q616">
        <v>268.06605167449999</v>
      </c>
      <c r="R616">
        <v>41.727576741323801</v>
      </c>
      <c r="S616" s="1">
        <f>(Table2[[#This Row],[Close Price]]-Table2[[#This Row],[20D EMA]])/Table2[[#This Row],[20D EMA]]</f>
        <v>-7.2704124367608657E-3</v>
      </c>
      <c r="T616" s="1">
        <f>(Table2[[#This Row],[Close Price]]-Table2[[#This Row],[50D EMA]])/Table2[[#This Row],[50D EMA]]</f>
        <v>4.5600741063423003E-2</v>
      </c>
      <c r="U616" s="1">
        <f>(Table2[[#This Row],[Close Price]]-Table2[[#This Row],[200D EMA]])/Table2[[#This Row],[200D EMA]]</f>
        <v>0.10532459499863556</v>
      </c>
      <c r="V616">
        <v>1.2233051677275</v>
      </c>
      <c r="W616">
        <v>295.10000000000002</v>
      </c>
      <c r="X616">
        <v>306.85000000000002</v>
      </c>
      <c r="Y616">
        <v>295.10000000000002</v>
      </c>
      <c r="Z616">
        <v>314.2</v>
      </c>
      <c r="AA616">
        <v>283</v>
      </c>
      <c r="AB616">
        <v>325.5</v>
      </c>
      <c r="AC616" s="1">
        <f>(Table2[[#This Row],[Close Price]]/Table2[[#This Row],[Day Low]])-1</f>
        <v>4.0664181633345287E-3</v>
      </c>
      <c r="AD616" s="1">
        <f>(Table2[[#This Row],[Day High]]/Table2[[#This Row],[Close Price]])-1</f>
        <v>3.5605804927438367E-2</v>
      </c>
      <c r="AE616" s="1">
        <f>(Table2[[#This Row],[Close Price]]/Table2[[#This Row],[Current Week Low]])-1</f>
        <v>4.0664181633345287E-3</v>
      </c>
      <c r="AF616" s="1">
        <f>(Table2[[#This Row],[Current Week High]]/Table2[[#This Row],[Close Price]])-1</f>
        <v>6.0411744853189342E-2</v>
      </c>
      <c r="AG616" s="1">
        <f>(Table2[[#This Row],[Close Price]]/Table2[[#This Row],[Current Month Low]])-1</f>
        <v>4.6996466431095341E-2</v>
      </c>
      <c r="AH616" s="1">
        <f>(Table2[[#This Row],[Current Month High]]/Table2[[#This Row],[Close Price]])-1</f>
        <v>9.8548768140398257E-2</v>
      </c>
      <c r="AI616">
        <v>9.8548768140398195</v>
      </c>
      <c r="AJ616">
        <v>34.681818181818102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0.14000000000000001</v>
      </c>
      <c r="AM616" t="s">
        <v>3217</v>
      </c>
      <c r="AN616">
        <v>1.96</v>
      </c>
      <c r="AO616" t="s">
        <v>3217</v>
      </c>
      <c r="AP616">
        <v>-0.10869868687666499</v>
      </c>
      <c r="AQ616">
        <f>(Table2[[#This Row],[Sharpe Ratio]]-AVERAGE(Table2[Sharpe Ratio]))/_xlfn.STDEV.P(Table2[Sharpe Ratio])</f>
        <v>-2.0104407205619137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-3.9274983946336688</v>
      </c>
      <c r="AS616">
        <f>_xlfn.RANK.AVG(Table2[[#This Row],[1Y Return vs Nifty Z-Score]],Table2[1Y Return vs Nifty Z-Score])</f>
        <v>623</v>
      </c>
      <c r="AT616">
        <f>_xlfn.RANK.AVG(Table2[[#This Row],[6M Return vs Nifty Z-Score]],Table2[6M Return vs Nifty Z-Score])</f>
        <v>337</v>
      </c>
      <c r="AU616">
        <f>_xlfn.RANK.AVG(Table2[[#This Row],[Sharpe Ratio Z-Score]],Table2[Sharpe Ratio Z-Score])</f>
        <v>732</v>
      </c>
      <c r="AV616">
        <f>(Table2[[#This Row],[Rank 1Y]]+Table2[[#This Row],[Rank 6M]]+Table2[[#This Row],[Rank Sharpe]])/3</f>
        <v>564</v>
      </c>
    </row>
    <row r="617" spans="1:48" x14ac:dyDescent="0.3">
      <c r="A617" t="s">
        <v>1678</v>
      </c>
      <c r="B617" t="s">
        <v>1679</v>
      </c>
      <c r="C617" t="s">
        <v>3182</v>
      </c>
      <c r="D617" t="s">
        <v>1081</v>
      </c>
      <c r="E617">
        <v>5279.71105025</v>
      </c>
      <c r="F617">
        <v>3149.65</v>
      </c>
      <c r="G617">
        <v>-5.4868769127449699</v>
      </c>
      <c r="H617">
        <f>(Table2[[#This Row],[1Y Return vs Nifty]]-AVERAGE(Table2[1Y Return vs Nifty]))/_xlfn.STDEV.P(Table2[1Y Return vs Nifty])</f>
        <v>-0.53488745672511551</v>
      </c>
      <c r="I617">
        <v>-2.0423794399050199</v>
      </c>
      <c r="J617">
        <f>(Table2[[#This Row],[1M Return vs Nifty]]-AVERAGE(Table2[1M Return vs Nifty]))/_xlfn.STDEV.P(Table2[1M Return vs Nifty])</f>
        <v>-0.30832979308875519</v>
      </c>
      <c r="K617">
        <v>-3.4169983432996398</v>
      </c>
      <c r="L617">
        <f>(Table2[[#This Row],[6M Return vs Nifty]]-AVERAGE(Table2[6M Return vs Nifty]))/_xlfn.STDEV.P(Table2[6M Return vs Nifty])</f>
        <v>-0.58166620370944722</v>
      </c>
      <c r="M617">
        <v>-3.5847870414149599</v>
      </c>
      <c r="N617">
        <f>(Table2[[#This Row],[1W Return vs Nifty]]-AVERAGE(Table2[1W Return vs Nifty]))/_xlfn.STDEV.P(Table2[1W Return vs Nifty])</f>
        <v>-0.54478738512267633</v>
      </c>
      <c r="O617">
        <v>3038.5</v>
      </c>
      <c r="P617">
        <v>3122.14244541778</v>
      </c>
      <c r="Q617">
        <v>2997.7678475636999</v>
      </c>
      <c r="R617">
        <v>51.538541574532999</v>
      </c>
      <c r="S617" s="1">
        <f>(Table2[[#This Row],[Close Price]]-Table2[[#This Row],[20D EMA]])/Table2[[#This Row],[20D EMA]]</f>
        <v>3.6580549613296064E-2</v>
      </c>
      <c r="T617" s="1">
        <f>(Table2[[#This Row],[Close Price]]-Table2[[#This Row],[50D EMA]])/Table2[[#This Row],[50D EMA]]</f>
        <v>8.8104739175471122E-3</v>
      </c>
      <c r="U617" s="1">
        <f>(Table2[[#This Row],[Close Price]]-Table2[[#This Row],[200D EMA]])/Table2[[#This Row],[200D EMA]]</f>
        <v>5.0665081540498723E-2</v>
      </c>
      <c r="V617">
        <v>0.670082091882787</v>
      </c>
      <c r="W617">
        <v>3070.1</v>
      </c>
      <c r="X617">
        <v>3157.25</v>
      </c>
      <c r="Y617">
        <v>3084.5</v>
      </c>
      <c r="Z617">
        <v>3183</v>
      </c>
      <c r="AA617">
        <v>3063.7</v>
      </c>
      <c r="AB617">
        <v>3183</v>
      </c>
      <c r="AC617" s="1">
        <f>(Table2[[#This Row],[Close Price]]/Table2[[#This Row],[Day Low]])-1</f>
        <v>2.5911208103970518E-2</v>
      </c>
      <c r="AD617" s="1">
        <f>(Table2[[#This Row],[Day High]]/Table2[[#This Row],[Close Price]])-1</f>
        <v>2.4129665200895989E-3</v>
      </c>
      <c r="AE617" s="1">
        <f>(Table2[[#This Row],[Close Price]]/Table2[[#This Row],[Current Week Low]])-1</f>
        <v>2.1121737720862344E-2</v>
      </c>
      <c r="AF617" s="1">
        <f>(Table2[[#This Row],[Current Week High]]/Table2[[#This Row],[Close Price]])-1</f>
        <v>1.0588478084866626E-2</v>
      </c>
      <c r="AG617" s="1">
        <f>(Table2[[#This Row],[Close Price]]/Table2[[#This Row],[Current Month Low]])-1</f>
        <v>2.8054313411887577E-2</v>
      </c>
      <c r="AH617" s="1">
        <f>(Table2[[#This Row],[Current Month High]]/Table2[[#This Row],[Close Price]])-1</f>
        <v>1.0588478084866626E-2</v>
      </c>
      <c r="AI617">
        <v>17.473370056990401</v>
      </c>
      <c r="AJ617">
        <v>36.941304347826097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0</v>
      </c>
      <c r="AM617">
        <v>0</v>
      </c>
      <c r="AN617">
        <v>-1.2</v>
      </c>
      <c r="AO617" t="s">
        <v>3216</v>
      </c>
      <c r="AP617">
        <v>-6.3812925904614001E-2</v>
      </c>
      <c r="AQ617">
        <f>(Table2[[#This Row],[Sharpe Ratio]]-AVERAGE(Table2[Sharpe Ratio]))/_xlfn.STDEV.P(Table2[Sharpe Ratio])</f>
        <v>-1.4891340117201926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497</v>
      </c>
      <c r="AT617">
        <f>_xlfn.RANK.AVG(Table2[[#This Row],[6M Return vs Nifty Z-Score]],Table2[6M Return vs Nifty Z-Score])</f>
        <v>513</v>
      </c>
      <c r="AU617">
        <f>_xlfn.RANK.AVG(Table2[[#This Row],[Sharpe Ratio Z-Score]],Table2[Sharpe Ratio Z-Score])</f>
        <v>685</v>
      </c>
      <c r="AV617">
        <f>(Table2[[#This Row],[Rank 1Y]]+Table2[[#This Row],[Rank 6M]]+Table2[[#This Row],[Rank Sharpe]])/3</f>
        <v>565</v>
      </c>
    </row>
    <row r="618" spans="1:48" x14ac:dyDescent="0.3">
      <c r="A618" t="s">
        <v>1073</v>
      </c>
      <c r="B618" t="s">
        <v>1074</v>
      </c>
      <c r="C618" t="s">
        <v>3170</v>
      </c>
      <c r="D618" t="s">
        <v>282</v>
      </c>
      <c r="E618">
        <v>12615.017069455</v>
      </c>
      <c r="F618">
        <v>937.45</v>
      </c>
      <c r="G618">
        <v>-36.046682401540203</v>
      </c>
      <c r="H618">
        <f>(Table2[[#This Row],[1Y Return vs Nifty]]-AVERAGE(Table2[1Y Return vs Nifty]))/_xlfn.STDEV.P(Table2[1Y Return vs Nifty])</f>
        <v>-1.0428263160910318</v>
      </c>
      <c r="I618">
        <v>0.48289733900524701</v>
      </c>
      <c r="J618">
        <f>(Table2[[#This Row],[1M Return vs Nifty]]-AVERAGE(Table2[1M Return vs Nifty]))/_xlfn.STDEV.P(Table2[1M Return vs Nifty])</f>
        <v>-7.337315395366556E-2</v>
      </c>
      <c r="K618">
        <v>-4.15973089257397</v>
      </c>
      <c r="L618">
        <f>(Table2[[#This Row],[6M Return vs Nifty]]-AVERAGE(Table2[6M Return vs Nifty]))/_xlfn.STDEV.P(Table2[6M Return vs Nifty])</f>
        <v>-0.60356321731725571</v>
      </c>
      <c r="M618">
        <v>-1.00730355824955</v>
      </c>
      <c r="N618">
        <f>(Table2[[#This Row],[1W Return vs Nifty]]-AVERAGE(Table2[1W Return vs Nifty]))/_xlfn.STDEV.P(Table2[1W Return vs Nifty])</f>
        <v>3.6701279141292099E-2</v>
      </c>
      <c r="O618">
        <v>938.09</v>
      </c>
      <c r="P618">
        <v>938.10290547990701</v>
      </c>
      <c r="Q618">
        <v>944.68861722536303</v>
      </c>
      <c r="R618">
        <v>48.704549528146799</v>
      </c>
      <c r="S618" s="1">
        <f>(Table2[[#This Row],[Close Price]]-Table2[[#This Row],[20D EMA]])/Table2[[#This Row],[20D EMA]]</f>
        <v>-6.8223731198497619E-4</v>
      </c>
      <c r="T618" s="1">
        <f>(Table2[[#This Row],[Close Price]]-Table2[[#This Row],[50D EMA]])/Table2[[#This Row],[50D EMA]]</f>
        <v>-6.959849245674755E-4</v>
      </c>
      <c r="U618" s="1">
        <f>(Table2[[#This Row],[Close Price]]-Table2[[#This Row],[200D EMA]])/Table2[[#This Row],[200D EMA]]</f>
        <v>-7.6624372236255671E-3</v>
      </c>
      <c r="V618">
        <v>0.40553741672923199</v>
      </c>
      <c r="W618">
        <v>932</v>
      </c>
      <c r="X618">
        <v>954.5</v>
      </c>
      <c r="Y618">
        <v>932</v>
      </c>
      <c r="Z618">
        <v>954.5</v>
      </c>
      <c r="AA618">
        <v>909</v>
      </c>
      <c r="AB618">
        <v>979.9</v>
      </c>
      <c r="AC618" s="1">
        <f>(Table2[[#This Row],[Close Price]]/Table2[[#This Row],[Day Low]])-1</f>
        <v>5.8476394849786839E-3</v>
      </c>
      <c r="AD618" s="1">
        <f>(Table2[[#This Row],[Day High]]/Table2[[#This Row],[Close Price]])-1</f>
        <v>1.8187636673955954E-2</v>
      </c>
      <c r="AE618" s="1">
        <f>(Table2[[#This Row],[Close Price]]/Table2[[#This Row],[Current Week Low]])-1</f>
        <v>5.8476394849786839E-3</v>
      </c>
      <c r="AF618" s="1">
        <f>(Table2[[#This Row],[Current Week High]]/Table2[[#This Row],[Close Price]])-1</f>
        <v>1.8187636673955954E-2</v>
      </c>
      <c r="AG618" s="1">
        <f>(Table2[[#This Row],[Close Price]]/Table2[[#This Row],[Current Month Low]])-1</f>
        <v>3.1298129812981301E-2</v>
      </c>
      <c r="AH618" s="1">
        <f>(Table2[[#This Row],[Current Month High]]/Table2[[#This Row],[Close Price]])-1</f>
        <v>4.5282415062136483E-2</v>
      </c>
      <c r="AI618">
        <v>33.127100112005898</v>
      </c>
      <c r="AJ618">
        <v>19.8708522472987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-0.15</v>
      </c>
      <c r="AM618" t="s">
        <v>3216</v>
      </c>
      <c r="AN618">
        <v>2.08</v>
      </c>
      <c r="AO618" t="s">
        <v>3217</v>
      </c>
      <c r="AP618">
        <v>1.4276667322057001E-2</v>
      </c>
      <c r="AQ618">
        <f>(Table2[[#This Row],[Sharpe Ratio]]-AVERAGE(Table2[Sharpe Ratio]))/_xlfn.STDEV.P(Table2[Sharpe Ratio])</f>
        <v>-0.58219542010017622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684</v>
      </c>
      <c r="AT618">
        <f>_xlfn.RANK.AVG(Table2[[#This Row],[6M Return vs Nifty Z-Score]],Table2[6M Return vs Nifty Z-Score])</f>
        <v>525</v>
      </c>
      <c r="AU618">
        <f>_xlfn.RANK.AVG(Table2[[#This Row],[Sharpe Ratio Z-Score]],Table2[Sharpe Ratio Z-Score])</f>
        <v>487</v>
      </c>
      <c r="AV618">
        <f>(Table2[[#This Row],[Rank 1Y]]+Table2[[#This Row],[Rank 6M]]+Table2[[#This Row],[Rank Sharpe]])/3</f>
        <v>565.33333333333337</v>
      </c>
    </row>
    <row r="619" spans="1:48" x14ac:dyDescent="0.3">
      <c r="A619" t="s">
        <v>417</v>
      </c>
      <c r="B619" t="s">
        <v>418</v>
      </c>
      <c r="C619" t="s">
        <v>3172</v>
      </c>
      <c r="D619" t="s">
        <v>27</v>
      </c>
      <c r="E619">
        <v>56860.35</v>
      </c>
      <c r="F619">
        <v>1995.1</v>
      </c>
      <c r="G619">
        <v>-20.940037689915702</v>
      </c>
      <c r="H619">
        <f>(Table2[[#This Row],[1Y Return vs Nifty]]-AVERAGE(Table2[1Y Return vs Nifty]))/_xlfn.STDEV.P(Table2[1Y Return vs Nifty])</f>
        <v>-0.7917366327328671</v>
      </c>
      <c r="I619">
        <v>4.8327553615116701</v>
      </c>
      <c r="J619">
        <f>(Table2[[#This Row],[1M Return vs Nifty]]-AVERAGE(Table2[1M Return vs Nifty]))/_xlfn.STDEV.P(Table2[1M Return vs Nifty])</f>
        <v>0.33134605552797874</v>
      </c>
      <c r="K619">
        <v>-13.4078091853071</v>
      </c>
      <c r="L619">
        <f>(Table2[[#This Row],[6M Return vs Nifty]]-AVERAGE(Table2[6M Return vs Nifty]))/_xlfn.STDEV.P(Table2[6M Return vs Nifty])</f>
        <v>-0.87621222996643566</v>
      </c>
      <c r="M619">
        <v>-0.83730980439533897</v>
      </c>
      <c r="N619">
        <f>(Table2[[#This Row],[1W Return vs Nifty]]-AVERAGE(Table2[1W Return vs Nifty]))/_xlfn.STDEV.P(Table2[1W Return vs Nifty])</f>
        <v>7.5052423390141329E-2</v>
      </c>
      <c r="O619">
        <v>1974.32</v>
      </c>
      <c r="P619">
        <v>1926.24747853905</v>
      </c>
      <c r="Q619">
        <v>1829.0460599553801</v>
      </c>
      <c r="R619">
        <v>51.462265042018998</v>
      </c>
      <c r="S619" s="1">
        <f>(Table2[[#This Row],[Close Price]]-Table2[[#This Row],[20D EMA]])/Table2[[#This Row],[20D EMA]]</f>
        <v>1.0525142833988397E-2</v>
      </c>
      <c r="T619" s="1">
        <f>(Table2[[#This Row],[Close Price]]-Table2[[#This Row],[50D EMA]])/Table2[[#This Row],[50D EMA]]</f>
        <v>3.5744379799614666E-2</v>
      </c>
      <c r="U619" s="1">
        <f>(Table2[[#This Row],[Close Price]]-Table2[[#This Row],[200D EMA]])/Table2[[#This Row],[200D EMA]]</f>
        <v>9.0787183373977329E-2</v>
      </c>
      <c r="V619">
        <v>1.1358511232150299</v>
      </c>
      <c r="W619">
        <v>1977.1</v>
      </c>
      <c r="X619">
        <v>2029.9</v>
      </c>
      <c r="Y619">
        <v>1977.1</v>
      </c>
      <c r="Z619">
        <v>2079</v>
      </c>
      <c r="AA619">
        <v>1909.4</v>
      </c>
      <c r="AB619">
        <v>2079</v>
      </c>
      <c r="AC619" s="1">
        <f>(Table2[[#This Row],[Close Price]]/Table2[[#This Row],[Day Low]])-1</f>
        <v>9.1042435890951179E-3</v>
      </c>
      <c r="AD619" s="1">
        <f>(Table2[[#This Row],[Day High]]/Table2[[#This Row],[Close Price]])-1</f>
        <v>1.7442734700015228E-2</v>
      </c>
      <c r="AE619" s="1">
        <f>(Table2[[#This Row],[Close Price]]/Table2[[#This Row],[Current Week Low]])-1</f>
        <v>9.1042435890951179E-3</v>
      </c>
      <c r="AF619" s="1">
        <f>(Table2[[#This Row],[Current Week High]]/Table2[[#This Row],[Close Price]])-1</f>
        <v>4.2053029923312168E-2</v>
      </c>
      <c r="AG619" s="1">
        <f>(Table2[[#This Row],[Close Price]]/Table2[[#This Row],[Current Month Low]])-1</f>
        <v>4.4883209385147005E-2</v>
      </c>
      <c r="AH619" s="1">
        <f>(Table2[[#This Row],[Current Month High]]/Table2[[#This Row],[Close Price]])-1</f>
        <v>4.2053029923312168E-2</v>
      </c>
      <c r="AI619">
        <v>4.48849681720215</v>
      </c>
      <c r="AJ619">
        <v>29.266554360502699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0.01</v>
      </c>
      <c r="AM619" t="s">
        <v>3217</v>
      </c>
      <c r="AN619">
        <v>1.52</v>
      </c>
      <c r="AO619" t="s">
        <v>3217</v>
      </c>
      <c r="AP619">
        <v>2.0598367587846E-2</v>
      </c>
      <c r="AQ619">
        <f>(Table2[[#This Row],[Sharpe Ratio]]-AVERAGE(Table2[Sharpe Ratio]))/_xlfn.STDEV.P(Table2[Sharpe Ratio])</f>
        <v>-0.5087747029624109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-1.7703250867435936</v>
      </c>
      <c r="AS619">
        <f>_xlfn.RANK.AVG(Table2[[#This Row],[1Y Return vs Nifty Z-Score]],Table2[1Y Return vs Nifty Z-Score])</f>
        <v>603</v>
      </c>
      <c r="AT619">
        <f>_xlfn.RANK.AVG(Table2[[#This Row],[6M Return vs Nifty Z-Score]],Table2[6M Return vs Nifty Z-Score])</f>
        <v>619</v>
      </c>
      <c r="AU619">
        <f>_xlfn.RANK.AVG(Table2[[#This Row],[Sharpe Ratio Z-Score]],Table2[Sharpe Ratio Z-Score])</f>
        <v>474</v>
      </c>
      <c r="AV619">
        <f>(Table2[[#This Row],[Rank 1Y]]+Table2[[#This Row],[Rank 6M]]+Table2[[#This Row],[Rank Sharpe]])/3</f>
        <v>565.33333333333337</v>
      </c>
    </row>
    <row r="620" spans="1:48" x14ac:dyDescent="0.3">
      <c r="A620" t="s">
        <v>1386</v>
      </c>
      <c r="B620" t="s">
        <v>1387</v>
      </c>
      <c r="C620" t="s">
        <v>3171</v>
      </c>
      <c r="D620" t="s">
        <v>24</v>
      </c>
      <c r="E620">
        <v>8239.6248751799994</v>
      </c>
      <c r="F620">
        <v>42.6</v>
      </c>
      <c r="G620">
        <v>-39.197489557785403</v>
      </c>
      <c r="H620">
        <f>(Table2[[#This Row],[1Y Return vs Nifty]]-AVERAGE(Table2[1Y Return vs Nifty]))/_xlfn.STDEV.P(Table2[1Y Return vs Nifty])</f>
        <v>-1.0951963285118227</v>
      </c>
      <c r="I620">
        <v>-1.8922839883756899</v>
      </c>
      <c r="J620">
        <f>(Table2[[#This Row],[1M Return vs Nifty]]-AVERAGE(Table2[1M Return vs Nifty]))/_xlfn.STDEV.P(Table2[1M Return vs Nifty])</f>
        <v>-0.29436462177156852</v>
      </c>
      <c r="K620">
        <v>-24.5192093766541</v>
      </c>
      <c r="L620">
        <f>(Table2[[#This Row],[6M Return vs Nifty]]-AVERAGE(Table2[6M Return vs Nifty]))/_xlfn.STDEV.P(Table2[6M Return vs Nifty])</f>
        <v>-1.2037951283185369</v>
      </c>
      <c r="M620">
        <v>-1.35003010535489</v>
      </c>
      <c r="N620">
        <f>(Table2[[#This Row],[1W Return vs Nifty]]-AVERAGE(Table2[1W Return vs Nifty]))/_xlfn.STDEV.P(Table2[1W Return vs Nifty])</f>
        <v>-4.0618945560724623E-2</v>
      </c>
      <c r="O620">
        <v>43.05</v>
      </c>
      <c r="P620">
        <v>44.011153057335697</v>
      </c>
      <c r="Q620">
        <v>47.342446687970799</v>
      </c>
      <c r="R620">
        <v>41.724413584318597</v>
      </c>
      <c r="S620" s="1">
        <f>(Table2[[#This Row],[Close Price]]-Table2[[#This Row],[20D EMA]])/Table2[[#This Row],[20D EMA]]</f>
        <v>-1.045296167247377E-2</v>
      </c>
      <c r="T620" s="1">
        <f>(Table2[[#This Row],[Close Price]]-Table2[[#This Row],[50D EMA]])/Table2[[#This Row],[50D EMA]]</f>
        <v>-3.2063532975319026E-2</v>
      </c>
      <c r="U620" s="1">
        <f>(Table2[[#This Row],[Close Price]]-Table2[[#This Row],[200D EMA]])/Table2[[#This Row],[200D EMA]]</f>
        <v>-0.10017324873865892</v>
      </c>
      <c r="V620">
        <v>0.46111666540283802</v>
      </c>
      <c r="W620">
        <v>42.52</v>
      </c>
      <c r="X620">
        <v>43.23</v>
      </c>
      <c r="Y620">
        <v>42.51</v>
      </c>
      <c r="Z620">
        <v>43.35</v>
      </c>
      <c r="AA620">
        <v>42.04</v>
      </c>
      <c r="AB620">
        <v>44.9</v>
      </c>
      <c r="AC620" s="1">
        <f>(Table2[[#This Row],[Close Price]]/Table2[[#This Row],[Day Low]])-1</f>
        <v>1.8814675446847673E-3</v>
      </c>
      <c r="AD620" s="1">
        <f>(Table2[[#This Row],[Day High]]/Table2[[#This Row],[Close Price]])-1</f>
        <v>1.4788732394366066E-2</v>
      </c>
      <c r="AE620" s="1">
        <f>(Table2[[#This Row],[Close Price]]/Table2[[#This Row],[Current Week Low]])-1</f>
        <v>2.1171489061397875E-3</v>
      </c>
      <c r="AF620" s="1">
        <f>(Table2[[#This Row],[Current Week High]]/Table2[[#This Row],[Close Price]])-1</f>
        <v>1.7605633802816989E-2</v>
      </c>
      <c r="AG620" s="1">
        <f>(Table2[[#This Row],[Close Price]]/Table2[[#This Row],[Current Month Low]])-1</f>
        <v>1.3320647002854402E-2</v>
      </c>
      <c r="AH620" s="1">
        <f>(Table2[[#This Row],[Current Month High]]/Table2[[#This Row],[Close Price]])-1</f>
        <v>5.39906103286385E-2</v>
      </c>
      <c r="AI620">
        <v>47.887323943661897</v>
      </c>
      <c r="AJ620">
        <v>6.4999999999999902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-0.04</v>
      </c>
      <c r="AM620" t="s">
        <v>3216</v>
      </c>
      <c r="AN620">
        <v>-3.42</v>
      </c>
      <c r="AO620" t="s">
        <v>3216</v>
      </c>
      <c r="AP620">
        <v>8.1071478718851994E-2</v>
      </c>
      <c r="AQ620">
        <f>(Table2[[#This Row],[Sharpe Ratio]]-AVERAGE(Table2[Sharpe Ratio]))/_xlfn.STDEV.P(Table2[Sharpe Ratio])</f>
        <v>0.19356469943190477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694</v>
      </c>
      <c r="AT620">
        <f>_xlfn.RANK.AVG(Table2[[#This Row],[6M Return vs Nifty Z-Score]],Table2[6M Return vs Nifty Z-Score])</f>
        <v>705</v>
      </c>
      <c r="AU620">
        <f>_xlfn.RANK.AVG(Table2[[#This Row],[Sharpe Ratio Z-Score]],Table2[Sharpe Ratio Z-Score])</f>
        <v>298</v>
      </c>
      <c r="AV620">
        <f>(Table2[[#This Row],[Rank 1Y]]+Table2[[#This Row],[Rank 6M]]+Table2[[#This Row],[Rank Sharpe]])/3</f>
        <v>565.66666666666663</v>
      </c>
    </row>
    <row r="621" spans="1:48" x14ac:dyDescent="0.3">
      <c r="A621" t="s">
        <v>997</v>
      </c>
      <c r="B621" t="s">
        <v>998</v>
      </c>
      <c r="C621" t="s">
        <v>3182</v>
      </c>
      <c r="D621" t="s">
        <v>999</v>
      </c>
      <c r="E621">
        <v>14913.910820187</v>
      </c>
      <c r="F621">
        <v>190.77</v>
      </c>
      <c r="G621">
        <v>-6.5924139094463099</v>
      </c>
      <c r="H621">
        <f>(Table2[[#This Row],[1Y Return vs Nifty]]-AVERAGE(Table2[1Y Return vs Nifty]))/_xlfn.STDEV.P(Table2[1Y Return vs Nifty])</f>
        <v>-0.55326274387467511</v>
      </c>
      <c r="I621">
        <v>-8.5469397835862608</v>
      </c>
      <c r="J621">
        <f>(Table2[[#This Row],[1M Return vs Nifty]]-AVERAGE(Table2[1M Return vs Nifty]))/_xlfn.STDEV.P(Table2[1M Return vs Nifty])</f>
        <v>-0.91352667691795308</v>
      </c>
      <c r="K621">
        <v>-23.3448398434243</v>
      </c>
      <c r="L621">
        <f>(Table2[[#This Row],[6M Return vs Nifty]]-AVERAGE(Table2[6M Return vs Nifty]))/_xlfn.STDEV.P(Table2[6M Return vs Nifty])</f>
        <v>-1.1691727253083914</v>
      </c>
      <c r="M621">
        <v>-3.2466174575681501</v>
      </c>
      <c r="N621">
        <f>(Table2[[#This Row],[1W Return vs Nifty]]-AVERAGE(Table2[1W Return vs Nifty]))/_xlfn.STDEV.P(Table2[1W Return vs Nifty])</f>
        <v>-0.46849522616603095</v>
      </c>
      <c r="O621">
        <v>196.28</v>
      </c>
      <c r="P621">
        <v>200.89994881993101</v>
      </c>
      <c r="Q621">
        <v>197.88705700312801</v>
      </c>
      <c r="R621">
        <v>34.9626297507589</v>
      </c>
      <c r="S621" s="1">
        <f>(Table2[[#This Row],[Close Price]]-Table2[[#This Row],[20D EMA]])/Table2[[#This Row],[20D EMA]]</f>
        <v>-2.8072141838190293E-2</v>
      </c>
      <c r="T621" s="1">
        <f>(Table2[[#This Row],[Close Price]]-Table2[[#This Row],[50D EMA]])/Table2[[#This Row],[50D EMA]]</f>
        <v>-5.0422854159164539E-2</v>
      </c>
      <c r="U621" s="1">
        <f>(Table2[[#This Row],[Close Price]]-Table2[[#This Row],[200D EMA]])/Table2[[#This Row],[200D EMA]]</f>
        <v>-3.5965247605938659E-2</v>
      </c>
      <c r="V621">
        <v>0.75713294495304595</v>
      </c>
      <c r="W621">
        <v>189.6</v>
      </c>
      <c r="X621">
        <v>194.89</v>
      </c>
      <c r="Y621">
        <v>186</v>
      </c>
      <c r="Z621">
        <v>194.89</v>
      </c>
      <c r="AA621">
        <v>186</v>
      </c>
      <c r="AB621">
        <v>203.65</v>
      </c>
      <c r="AC621" s="1">
        <f>(Table2[[#This Row],[Close Price]]/Table2[[#This Row],[Day Low]])-1</f>
        <v>6.170886075949511E-3</v>
      </c>
      <c r="AD621" s="1">
        <f>(Table2[[#This Row],[Day High]]/Table2[[#This Row],[Close Price]])-1</f>
        <v>2.1596687110132518E-2</v>
      </c>
      <c r="AE621" s="1">
        <f>(Table2[[#This Row],[Close Price]]/Table2[[#This Row],[Current Week Low]])-1</f>
        <v>2.5645161290322571E-2</v>
      </c>
      <c r="AF621" s="1">
        <f>(Table2[[#This Row],[Current Week High]]/Table2[[#This Row],[Close Price]])-1</f>
        <v>2.1596687110132518E-2</v>
      </c>
      <c r="AG621" s="1">
        <f>(Table2[[#This Row],[Close Price]]/Table2[[#This Row],[Current Month Low]])-1</f>
        <v>2.5645161290322571E-2</v>
      </c>
      <c r="AH621" s="1">
        <f>(Table2[[#This Row],[Current Month High]]/Table2[[#This Row],[Close Price]])-1</f>
        <v>6.7515856790899997E-2</v>
      </c>
      <c r="AI621">
        <v>24.521675315825298</v>
      </c>
      <c r="AJ621">
        <v>40.066079295154097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-0.2</v>
      </c>
      <c r="AM621" t="s">
        <v>3216</v>
      </c>
      <c r="AN621">
        <v>-4.1100000000000003</v>
      </c>
      <c r="AO621" t="s">
        <v>3216</v>
      </c>
      <c r="AP621">
        <v>1.3988409936746E-2</v>
      </c>
      <c r="AQ621">
        <f>(Table2[[#This Row],[Sharpe Ratio]]-AVERAGE(Table2[Sharpe Ratio]))/_xlfn.STDEV.P(Table2[Sharpe Ratio])</f>
        <v>-0.58554326372767673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510</v>
      </c>
      <c r="AT621">
        <f>_xlfn.RANK.AVG(Table2[[#This Row],[6M Return vs Nifty Z-Score]],Table2[6M Return vs Nifty Z-Score])</f>
        <v>698</v>
      </c>
      <c r="AU621">
        <f>_xlfn.RANK.AVG(Table2[[#This Row],[Sharpe Ratio Z-Score]],Table2[Sharpe Ratio Z-Score])</f>
        <v>490</v>
      </c>
      <c r="AV621">
        <f>(Table2[[#This Row],[Rank 1Y]]+Table2[[#This Row],[Rank 6M]]+Table2[[#This Row],[Rank Sharpe]])/3</f>
        <v>566</v>
      </c>
    </row>
    <row r="622" spans="1:48" x14ac:dyDescent="0.3">
      <c r="A622" t="s">
        <v>1754</v>
      </c>
      <c r="B622" t="s">
        <v>1755</v>
      </c>
      <c r="C622" t="s">
        <v>3185</v>
      </c>
      <c r="D622" t="s">
        <v>285</v>
      </c>
      <c r="E622">
        <v>4692.7544742749997</v>
      </c>
      <c r="F622">
        <v>281.55</v>
      </c>
      <c r="G622">
        <v>-9.2219163219053595</v>
      </c>
      <c r="H622">
        <f>(Table2[[#This Row],[1Y Return vs Nifty]]-AVERAGE(Table2[1Y Return vs Nifty]))/_xlfn.STDEV.P(Table2[1Y Return vs Nifty])</f>
        <v>-0.59696807624578863</v>
      </c>
      <c r="I622">
        <v>-5.3079805330806602</v>
      </c>
      <c r="J622">
        <f>(Table2[[#This Row],[1M Return vs Nifty]]-AVERAGE(Table2[1M Return vs Nifty]))/_xlfn.STDEV.P(Table2[1M Return vs Nifty])</f>
        <v>-0.61216763930675488</v>
      </c>
      <c r="K622">
        <v>-4.2801511753149999</v>
      </c>
      <c r="L622">
        <f>(Table2[[#This Row],[6M Return vs Nifty]]-AVERAGE(Table2[6M Return vs Nifty]))/_xlfn.STDEV.P(Table2[6M Return vs Nifty])</f>
        <v>-0.60711341122273721</v>
      </c>
      <c r="M622">
        <v>-5.1450997607720197</v>
      </c>
      <c r="N622">
        <f>(Table2[[#This Row],[1W Return vs Nifty]]-AVERAGE(Table2[1W Return vs Nifty]))/_xlfn.STDEV.P(Table2[1W Return vs Nifty])</f>
        <v>-0.89679901388343797</v>
      </c>
      <c r="O622">
        <v>272.95</v>
      </c>
      <c r="P622">
        <v>289.021973728055</v>
      </c>
      <c r="Q622">
        <v>272.23182117577301</v>
      </c>
      <c r="R622">
        <v>36.8799293869777</v>
      </c>
      <c r="S622" s="1">
        <f>(Table2[[#This Row],[Close Price]]-Table2[[#This Row],[20D EMA]])/Table2[[#This Row],[20D EMA]]</f>
        <v>3.1507602124931387E-2</v>
      </c>
      <c r="T622" s="1">
        <f>(Table2[[#This Row],[Close Price]]-Table2[[#This Row],[50D EMA]])/Table2[[#This Row],[50D EMA]]</f>
        <v>-2.5852614704947936E-2</v>
      </c>
      <c r="U622" s="1">
        <f>(Table2[[#This Row],[Close Price]]-Table2[[#This Row],[200D EMA]])/Table2[[#This Row],[200D EMA]]</f>
        <v>3.4228837701565012E-2</v>
      </c>
      <c r="V622">
        <v>0.32082123117245398</v>
      </c>
      <c r="W622">
        <v>271.75</v>
      </c>
      <c r="X622">
        <v>284.35000000000002</v>
      </c>
      <c r="Y622">
        <v>280</v>
      </c>
      <c r="Z622">
        <v>285.89999999999998</v>
      </c>
      <c r="AA622">
        <v>280</v>
      </c>
      <c r="AB622">
        <v>288.60000000000002</v>
      </c>
      <c r="AC622" s="1">
        <f>(Table2[[#This Row],[Close Price]]/Table2[[#This Row],[Day Low]])-1</f>
        <v>3.6062557497700043E-2</v>
      </c>
      <c r="AD622" s="1">
        <f>(Table2[[#This Row],[Day High]]/Table2[[#This Row],[Close Price]])-1</f>
        <v>9.9449476114368274E-3</v>
      </c>
      <c r="AE622" s="1">
        <f>(Table2[[#This Row],[Close Price]]/Table2[[#This Row],[Current Week Low]])-1</f>
        <v>5.5357142857144215E-3</v>
      </c>
      <c r="AF622" s="1">
        <f>(Table2[[#This Row],[Current Week High]]/Table2[[#This Row],[Close Price]])-1</f>
        <v>1.5450186467767635E-2</v>
      </c>
      <c r="AG622" s="1">
        <f>(Table2[[#This Row],[Close Price]]/Table2[[#This Row],[Current Month Low]])-1</f>
        <v>5.5357142857144215E-3</v>
      </c>
      <c r="AH622" s="1">
        <f>(Table2[[#This Row],[Current Month High]]/Table2[[#This Row],[Close Price]])-1</f>
        <v>2.5039957378796052E-2</v>
      </c>
      <c r="AI622">
        <v>19.339371337240198</v>
      </c>
      <c r="AJ622">
        <v>33.880171184022799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-0.01</v>
      </c>
      <c r="AM622" t="s">
        <v>3216</v>
      </c>
      <c r="AN622">
        <v>-2.21</v>
      </c>
      <c r="AO622" t="s">
        <v>3216</v>
      </c>
      <c r="AP622">
        <v>-3.5438492022286001E-2</v>
      </c>
      <c r="AQ622">
        <f>(Table2[[#This Row],[Sharpe Ratio]]-AVERAGE(Table2[Sharpe Ratio]))/_xlfn.STDEV.P(Table2[Sharpe Ratio])</f>
        <v>-1.1595911361598601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527</v>
      </c>
      <c r="AT622">
        <f>_xlfn.RANK.AVG(Table2[[#This Row],[6M Return vs Nifty Z-Score]],Table2[6M Return vs Nifty Z-Score])</f>
        <v>526</v>
      </c>
      <c r="AU622">
        <f>_xlfn.RANK.AVG(Table2[[#This Row],[Sharpe Ratio Z-Score]],Table2[Sharpe Ratio Z-Score])</f>
        <v>650</v>
      </c>
      <c r="AV622">
        <f>(Table2[[#This Row],[Rank 1Y]]+Table2[[#This Row],[Rank 6M]]+Table2[[#This Row],[Rank Sharpe]])/3</f>
        <v>567.66666666666663</v>
      </c>
    </row>
    <row r="623" spans="1:48" x14ac:dyDescent="0.3">
      <c r="A623" t="s">
        <v>1290</v>
      </c>
      <c r="B623" t="s">
        <v>1291</v>
      </c>
      <c r="C623" t="s">
        <v>3180</v>
      </c>
      <c r="D623" t="s">
        <v>80</v>
      </c>
      <c r="E623">
        <v>9136.4922745700005</v>
      </c>
      <c r="F623">
        <v>776.45</v>
      </c>
      <c r="G623">
        <v>-6.3174959710798104</v>
      </c>
      <c r="H623">
        <f>(Table2[[#This Row],[1Y Return vs Nifty]]-AVERAGE(Table2[1Y Return vs Nifty]))/_xlfn.STDEV.P(Table2[1Y Return vs Nifty])</f>
        <v>-0.54869329384711163</v>
      </c>
      <c r="I623">
        <v>-5.3755717910182597</v>
      </c>
      <c r="J623">
        <f>(Table2[[#This Row],[1M Return vs Nifty]]-AVERAGE(Table2[1M Return vs Nifty]))/_xlfn.STDEV.P(Table2[1M Return vs Nifty])</f>
        <v>-0.618456460766866</v>
      </c>
      <c r="K623">
        <v>-20.8146605375387</v>
      </c>
      <c r="L623">
        <f>(Table2[[#This Row],[6M Return vs Nifty]]-AVERAGE(Table2[6M Return vs Nifty]))/_xlfn.STDEV.P(Table2[6M Return vs Nifty])</f>
        <v>-1.0945787537027269</v>
      </c>
      <c r="M623">
        <v>-4.6562493101331901</v>
      </c>
      <c r="N623">
        <f>(Table2[[#This Row],[1W Return vs Nifty]]-AVERAGE(Table2[1W Return vs Nifty]))/_xlfn.STDEV.P(Table2[1W Return vs Nifty])</f>
        <v>-0.78651276086826405</v>
      </c>
      <c r="O623">
        <v>792.78</v>
      </c>
      <c r="P623">
        <v>808.60202183789602</v>
      </c>
      <c r="Q623">
        <v>813.88099871338295</v>
      </c>
      <c r="R623">
        <v>37.127329308275897</v>
      </c>
      <c r="S623" s="1">
        <f>(Table2[[#This Row],[Close Price]]-Table2[[#This Row],[20D EMA]])/Table2[[#This Row],[20D EMA]]</f>
        <v>-2.0598400565099938E-2</v>
      </c>
      <c r="T623" s="1">
        <f>(Table2[[#This Row],[Close Price]]-Table2[[#This Row],[50D EMA]])/Table2[[#This Row],[50D EMA]]</f>
        <v>-3.9762480144208232E-2</v>
      </c>
      <c r="U623" s="1">
        <f>(Table2[[#This Row],[Close Price]]-Table2[[#This Row],[200D EMA]])/Table2[[#This Row],[200D EMA]]</f>
        <v>-4.5990751439774845E-2</v>
      </c>
      <c r="V623">
        <v>0.51785926225686896</v>
      </c>
      <c r="W623">
        <v>772.8</v>
      </c>
      <c r="X623">
        <v>788.7</v>
      </c>
      <c r="Y623">
        <v>772.8</v>
      </c>
      <c r="Z623">
        <v>804.4</v>
      </c>
      <c r="AA623">
        <v>768.45</v>
      </c>
      <c r="AB623">
        <v>808.5</v>
      </c>
      <c r="AC623" s="1">
        <f>(Table2[[#This Row],[Close Price]]/Table2[[#This Row],[Day Low]])-1</f>
        <v>4.7230848861283814E-3</v>
      </c>
      <c r="AD623" s="1">
        <f>(Table2[[#This Row],[Day High]]/Table2[[#This Row],[Close Price]])-1</f>
        <v>1.5776933479296762E-2</v>
      </c>
      <c r="AE623" s="1">
        <f>(Table2[[#This Row],[Close Price]]/Table2[[#This Row],[Current Week Low]])-1</f>
        <v>4.7230848861283814E-3</v>
      </c>
      <c r="AF623" s="1">
        <f>(Table2[[#This Row],[Current Week High]]/Table2[[#This Row],[Close Price]])-1</f>
        <v>3.5997166591538399E-2</v>
      </c>
      <c r="AG623" s="1">
        <f>(Table2[[#This Row],[Close Price]]/Table2[[#This Row],[Current Month Low]])-1</f>
        <v>1.0410566725226111E-2</v>
      </c>
      <c r="AH623" s="1">
        <f>(Table2[[#This Row],[Current Month High]]/Table2[[#This Row],[Close Price]])-1</f>
        <v>4.127760963358873E-2</v>
      </c>
      <c r="AI623">
        <v>28.778414579174399</v>
      </c>
      <c r="AJ623">
        <v>23.648379648061098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-0.15</v>
      </c>
      <c r="AM623" t="s">
        <v>3216</v>
      </c>
      <c r="AN623">
        <v>-0.54</v>
      </c>
      <c r="AO623" t="s">
        <v>3216</v>
      </c>
      <c r="AP623">
        <v>6.9230479824820002E-3</v>
      </c>
      <c r="AQ623">
        <f>(Table2[[#This Row],[Sharpe Ratio]]-AVERAGE(Table2[Sharpe Ratio]))/_xlfn.STDEV.P(Table2[Sharpe Ratio])</f>
        <v>-0.66760092538671179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507</v>
      </c>
      <c r="AT623">
        <f>_xlfn.RANK.AVG(Table2[[#This Row],[6M Return vs Nifty Z-Score]],Table2[6M Return vs Nifty Z-Score])</f>
        <v>684</v>
      </c>
      <c r="AU623">
        <f>_xlfn.RANK.AVG(Table2[[#This Row],[Sharpe Ratio Z-Score]],Table2[Sharpe Ratio Z-Score])</f>
        <v>513</v>
      </c>
      <c r="AV623">
        <f>(Table2[[#This Row],[Rank 1Y]]+Table2[[#This Row],[Rank 6M]]+Table2[[#This Row],[Rank Sharpe]])/3</f>
        <v>568</v>
      </c>
    </row>
    <row r="624" spans="1:48" x14ac:dyDescent="0.3">
      <c r="A624" t="s">
        <v>485</v>
      </c>
      <c r="B624" t="s">
        <v>486</v>
      </c>
      <c r="C624" t="s">
        <v>3185</v>
      </c>
      <c r="D624" t="s">
        <v>379</v>
      </c>
      <c r="E624">
        <v>45419.268356909997</v>
      </c>
      <c r="F624">
        <v>605.1</v>
      </c>
      <c r="G624">
        <v>-30.0152666496212</v>
      </c>
      <c r="H624">
        <f>(Table2[[#This Row],[1Y Return vs Nifty]]-AVERAGE(Table2[1Y Return vs Nifty]))/_xlfn.STDEV.P(Table2[1Y Return vs Nifty])</f>
        <v>-0.94257729982963501</v>
      </c>
      <c r="I624">
        <v>6.8174785243007197</v>
      </c>
      <c r="J624">
        <f>(Table2[[#This Row],[1M Return vs Nifty]]-AVERAGE(Table2[1M Return vs Nifty]))/_xlfn.STDEV.P(Table2[1M Return vs Nifty])</f>
        <v>0.51600853998788543</v>
      </c>
      <c r="K624">
        <v>14.7746685247764</v>
      </c>
      <c r="L624">
        <f>(Table2[[#This Row],[6M Return vs Nifty]]-AVERAGE(Table2[6M Return vs Nifty]))/_xlfn.STDEV.P(Table2[6M Return vs Nifty])</f>
        <v>-4.5345051030505332E-2</v>
      </c>
      <c r="M624">
        <v>-2.8956384918237599</v>
      </c>
      <c r="N624">
        <f>(Table2[[#This Row],[1W Return vs Nifty]]-AVERAGE(Table2[1W Return vs Nifty]))/_xlfn.STDEV.P(Table2[1W Return vs Nifty])</f>
        <v>-0.38931322895501058</v>
      </c>
      <c r="O624">
        <v>598.92999999999995</v>
      </c>
      <c r="P624">
        <v>578.03893865651503</v>
      </c>
      <c r="Q624">
        <v>558.45735495014799</v>
      </c>
      <c r="R624">
        <v>50.7144691723311</v>
      </c>
      <c r="S624" s="1">
        <f>(Table2[[#This Row],[Close Price]]-Table2[[#This Row],[20D EMA]])/Table2[[#This Row],[20D EMA]]</f>
        <v>1.030170470672712E-2</v>
      </c>
      <c r="T624" s="1">
        <f>(Table2[[#This Row],[Close Price]]-Table2[[#This Row],[50D EMA]])/Table2[[#This Row],[50D EMA]]</f>
        <v>4.6815291382239117E-2</v>
      </c>
      <c r="U624" s="1">
        <f>(Table2[[#This Row],[Close Price]]-Table2[[#This Row],[200D EMA]])/Table2[[#This Row],[200D EMA]]</f>
        <v>8.3520513493847176E-2</v>
      </c>
      <c r="V624">
        <v>0.77841705773861503</v>
      </c>
      <c r="W624">
        <v>598.95000000000005</v>
      </c>
      <c r="X624">
        <v>614.75</v>
      </c>
      <c r="Y624">
        <v>598.95000000000005</v>
      </c>
      <c r="Z624">
        <v>615.79999999999995</v>
      </c>
      <c r="AA624">
        <v>593</v>
      </c>
      <c r="AB624">
        <v>623.70000000000005</v>
      </c>
      <c r="AC624" s="1">
        <f>(Table2[[#This Row],[Close Price]]/Table2[[#This Row],[Day Low]])-1</f>
        <v>1.0267968945654848E-2</v>
      </c>
      <c r="AD624" s="1">
        <f>(Table2[[#This Row],[Day High]]/Table2[[#This Row],[Close Price]])-1</f>
        <v>1.5947777226904547E-2</v>
      </c>
      <c r="AE624" s="1">
        <f>(Table2[[#This Row],[Close Price]]/Table2[[#This Row],[Current Week Low]])-1</f>
        <v>1.0267968945654848E-2</v>
      </c>
      <c r="AF624" s="1">
        <f>(Table2[[#This Row],[Current Week High]]/Table2[[#This Row],[Close Price]])-1</f>
        <v>1.768302759874385E-2</v>
      </c>
      <c r="AG624" s="1">
        <f>(Table2[[#This Row],[Close Price]]/Table2[[#This Row],[Current Month Low]])-1</f>
        <v>2.0404721753794375E-2</v>
      </c>
      <c r="AH624" s="1">
        <f>(Table2[[#This Row],[Current Month High]]/Table2[[#This Row],[Close Price]])-1</f>
        <v>3.0738720872583114E-2</v>
      </c>
      <c r="AI624">
        <v>5.6106428689472798</v>
      </c>
      <c r="AJ624">
        <v>35.127288968289399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0.05</v>
      </c>
      <c r="AM624" t="s">
        <v>3217</v>
      </c>
      <c r="AN624">
        <v>0.93</v>
      </c>
      <c r="AO624" t="s">
        <v>3217</v>
      </c>
      <c r="AP624">
        <v>-8.5932042100637998E-2</v>
      </c>
      <c r="AQ624">
        <f>(Table2[[#This Row],[Sharpe Ratio]]-AVERAGE(Table2[Sharpe Ratio]))/_xlfn.STDEV.P(Table2[Sharpe Ratio])</f>
        <v>-1.7460271425688996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-2.607254182396165</v>
      </c>
      <c r="AS624">
        <f>_xlfn.RANK.AVG(Table2[[#This Row],[1Y Return vs Nifty Z-Score]],Table2[1Y Return vs Nifty Z-Score])</f>
        <v>659</v>
      </c>
      <c r="AT624">
        <f>_xlfn.RANK.AVG(Table2[[#This Row],[6M Return vs Nifty Z-Score]],Table2[6M Return vs Nifty Z-Score])</f>
        <v>335</v>
      </c>
      <c r="AU624">
        <f>_xlfn.RANK.AVG(Table2[[#This Row],[Sharpe Ratio Z-Score]],Table2[Sharpe Ratio Z-Score])</f>
        <v>712</v>
      </c>
      <c r="AV624">
        <f>(Table2[[#This Row],[Rank 1Y]]+Table2[[#This Row],[Rank 6M]]+Table2[[#This Row],[Rank Sharpe]])/3</f>
        <v>568.66666666666663</v>
      </c>
    </row>
    <row r="625" spans="1:48" x14ac:dyDescent="0.3">
      <c r="A625" t="s">
        <v>938</v>
      </c>
      <c r="B625" t="s">
        <v>939</v>
      </c>
      <c r="C625" t="s">
        <v>3185</v>
      </c>
      <c r="D625" t="s">
        <v>468</v>
      </c>
      <c r="E625">
        <v>16588.594124499999</v>
      </c>
      <c r="F625">
        <v>1561.25</v>
      </c>
      <c r="G625">
        <v>-18.1408103794924</v>
      </c>
      <c r="H625">
        <f>(Table2[[#This Row],[1Y Return vs Nifty]]-AVERAGE(Table2[1Y Return vs Nifty]))/_xlfn.STDEV.P(Table2[1Y Return vs Nifty])</f>
        <v>-0.74521027877149615</v>
      </c>
      <c r="I625">
        <v>-3.5125836243991801</v>
      </c>
      <c r="J625">
        <f>(Table2[[#This Row],[1M Return vs Nifty]]-AVERAGE(Table2[1M Return vs Nifty]))/_xlfn.STDEV.P(Table2[1M Return vs Nifty])</f>
        <v>-0.44512043596638795</v>
      </c>
      <c r="K625">
        <v>6.1868239433188901</v>
      </c>
      <c r="L625">
        <f>(Table2[[#This Row],[6M Return vs Nifty]]-AVERAGE(Table2[6M Return vs Nifty]))/_xlfn.STDEV.P(Table2[6M Return vs Nifty])</f>
        <v>-0.29852925555425569</v>
      </c>
      <c r="M625">
        <v>-2.2274015787050101</v>
      </c>
      <c r="N625">
        <f>(Table2[[#This Row],[1W Return vs Nifty]]-AVERAGE(Table2[1W Return vs Nifty]))/_xlfn.STDEV.P(Table2[1W Return vs Nifty])</f>
        <v>-0.23855680604901644</v>
      </c>
      <c r="O625">
        <v>1548.91</v>
      </c>
      <c r="P625">
        <v>1524.1022819667</v>
      </c>
      <c r="Q625">
        <v>1451.6446091482801</v>
      </c>
      <c r="R625">
        <v>53.709162983902203</v>
      </c>
      <c r="S625" s="1">
        <f>(Table2[[#This Row],[Close Price]]-Table2[[#This Row],[20D EMA]])/Table2[[#This Row],[20D EMA]]</f>
        <v>7.9668928472279976E-3</v>
      </c>
      <c r="T625" s="1">
        <f>(Table2[[#This Row],[Close Price]]-Table2[[#This Row],[50D EMA]])/Table2[[#This Row],[50D EMA]]</f>
        <v>2.4373507259213979E-2</v>
      </c>
      <c r="U625" s="1">
        <f>(Table2[[#This Row],[Close Price]]-Table2[[#This Row],[200D EMA]])/Table2[[#This Row],[200D EMA]]</f>
        <v>7.5504286766186118E-2</v>
      </c>
      <c r="V625">
        <v>0.63531804307972595</v>
      </c>
      <c r="W625">
        <v>1553.15</v>
      </c>
      <c r="X625">
        <v>1588</v>
      </c>
      <c r="Y625">
        <v>1553.15</v>
      </c>
      <c r="Z625">
        <v>1601.75</v>
      </c>
      <c r="AA625">
        <v>1462.3</v>
      </c>
      <c r="AB625">
        <v>1601.75</v>
      </c>
      <c r="AC625" s="1">
        <f>(Table2[[#This Row],[Close Price]]/Table2[[#This Row],[Day Low]])-1</f>
        <v>5.215207803496158E-3</v>
      </c>
      <c r="AD625" s="1">
        <f>(Table2[[#This Row],[Day High]]/Table2[[#This Row],[Close Price]])-1</f>
        <v>1.7133706965572371E-2</v>
      </c>
      <c r="AE625" s="1">
        <f>(Table2[[#This Row],[Close Price]]/Table2[[#This Row],[Current Week Low]])-1</f>
        <v>5.215207803496158E-3</v>
      </c>
      <c r="AF625" s="1">
        <f>(Table2[[#This Row],[Current Week High]]/Table2[[#This Row],[Close Price]])-1</f>
        <v>2.5940752602081618E-2</v>
      </c>
      <c r="AG625" s="1">
        <f>(Table2[[#This Row],[Close Price]]/Table2[[#This Row],[Current Month Low]])-1</f>
        <v>6.7667373316009138E-2</v>
      </c>
      <c r="AH625" s="1">
        <f>(Table2[[#This Row],[Current Month High]]/Table2[[#This Row],[Close Price]])-1</f>
        <v>2.5940752602081618E-2</v>
      </c>
      <c r="AI625">
        <v>8.2465972778222607</v>
      </c>
      <c r="AJ625">
        <v>25.6033789219629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0.05</v>
      </c>
      <c r="AM625" t="s">
        <v>3217</v>
      </c>
      <c r="AN625">
        <v>5.98</v>
      </c>
      <c r="AO625" t="s">
        <v>3217</v>
      </c>
      <c r="AP625">
        <v>-7.8474779391211003E-2</v>
      </c>
      <c r="AQ625">
        <f>(Table2[[#This Row],[Sharpe Ratio]]-AVERAGE(Table2[Sharpe Ratio]))/_xlfn.STDEV.P(Table2[Sharpe Ratio])</f>
        <v>-1.6594179151473096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-3.3868346914884659</v>
      </c>
      <c r="AS625">
        <f>_xlfn.RANK.AVG(Table2[[#This Row],[1Y Return vs Nifty Z-Score]],Table2[1Y Return vs Nifty Z-Score])</f>
        <v>588</v>
      </c>
      <c r="AT625">
        <f>_xlfn.RANK.AVG(Table2[[#This Row],[6M Return vs Nifty Z-Score]],Table2[6M Return vs Nifty Z-Score])</f>
        <v>413</v>
      </c>
      <c r="AU625">
        <f>_xlfn.RANK.AVG(Table2[[#This Row],[Sharpe Ratio Z-Score]],Table2[Sharpe Ratio Z-Score])</f>
        <v>708</v>
      </c>
      <c r="AV625">
        <f>(Table2[[#This Row],[Rank 1Y]]+Table2[[#This Row],[Rank 6M]]+Table2[[#This Row],[Rank Sharpe]])/3</f>
        <v>569.66666666666663</v>
      </c>
    </row>
    <row r="626" spans="1:48" x14ac:dyDescent="0.3">
      <c r="A626" t="s">
        <v>401</v>
      </c>
      <c r="B626" t="s">
        <v>402</v>
      </c>
      <c r="C626" t="s">
        <v>3175</v>
      </c>
      <c r="D626" t="s">
        <v>54</v>
      </c>
      <c r="E626">
        <v>59037.041993109997</v>
      </c>
      <c r="F626">
        <v>27783.05</v>
      </c>
      <c r="G626">
        <v>-6.8498013459596203</v>
      </c>
      <c r="H626">
        <f>(Table2[[#This Row],[1Y Return vs Nifty]]-AVERAGE(Table2[1Y Return vs Nifty]))/_xlfn.STDEV.P(Table2[1Y Return vs Nifty])</f>
        <v>-0.55754081694571034</v>
      </c>
      <c r="I626">
        <v>-0.14947120765406499</v>
      </c>
      <c r="J626">
        <f>(Table2[[#This Row],[1M Return vs Nifty]]-AVERAGE(Table2[1M Return vs Nifty]))/_xlfn.STDEV.P(Table2[1M Return vs Nifty])</f>
        <v>-0.1322099474721683</v>
      </c>
      <c r="K626">
        <v>-17.931748485580801</v>
      </c>
      <c r="L626">
        <f>(Table2[[#This Row],[6M Return vs Nifty]]-AVERAGE(Table2[6M Return vs Nifty]))/_xlfn.STDEV.P(Table2[6M Return vs Nifty])</f>
        <v>-1.009585623277093</v>
      </c>
      <c r="M626">
        <v>-5.18869819690185</v>
      </c>
      <c r="N626">
        <f>(Table2[[#This Row],[1W Return vs Nifty]]-AVERAGE(Table2[1W Return vs Nifty]))/_xlfn.STDEV.P(Table2[1W Return vs Nifty])</f>
        <v>-0.90663496299997626</v>
      </c>
      <c r="O626">
        <v>29154.35</v>
      </c>
      <c r="P626">
        <v>28646.3377275891</v>
      </c>
      <c r="Q626">
        <v>26857.998151949501</v>
      </c>
      <c r="R626">
        <v>18.031374686958898</v>
      </c>
      <c r="S626" s="1">
        <f>(Table2[[#This Row],[Close Price]]-Table2[[#This Row],[20D EMA]])/Table2[[#This Row],[20D EMA]]</f>
        <v>-4.7035862572823585E-2</v>
      </c>
      <c r="T626" s="1">
        <f>(Table2[[#This Row],[Close Price]]-Table2[[#This Row],[50D EMA]])/Table2[[#This Row],[50D EMA]]</f>
        <v>-3.013605912904091E-2</v>
      </c>
      <c r="U626" s="1">
        <f>(Table2[[#This Row],[Close Price]]-Table2[[#This Row],[200D EMA]])/Table2[[#This Row],[200D EMA]]</f>
        <v>3.4442323021135236E-2</v>
      </c>
      <c r="V626">
        <v>0.66224442842389597</v>
      </c>
      <c r="W626">
        <v>27502.75</v>
      </c>
      <c r="X626">
        <v>28999.95</v>
      </c>
      <c r="Y626">
        <v>27502.75</v>
      </c>
      <c r="Z626">
        <v>29770.1</v>
      </c>
      <c r="AA626">
        <v>27502.75</v>
      </c>
      <c r="AB626">
        <v>30380.9</v>
      </c>
      <c r="AC626" s="1">
        <f>(Table2[[#This Row],[Close Price]]/Table2[[#This Row],[Day Low]])-1</f>
        <v>1.0191708101917163E-2</v>
      </c>
      <c r="AD626" s="1">
        <f>(Table2[[#This Row],[Day High]]/Table2[[#This Row],[Close Price]])-1</f>
        <v>4.3800086743536193E-2</v>
      </c>
      <c r="AE626" s="1">
        <f>(Table2[[#This Row],[Close Price]]/Table2[[#This Row],[Current Week Low]])-1</f>
        <v>1.0191708101917163E-2</v>
      </c>
      <c r="AF626" s="1">
        <f>(Table2[[#This Row],[Current Week High]]/Table2[[#This Row],[Close Price]])-1</f>
        <v>7.1520225461207509E-2</v>
      </c>
      <c r="AG626" s="1">
        <f>(Table2[[#This Row],[Close Price]]/Table2[[#This Row],[Current Month Low]])-1</f>
        <v>1.0191708101917163E-2</v>
      </c>
      <c r="AH626" s="1">
        <f>(Table2[[#This Row],[Current Month High]]/Table2[[#This Row],[Close Price]])-1</f>
        <v>9.3504852778942604E-2</v>
      </c>
      <c r="AI626">
        <v>9.85474956853189</v>
      </c>
      <c r="AJ626">
        <v>26.286590909090901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-0.14000000000000001</v>
      </c>
      <c r="AM626" t="s">
        <v>3216</v>
      </c>
      <c r="AN626">
        <v>-7.32</v>
      </c>
      <c r="AO626" t="s">
        <v>3216</v>
      </c>
      <c r="AP626">
        <v>1.731212495019E-3</v>
      </c>
      <c r="AQ626">
        <f>(Table2[[#This Row],[Sharpe Ratio]]-AVERAGE(Table2[Sharpe Ratio]))/_xlfn.STDEV.P(Table2[Sharpe Ratio])</f>
        <v>-0.72789930536744274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-3.3338706560623903</v>
      </c>
      <c r="AS626">
        <f>_xlfn.RANK.AVG(Table2[[#This Row],[1Y Return vs Nifty Z-Score]],Table2[1Y Return vs Nifty Z-Score])</f>
        <v>514</v>
      </c>
      <c r="AT626">
        <f>_xlfn.RANK.AVG(Table2[[#This Row],[6M Return vs Nifty Z-Score]],Table2[6M Return vs Nifty Z-Score])</f>
        <v>669</v>
      </c>
      <c r="AU626">
        <f>_xlfn.RANK.AVG(Table2[[#This Row],[Sharpe Ratio Z-Score]],Table2[Sharpe Ratio Z-Score])</f>
        <v>529</v>
      </c>
      <c r="AV626">
        <f>(Table2[[#This Row],[Rank 1Y]]+Table2[[#This Row],[Rank 6M]]+Table2[[#This Row],[Rank Sharpe]])/3</f>
        <v>570.66666666666663</v>
      </c>
    </row>
    <row r="627" spans="1:48" x14ac:dyDescent="0.3">
      <c r="A627" t="s">
        <v>16</v>
      </c>
      <c r="B627" t="s">
        <v>17</v>
      </c>
      <c r="C627" t="s">
        <v>3169</v>
      </c>
      <c r="D627" t="s">
        <v>18</v>
      </c>
      <c r="E627">
        <v>1980407.57010766</v>
      </c>
      <c r="F627">
        <v>2926.9</v>
      </c>
      <c r="G627">
        <v>-5.9179455679114401</v>
      </c>
      <c r="H627">
        <f>(Table2[[#This Row],[1Y Return vs Nifty]]-AVERAGE(Table2[1Y Return vs Nifty]))/_xlfn.STDEV.P(Table2[1Y Return vs Nifty])</f>
        <v>-0.54205230995344966</v>
      </c>
      <c r="I627">
        <v>-4.1296636964392599</v>
      </c>
      <c r="J627">
        <f>(Table2[[#This Row],[1M Return vs Nifty]]-AVERAGE(Table2[1M Return vs Nifty]))/_xlfn.STDEV.P(Table2[1M Return vs Nifty])</f>
        <v>-0.50253476021576493</v>
      </c>
      <c r="K627">
        <v>-13.3956482143983</v>
      </c>
      <c r="L627">
        <f>(Table2[[#This Row],[6M Return vs Nifty]]-AVERAGE(Table2[6M Return vs Nifty]))/_xlfn.STDEV.P(Table2[6M Return vs Nifty])</f>
        <v>-0.87585370394554929</v>
      </c>
      <c r="M627">
        <v>-1.3372560058060701</v>
      </c>
      <c r="N627">
        <f>(Table2[[#This Row],[1W Return vs Nifty]]-AVERAGE(Table2[1W Return vs Nifty]))/_xlfn.STDEV.P(Table2[1W Return vs Nifty])</f>
        <v>-3.7737067119084353E-2</v>
      </c>
      <c r="O627">
        <v>2962.14</v>
      </c>
      <c r="P627">
        <v>2978.6560531078198</v>
      </c>
      <c r="Q627">
        <v>2856.4058335503701</v>
      </c>
      <c r="R627">
        <v>38.474385416250101</v>
      </c>
      <c r="S627" s="1">
        <f>(Table2[[#This Row],[Close Price]]-Table2[[#This Row],[20D EMA]])/Table2[[#This Row],[20D EMA]]</f>
        <v>-1.1896804337404641E-2</v>
      </c>
      <c r="T627" s="1">
        <f>(Table2[[#This Row],[Close Price]]-Table2[[#This Row],[50D EMA]])/Table2[[#This Row],[50D EMA]]</f>
        <v>-1.7375639276585624E-2</v>
      </c>
      <c r="U627" s="1">
        <f>(Table2[[#This Row],[Close Price]]-Table2[[#This Row],[200D EMA]])/Table2[[#This Row],[200D EMA]]</f>
        <v>2.4679324492909781E-2</v>
      </c>
      <c r="V627">
        <v>0.94916389032986903</v>
      </c>
      <c r="W627">
        <v>2921.1</v>
      </c>
      <c r="X627">
        <v>2964</v>
      </c>
      <c r="Y627">
        <v>2921.1</v>
      </c>
      <c r="Z627">
        <v>2964</v>
      </c>
      <c r="AA627">
        <v>2891.75</v>
      </c>
      <c r="AB627">
        <v>3053.6</v>
      </c>
      <c r="AC627" s="1">
        <f>(Table2[[#This Row],[Close Price]]/Table2[[#This Row],[Day Low]])-1</f>
        <v>1.9855533874226783E-3</v>
      </c>
      <c r="AD627" s="1">
        <f>(Table2[[#This Row],[Day High]]/Table2[[#This Row],[Close Price]])-1</f>
        <v>1.2675527008097376E-2</v>
      </c>
      <c r="AE627" s="1">
        <f>(Table2[[#This Row],[Close Price]]/Table2[[#This Row],[Current Week Low]])-1</f>
        <v>1.9855533874226783E-3</v>
      </c>
      <c r="AF627" s="1">
        <f>(Table2[[#This Row],[Current Week High]]/Table2[[#This Row],[Close Price]])-1</f>
        <v>1.2675527008097376E-2</v>
      </c>
      <c r="AG627" s="1">
        <f>(Table2[[#This Row],[Close Price]]/Table2[[#This Row],[Current Month Low]])-1</f>
        <v>1.2155269300596627E-2</v>
      </c>
      <c r="AH627" s="1">
        <f>(Table2[[#This Row],[Current Month High]]/Table2[[#This Row],[Close Price]])-1</f>
        <v>4.3288120537086971E-2</v>
      </c>
      <c r="AI627">
        <v>9.9320099764255598</v>
      </c>
      <c r="AJ627">
        <v>31.824528216907598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-0.08</v>
      </c>
      <c r="AM627" t="s">
        <v>3216</v>
      </c>
      <c r="AN627">
        <v>-3.48</v>
      </c>
      <c r="AO627" t="s">
        <v>3216</v>
      </c>
      <c r="AP627">
        <v>-6.4490722256060002E-3</v>
      </c>
      <c r="AQ627">
        <f>(Table2[[#This Row],[Sharpe Ratio]]-AVERAGE(Table2[Sharpe Ratio]))/_xlfn.STDEV.P(Table2[Sharpe Ratio])</f>
        <v>-0.82290576649779035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501</v>
      </c>
      <c r="AT627">
        <f>_xlfn.RANK.AVG(Table2[[#This Row],[6M Return vs Nifty Z-Score]],Table2[6M Return vs Nifty Z-Score])</f>
        <v>618</v>
      </c>
      <c r="AU627">
        <f>_xlfn.RANK.AVG(Table2[[#This Row],[Sharpe Ratio Z-Score]],Table2[Sharpe Ratio Z-Score])</f>
        <v>599</v>
      </c>
      <c r="AV627">
        <f>(Table2[[#This Row],[Rank 1Y]]+Table2[[#This Row],[Rank 6M]]+Table2[[#This Row],[Rank Sharpe]])/3</f>
        <v>572.66666666666663</v>
      </c>
    </row>
    <row r="628" spans="1:48" x14ac:dyDescent="0.3">
      <c r="A628" t="s">
        <v>1547</v>
      </c>
      <c r="B628" t="s">
        <v>1548</v>
      </c>
      <c r="C628" t="s">
        <v>3182</v>
      </c>
      <c r="D628" t="s">
        <v>423</v>
      </c>
      <c r="E628">
        <v>6616.0890702719998</v>
      </c>
      <c r="F628">
        <v>67.319999999999993</v>
      </c>
      <c r="G628">
        <v>-26.792205677138298</v>
      </c>
      <c r="H628">
        <f>(Table2[[#This Row],[1Y Return vs Nifty]]-AVERAGE(Table2[1Y Return vs Nifty]))/_xlfn.STDEV.P(Table2[1Y Return vs Nifty])</f>
        <v>-0.88900634648603427</v>
      </c>
      <c r="I628">
        <v>6.6082941237687098</v>
      </c>
      <c r="J628">
        <f>(Table2[[#This Row],[1M Return vs Nifty]]-AVERAGE(Table2[1M Return vs Nifty]))/_xlfn.STDEV.P(Table2[1M Return vs Nifty])</f>
        <v>0.49654561848995016</v>
      </c>
      <c r="K628">
        <v>-14.8826145686991</v>
      </c>
      <c r="L628">
        <f>(Table2[[#This Row],[6M Return vs Nifty]]-AVERAGE(Table2[6M Return vs Nifty]))/_xlfn.STDEV.P(Table2[6M Return vs Nifty])</f>
        <v>-0.91969199072359609</v>
      </c>
      <c r="M628">
        <v>-8.0669998753373395</v>
      </c>
      <c r="N628">
        <f>(Table2[[#This Row],[1W Return vs Nifty]]-AVERAGE(Table2[1W Return vs Nifty]))/_xlfn.STDEV.P(Table2[1W Return vs Nifty])</f>
        <v>-1.5559891913679962</v>
      </c>
      <c r="O628">
        <v>71.260000000000005</v>
      </c>
      <c r="P628">
        <v>66.494488649574194</v>
      </c>
      <c r="Q628">
        <v>68.773594058347101</v>
      </c>
      <c r="R628">
        <v>46.7994631381791</v>
      </c>
      <c r="S628" s="1">
        <f>(Table2[[#This Row],[Close Price]]-Table2[[#This Row],[20D EMA]])/Table2[[#This Row],[20D EMA]]</f>
        <v>-5.529048554588846E-2</v>
      </c>
      <c r="T628" s="1">
        <f>(Table2[[#This Row],[Close Price]]-Table2[[#This Row],[50D EMA]])/Table2[[#This Row],[50D EMA]]</f>
        <v>1.2414733419129548E-2</v>
      </c>
      <c r="U628" s="1">
        <f>(Table2[[#This Row],[Close Price]]-Table2[[#This Row],[200D EMA]])/Table2[[#This Row],[200D EMA]]</f>
        <v>-2.1135932740608075E-2</v>
      </c>
      <c r="V628">
        <v>0.89953035350266097</v>
      </c>
      <c r="W628">
        <v>65.05</v>
      </c>
      <c r="X628">
        <v>68.900000000000006</v>
      </c>
      <c r="Y628">
        <v>66.3</v>
      </c>
      <c r="Z628">
        <v>67.75</v>
      </c>
      <c r="AA628">
        <v>66.3</v>
      </c>
      <c r="AB628">
        <v>70.099999999999994</v>
      </c>
      <c r="AC628" s="1">
        <f>(Table2[[#This Row],[Close Price]]/Table2[[#This Row],[Day Low]])-1</f>
        <v>3.4896233666410481E-2</v>
      </c>
      <c r="AD628" s="1">
        <f>(Table2[[#This Row],[Day High]]/Table2[[#This Row],[Close Price]])-1</f>
        <v>2.3469994058229471E-2</v>
      </c>
      <c r="AE628" s="1">
        <f>(Table2[[#This Row],[Close Price]]/Table2[[#This Row],[Current Week Low]])-1</f>
        <v>1.538461538461533E-2</v>
      </c>
      <c r="AF628" s="1">
        <f>(Table2[[#This Row],[Current Week High]]/Table2[[#This Row],[Close Price]])-1</f>
        <v>6.3874034462270135E-3</v>
      </c>
      <c r="AG628" s="1">
        <f>(Table2[[#This Row],[Close Price]]/Table2[[#This Row],[Current Month Low]])-1</f>
        <v>1.538461538461533E-2</v>
      </c>
      <c r="AH628" s="1">
        <f>(Table2[[#This Row],[Current Month High]]/Table2[[#This Row],[Close Price]])-1</f>
        <v>4.129530600118847E-2</v>
      </c>
      <c r="AI628">
        <v>45.5733808674985</v>
      </c>
      <c r="AJ628">
        <v>14.8217636022513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0.06</v>
      </c>
      <c r="AM628" t="s">
        <v>3217</v>
      </c>
      <c r="AN628">
        <v>-1.26</v>
      </c>
      <c r="AO628" t="s">
        <v>3216</v>
      </c>
      <c r="AP628">
        <v>3.0110980561181999E-2</v>
      </c>
      <c r="AQ628">
        <f>(Table2[[#This Row],[Sharpe Ratio]]-AVERAGE(Table2[Sharpe Ratio]))/_xlfn.STDEV.P(Table2[Sharpe Ratio])</f>
        <v>-0.39829447818238184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643</v>
      </c>
      <c r="AT628">
        <f>_xlfn.RANK.AVG(Table2[[#This Row],[6M Return vs Nifty Z-Score]],Table2[6M Return vs Nifty Z-Score])</f>
        <v>634</v>
      </c>
      <c r="AU628">
        <f>_xlfn.RANK.AVG(Table2[[#This Row],[Sharpe Ratio Z-Score]],Table2[Sharpe Ratio Z-Score])</f>
        <v>444</v>
      </c>
      <c r="AV628">
        <f>(Table2[[#This Row],[Rank 1Y]]+Table2[[#This Row],[Rank 6M]]+Table2[[#This Row],[Rank Sharpe]])/3</f>
        <v>573.66666666666663</v>
      </c>
    </row>
    <row r="629" spans="1:48" x14ac:dyDescent="0.3">
      <c r="A629" t="s">
        <v>1728</v>
      </c>
      <c r="B629" t="s">
        <v>1729</v>
      </c>
      <c r="C629" t="s">
        <v>3182</v>
      </c>
      <c r="D629" t="s">
        <v>423</v>
      </c>
      <c r="E629">
        <v>4853.0405790679997</v>
      </c>
      <c r="F629">
        <v>97.13</v>
      </c>
      <c r="G629">
        <v>-15.609893742120001</v>
      </c>
      <c r="H629">
        <f>(Table2[[#This Row],[1Y Return vs Nifty]]-AVERAGE(Table2[1Y Return vs Nifty]))/_xlfn.STDEV.P(Table2[1Y Return vs Nifty])</f>
        <v>-0.70314355454419353</v>
      </c>
      <c r="I629">
        <v>-6.8372910048109201</v>
      </c>
      <c r="J629">
        <f>(Table2[[#This Row],[1M Return vs Nifty]]-AVERAGE(Table2[1M Return vs Nifty]))/_xlfn.STDEV.P(Table2[1M Return vs Nifty])</f>
        <v>-0.7544576455479316</v>
      </c>
      <c r="K629">
        <v>-15.491734433969601</v>
      </c>
      <c r="L629">
        <f>(Table2[[#This Row],[6M Return vs Nifty]]-AVERAGE(Table2[6M Return vs Nifty]))/_xlfn.STDEV.P(Table2[6M Return vs Nifty])</f>
        <v>-0.93764987609114325</v>
      </c>
      <c r="M629">
        <v>-2.5860179681204101</v>
      </c>
      <c r="N629">
        <f>(Table2[[#This Row],[1W Return vs Nifty]]-AVERAGE(Table2[1W Return vs Nifty]))/_xlfn.STDEV.P(Table2[1W Return vs Nifty])</f>
        <v>-0.31946183090226227</v>
      </c>
      <c r="O629">
        <v>104.86</v>
      </c>
      <c r="P629">
        <v>101.270019031982</v>
      </c>
      <c r="Q629">
        <v>100.757237858084</v>
      </c>
      <c r="R629">
        <v>33.542979180040298</v>
      </c>
      <c r="S629" s="1">
        <f>(Table2[[#This Row],[Close Price]]-Table2[[#This Row],[20D EMA]])/Table2[[#This Row],[20D EMA]]</f>
        <v>-7.3717337402250657E-2</v>
      </c>
      <c r="T629" s="1">
        <f>(Table2[[#This Row],[Close Price]]-Table2[[#This Row],[50D EMA]])/Table2[[#This Row],[50D EMA]]</f>
        <v>-4.0880993916615649E-2</v>
      </c>
      <c r="U629" s="1">
        <f>(Table2[[#This Row],[Close Price]]-Table2[[#This Row],[200D EMA]])/Table2[[#This Row],[200D EMA]]</f>
        <v>-3.5999774658302418E-2</v>
      </c>
      <c r="V629">
        <v>0.70546693231928503</v>
      </c>
      <c r="W629">
        <v>94.85</v>
      </c>
      <c r="X629">
        <v>98.01</v>
      </c>
      <c r="Y629">
        <v>96.46</v>
      </c>
      <c r="Z629">
        <v>98.08</v>
      </c>
      <c r="AA629">
        <v>96.46</v>
      </c>
      <c r="AB629">
        <v>99.59</v>
      </c>
      <c r="AC629" s="1">
        <f>(Table2[[#This Row],[Close Price]]/Table2[[#This Row],[Day Low]])-1</f>
        <v>2.403795466526093E-2</v>
      </c>
      <c r="AD629" s="1">
        <f>(Table2[[#This Row],[Day High]]/Table2[[#This Row],[Close Price]])-1</f>
        <v>9.0600226500567871E-3</v>
      </c>
      <c r="AE629" s="1">
        <f>(Table2[[#This Row],[Close Price]]/Table2[[#This Row],[Current Week Low]])-1</f>
        <v>6.9458843043748164E-3</v>
      </c>
      <c r="AF629" s="1">
        <f>(Table2[[#This Row],[Current Week High]]/Table2[[#This Row],[Close Price]])-1</f>
        <v>9.7807062699475367E-3</v>
      </c>
      <c r="AG629" s="1">
        <f>(Table2[[#This Row],[Close Price]]/Table2[[#This Row],[Current Month Low]])-1</f>
        <v>6.9458843043748164E-3</v>
      </c>
      <c r="AH629" s="1">
        <f>(Table2[[#This Row],[Current Month High]]/Table2[[#This Row],[Close Price]])-1</f>
        <v>2.5326881499021958E-2</v>
      </c>
      <c r="AI629">
        <v>25.1415628539071</v>
      </c>
      <c r="AJ629">
        <v>15.493460166468401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-0.12</v>
      </c>
      <c r="AM629" t="s">
        <v>3216</v>
      </c>
      <c r="AN629">
        <v>-2.6</v>
      </c>
      <c r="AO629" t="s">
        <v>3216</v>
      </c>
      <c r="AP629">
        <v>7.7950787191009997E-3</v>
      </c>
      <c r="AQ629">
        <f>(Table2[[#This Row],[Sharpe Ratio]]-AVERAGE(Table2[Sharpe Ratio]))/_xlfn.STDEV.P(Table2[Sharpe Ratio])</f>
        <v>-0.65747309278521626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-3.3721859998707466</v>
      </c>
      <c r="AS629">
        <f>_xlfn.RANK.AVG(Table2[[#This Row],[1Y Return vs Nifty Z-Score]],Table2[1Y Return vs Nifty Z-Score])</f>
        <v>573</v>
      </c>
      <c r="AT629">
        <f>_xlfn.RANK.AVG(Table2[[#This Row],[6M Return vs Nifty Z-Score]],Table2[6M Return vs Nifty Z-Score])</f>
        <v>641</v>
      </c>
      <c r="AU629">
        <f>_xlfn.RANK.AVG(Table2[[#This Row],[Sharpe Ratio Z-Score]],Table2[Sharpe Ratio Z-Score])</f>
        <v>510</v>
      </c>
      <c r="AV629">
        <f>(Table2[[#This Row],[Rank 1Y]]+Table2[[#This Row],[Rank 6M]]+Table2[[#This Row],[Rank Sharpe]])/3</f>
        <v>574.66666666666663</v>
      </c>
    </row>
    <row r="630" spans="1:48" x14ac:dyDescent="0.3">
      <c r="A630" t="s">
        <v>473</v>
      </c>
      <c r="B630" t="s">
        <v>474</v>
      </c>
      <c r="C630" t="s">
        <v>3180</v>
      </c>
      <c r="D630" t="s">
        <v>80</v>
      </c>
      <c r="E630">
        <v>46522.416535620003</v>
      </c>
      <c r="F630">
        <v>2477.4</v>
      </c>
      <c r="G630">
        <v>-2.5912214732996501</v>
      </c>
      <c r="H630">
        <f>(Table2[[#This Row],[1Y Return vs Nifty]]-AVERAGE(Table2[1Y Return vs Nifty]))/_xlfn.STDEV.P(Table2[1Y Return vs Nifty])</f>
        <v>-0.48675835716105442</v>
      </c>
      <c r="I630">
        <v>3.3212444944743802</v>
      </c>
      <c r="J630">
        <f>(Table2[[#This Row],[1M Return vs Nifty]]-AVERAGE(Table2[1M Return vs Nifty]))/_xlfn.STDEV.P(Table2[1M Return vs Nifty])</f>
        <v>0.19071215895823307</v>
      </c>
      <c r="K630">
        <v>-13.5928564525141</v>
      </c>
      <c r="L630">
        <f>(Table2[[#This Row],[6M Return vs Nifty]]-AVERAGE(Table2[6M Return vs Nifty]))/_xlfn.STDEV.P(Table2[6M Return vs Nifty])</f>
        <v>-0.88166773684044897</v>
      </c>
      <c r="M630">
        <v>0.67901088861158398</v>
      </c>
      <c r="N630">
        <f>(Table2[[#This Row],[1W Return vs Nifty]]-AVERAGE(Table2[1W Return vs Nifty]))/_xlfn.STDEV.P(Table2[1W Return vs Nifty])</f>
        <v>0.41713930779941227</v>
      </c>
      <c r="O630">
        <v>2434.33</v>
      </c>
      <c r="P630">
        <v>2453.1552336885002</v>
      </c>
      <c r="Q630">
        <v>2413.2145198071898</v>
      </c>
      <c r="R630">
        <v>61.5650717521698</v>
      </c>
      <c r="S630" s="1">
        <f>(Table2[[#This Row],[Close Price]]-Table2[[#This Row],[20D EMA]])/Table2[[#This Row],[20D EMA]]</f>
        <v>1.7692753242165262E-2</v>
      </c>
      <c r="T630" s="1">
        <f>(Table2[[#This Row],[Close Price]]-Table2[[#This Row],[50D EMA]])/Table2[[#This Row],[50D EMA]]</f>
        <v>9.8830950355498371E-3</v>
      </c>
      <c r="U630" s="1">
        <f>(Table2[[#This Row],[Close Price]]-Table2[[#This Row],[200D EMA]])/Table2[[#This Row],[200D EMA]]</f>
        <v>2.65975029016229E-2</v>
      </c>
      <c r="V630">
        <v>1.05175982992553</v>
      </c>
      <c r="W630">
        <v>2454.0500000000002</v>
      </c>
      <c r="X630">
        <v>2523.5500000000002</v>
      </c>
      <c r="Y630">
        <v>2454.0500000000002</v>
      </c>
      <c r="Z630">
        <v>2533.5</v>
      </c>
      <c r="AA630">
        <v>2318</v>
      </c>
      <c r="AB630">
        <v>2533.5</v>
      </c>
      <c r="AC630" s="1">
        <f>(Table2[[#This Row],[Close Price]]/Table2[[#This Row],[Day Low]])-1</f>
        <v>9.5148835598295456E-3</v>
      </c>
      <c r="AD630" s="1">
        <f>(Table2[[#This Row],[Day High]]/Table2[[#This Row],[Close Price]])-1</f>
        <v>1.8628400742714213E-2</v>
      </c>
      <c r="AE630" s="1">
        <f>(Table2[[#This Row],[Close Price]]/Table2[[#This Row],[Current Week Low]])-1</f>
        <v>9.5148835598295456E-3</v>
      </c>
      <c r="AF630" s="1">
        <f>(Table2[[#This Row],[Current Week High]]/Table2[[#This Row],[Close Price]])-1</f>
        <v>2.2644708161782434E-2</v>
      </c>
      <c r="AG630" s="1">
        <f>(Table2[[#This Row],[Close Price]]/Table2[[#This Row],[Current Month Low]])-1</f>
        <v>6.8766177739430612E-2</v>
      </c>
      <c r="AH630" s="1">
        <f>(Table2[[#This Row],[Current Month High]]/Table2[[#This Row],[Close Price]])-1</f>
        <v>2.2644708161782434E-2</v>
      </c>
      <c r="AI630">
        <v>14.7977718575926</v>
      </c>
      <c r="AJ630">
        <v>37.404326123128101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-0.12</v>
      </c>
      <c r="AM630" t="s">
        <v>3216</v>
      </c>
      <c r="AN630">
        <v>6.05</v>
      </c>
      <c r="AO630" t="s">
        <v>3217</v>
      </c>
      <c r="AP630">
        <v>-2.4986932525146999E-2</v>
      </c>
      <c r="AQ630">
        <f>(Table2[[#This Row],[Sharpe Ratio]]-AVERAGE(Table2[Sharpe Ratio]))/_xlfn.STDEV.P(Table2[Sharpe Ratio])</f>
        <v>-1.0382059136366291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469</v>
      </c>
      <c r="AT630">
        <f>_xlfn.RANK.AVG(Table2[[#This Row],[6M Return vs Nifty Z-Score]],Table2[6M Return vs Nifty Z-Score])</f>
        <v>621</v>
      </c>
      <c r="AU630">
        <f>_xlfn.RANK.AVG(Table2[[#This Row],[Sharpe Ratio Z-Score]],Table2[Sharpe Ratio Z-Score])</f>
        <v>634</v>
      </c>
      <c r="AV630">
        <f>(Table2[[#This Row],[Rank 1Y]]+Table2[[#This Row],[Rank 6M]]+Table2[[#This Row],[Rank Sharpe]])/3</f>
        <v>574.66666666666663</v>
      </c>
    </row>
    <row r="631" spans="1:48" x14ac:dyDescent="0.3">
      <c r="A631" t="s">
        <v>1274</v>
      </c>
      <c r="B631" t="s">
        <v>1275</v>
      </c>
      <c r="C631" t="s">
        <v>3171</v>
      </c>
      <c r="D631" t="s">
        <v>138</v>
      </c>
      <c r="E631">
        <v>9350.4386638849992</v>
      </c>
      <c r="F631">
        <v>86.99</v>
      </c>
      <c r="G631">
        <v>-24.483135749615801</v>
      </c>
      <c r="H631">
        <f>(Table2[[#This Row],[1Y Return vs Nifty]]-AVERAGE(Table2[1Y Return vs Nifty]))/_xlfn.STDEV.P(Table2[1Y Return vs Nifty])</f>
        <v>-0.85062696787343317</v>
      </c>
      <c r="I631">
        <v>-0.83223453970136896</v>
      </c>
      <c r="J631">
        <f>(Table2[[#This Row],[1M Return vs Nifty]]-AVERAGE(Table2[1M Return vs Nifty]))/_xlfn.STDEV.P(Table2[1M Return vs Nifty])</f>
        <v>-0.1957355693613205</v>
      </c>
      <c r="K631">
        <v>-6.0511609346139004</v>
      </c>
      <c r="L631">
        <f>(Table2[[#This Row],[6M Return vs Nifty]]-AVERAGE(Table2[6M Return vs Nifty]))/_xlfn.STDEV.P(Table2[6M Return vs Nifty])</f>
        <v>-0.65932577869851072</v>
      </c>
      <c r="M631">
        <v>-0.59445099557863301</v>
      </c>
      <c r="N631">
        <f>(Table2[[#This Row],[1W Return vs Nifty]]-AVERAGE(Table2[1W Return vs Nifty]))/_xlfn.STDEV.P(Table2[1W Return vs Nifty])</f>
        <v>0.12984216123557374</v>
      </c>
      <c r="O631">
        <v>84.75</v>
      </c>
      <c r="P631">
        <v>84.059936917323895</v>
      </c>
      <c r="Q631">
        <v>84.845419612390401</v>
      </c>
      <c r="R631">
        <v>64.835861514174397</v>
      </c>
      <c r="S631" s="1">
        <f>(Table2[[#This Row],[Close Price]]-Table2[[#This Row],[20D EMA]])/Table2[[#This Row],[20D EMA]]</f>
        <v>2.6430678466076635E-2</v>
      </c>
      <c r="T631" s="1">
        <f>(Table2[[#This Row],[Close Price]]-Table2[[#This Row],[50D EMA]])/Table2[[#This Row],[50D EMA]]</f>
        <v>3.4856831805119323E-2</v>
      </c>
      <c r="U631" s="1">
        <f>(Table2[[#This Row],[Close Price]]-Table2[[#This Row],[200D EMA]])/Table2[[#This Row],[200D EMA]]</f>
        <v>2.5276324843544175E-2</v>
      </c>
      <c r="V631">
        <v>1.1591326358707901</v>
      </c>
      <c r="W631">
        <v>86.01</v>
      </c>
      <c r="X631">
        <v>87.6</v>
      </c>
      <c r="Y631">
        <v>83.82</v>
      </c>
      <c r="Z631">
        <v>88.3</v>
      </c>
      <c r="AA631">
        <v>81.11</v>
      </c>
      <c r="AB631">
        <v>88.3</v>
      </c>
      <c r="AC631" s="1">
        <f>(Table2[[#This Row],[Close Price]]/Table2[[#This Row],[Day Low]])-1</f>
        <v>1.1394023950703325E-2</v>
      </c>
      <c r="AD631" s="1">
        <f>(Table2[[#This Row],[Day High]]/Table2[[#This Row],[Close Price]])-1</f>
        <v>7.0123002643982524E-3</v>
      </c>
      <c r="AE631" s="1">
        <f>(Table2[[#This Row],[Close Price]]/Table2[[#This Row],[Current Week Low]])-1</f>
        <v>3.7819136244333196E-2</v>
      </c>
      <c r="AF631" s="1">
        <f>(Table2[[#This Row],[Current Week High]]/Table2[[#This Row],[Close Price]])-1</f>
        <v>1.5059202207150291E-2</v>
      </c>
      <c r="AG631" s="1">
        <f>(Table2[[#This Row],[Close Price]]/Table2[[#This Row],[Current Month Low]])-1</f>
        <v>7.2494143755393869E-2</v>
      </c>
      <c r="AH631" s="1">
        <f>(Table2[[#This Row],[Current Month High]]/Table2[[#This Row],[Close Price]])-1</f>
        <v>1.5059202207150291E-2</v>
      </c>
      <c r="AI631">
        <v>12.656627198528501</v>
      </c>
      <c r="AJ631">
        <v>20.151933701657399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0.01</v>
      </c>
      <c r="AM631" t="s">
        <v>3217</v>
      </c>
      <c r="AN631">
        <v>3.7</v>
      </c>
      <c r="AO631" t="s">
        <v>3217</v>
      </c>
      <c r="AQ631">
        <f>(Table2[[#This Row],[Sharpe Ratio]]-AVERAGE(Table2[Sharpe Ratio]))/_xlfn.STDEV.P(Table2[Sharpe Ratio])</f>
        <v>-0.74800574154095378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625</v>
      </c>
      <c r="AT631">
        <f>_xlfn.RANK.AVG(Table2[[#This Row],[6M Return vs Nifty Z-Score]],Table2[6M Return vs Nifty Z-Score])</f>
        <v>543</v>
      </c>
      <c r="AU631">
        <f>_xlfn.RANK.AVG(Table2[[#This Row],[Sharpe Ratio Z-Score]],Table2[Sharpe Ratio Z-Score])</f>
        <v>556.5</v>
      </c>
      <c r="AV631">
        <f>(Table2[[#This Row],[Rank 1Y]]+Table2[[#This Row],[Rank 6M]]+Table2[[#This Row],[Rank Sharpe]])/3</f>
        <v>574.83333333333337</v>
      </c>
    </row>
    <row r="632" spans="1:48" x14ac:dyDescent="0.3">
      <c r="A632" t="s">
        <v>2032</v>
      </c>
      <c r="B632" t="s">
        <v>2033</v>
      </c>
      <c r="C632" t="s">
        <v>3188</v>
      </c>
      <c r="D632" t="s">
        <v>1617</v>
      </c>
      <c r="E632">
        <v>3359.039524669</v>
      </c>
      <c r="F632">
        <v>148.49</v>
      </c>
      <c r="G632">
        <v>-32.687064028529598</v>
      </c>
      <c r="H632">
        <f>(Table2[[#This Row],[1Y Return vs Nifty]]-AVERAGE(Table2[1Y Return vs Nifty]))/_xlfn.STDEV.P(Table2[1Y Return vs Nifty])</f>
        <v>-0.98698562283408475</v>
      </c>
      <c r="I632">
        <v>-9.0631956574704304</v>
      </c>
      <c r="J632">
        <f>(Table2[[#This Row],[1M Return vs Nifty]]-AVERAGE(Table2[1M Return vs Nifty]))/_xlfn.STDEV.P(Table2[1M Return vs Nifty])</f>
        <v>-0.96156012262758206</v>
      </c>
      <c r="K632">
        <v>-12.264370490174599</v>
      </c>
      <c r="L632">
        <f>(Table2[[#This Row],[6M Return vs Nifty]]-AVERAGE(Table2[6M Return vs Nifty]))/_xlfn.STDEV.P(Table2[6M Return vs Nifty])</f>
        <v>-0.84250172045466898</v>
      </c>
      <c r="M632">
        <v>-4.4056805447324896</v>
      </c>
      <c r="N632">
        <f>(Table2[[#This Row],[1W Return vs Nifty]]-AVERAGE(Table2[1W Return vs Nifty]))/_xlfn.STDEV.P(Table2[1W Return vs Nifty])</f>
        <v>-0.72998363171932101</v>
      </c>
      <c r="O632">
        <v>151.5</v>
      </c>
      <c r="P632">
        <v>155.59455546559499</v>
      </c>
      <c r="Q632">
        <v>151.08752113710401</v>
      </c>
      <c r="R632">
        <v>26.383573083733999</v>
      </c>
      <c r="S632" s="1">
        <f>(Table2[[#This Row],[Close Price]]-Table2[[#This Row],[20D EMA]])/Table2[[#This Row],[20D EMA]]</f>
        <v>-1.9867986798679807E-2</v>
      </c>
      <c r="T632" s="1">
        <f>(Table2[[#This Row],[Close Price]]-Table2[[#This Row],[50D EMA]])/Table2[[#This Row],[50D EMA]]</f>
        <v>-4.5660694516820297E-2</v>
      </c>
      <c r="U632" s="1">
        <f>(Table2[[#This Row],[Close Price]]-Table2[[#This Row],[200D EMA]])/Table2[[#This Row],[200D EMA]]</f>
        <v>-1.7192161983694748E-2</v>
      </c>
      <c r="V632">
        <v>0.45561898935129003</v>
      </c>
      <c r="W632">
        <v>144.16999999999999</v>
      </c>
      <c r="X632">
        <v>150.57</v>
      </c>
      <c r="Y632">
        <v>148</v>
      </c>
      <c r="Z632">
        <v>152.07</v>
      </c>
      <c r="AA632">
        <v>148</v>
      </c>
      <c r="AB632">
        <v>153.44999999999999</v>
      </c>
      <c r="AC632" s="1">
        <f>(Table2[[#This Row],[Close Price]]/Table2[[#This Row],[Day Low]])-1</f>
        <v>2.9964625095373565E-2</v>
      </c>
      <c r="AD632" s="1">
        <f>(Table2[[#This Row],[Day High]]/Table2[[#This Row],[Close Price]])-1</f>
        <v>1.4007677284665565E-2</v>
      </c>
      <c r="AE632" s="1">
        <f>(Table2[[#This Row],[Close Price]]/Table2[[#This Row],[Current Week Low]])-1</f>
        <v>3.3108108108108603E-3</v>
      </c>
      <c r="AF632" s="1">
        <f>(Table2[[#This Row],[Current Week High]]/Table2[[#This Row],[Close Price]])-1</f>
        <v>2.410936763418392E-2</v>
      </c>
      <c r="AG632" s="1">
        <f>(Table2[[#This Row],[Close Price]]/Table2[[#This Row],[Current Month Low]])-1</f>
        <v>3.3108108108108603E-3</v>
      </c>
      <c r="AH632" s="1">
        <f>(Table2[[#This Row],[Current Month High]]/Table2[[#This Row],[Close Price]])-1</f>
        <v>3.3402922755741082E-2</v>
      </c>
      <c r="AI632">
        <v>20.607448313017699</v>
      </c>
      <c r="AJ632">
        <v>15.1085271317829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-7.0000000000000007E-2</v>
      </c>
      <c r="AM632" t="s">
        <v>3216</v>
      </c>
      <c r="AN632">
        <v>-3.31</v>
      </c>
      <c r="AO632" t="s">
        <v>3216</v>
      </c>
      <c r="AP632">
        <v>2.7348532331712999E-2</v>
      </c>
      <c r="AQ632">
        <f>(Table2[[#This Row],[Sharpe Ratio]]-AVERAGE(Table2[Sharpe Ratio]))/_xlfn.STDEV.P(Table2[Sharpe Ratio])</f>
        <v>-0.43037776614862178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671</v>
      </c>
      <c r="AT632">
        <f>_xlfn.RANK.AVG(Table2[[#This Row],[6M Return vs Nifty Z-Score]],Table2[6M Return vs Nifty Z-Score])</f>
        <v>608</v>
      </c>
      <c r="AU632">
        <f>_xlfn.RANK.AVG(Table2[[#This Row],[Sharpe Ratio Z-Score]],Table2[Sharpe Ratio Z-Score])</f>
        <v>454</v>
      </c>
      <c r="AV632">
        <f>(Table2[[#This Row],[Rank 1Y]]+Table2[[#This Row],[Rank 6M]]+Table2[[#This Row],[Rank Sharpe]])/3</f>
        <v>577.66666666666663</v>
      </c>
    </row>
    <row r="633" spans="1:48" x14ac:dyDescent="0.3">
      <c r="A633" t="s">
        <v>19</v>
      </c>
      <c r="B633" t="s">
        <v>20</v>
      </c>
      <c r="C633" t="s">
        <v>3170</v>
      </c>
      <c r="D633" t="s">
        <v>21</v>
      </c>
      <c r="E633">
        <v>1572475.10663556</v>
      </c>
      <c r="F633">
        <v>4346.1499999999996</v>
      </c>
      <c r="G633">
        <v>-5.5271427610860702</v>
      </c>
      <c r="H633">
        <f>(Table2[[#This Row],[1Y Return vs Nifty]]-AVERAGE(Table2[1Y Return vs Nifty]))/_xlfn.STDEV.P(Table2[1Y Return vs Nifty])</f>
        <v>-0.53555672109871499</v>
      </c>
      <c r="I633">
        <v>-1.5279949631373599</v>
      </c>
      <c r="J633">
        <f>(Table2[[#This Row],[1M Return vs Nifty]]-AVERAGE(Table2[1M Return vs Nifty]))/_xlfn.STDEV.P(Table2[1M Return vs Nifty])</f>
        <v>-0.26047046578889982</v>
      </c>
      <c r="K633">
        <v>-10.397730247722</v>
      </c>
      <c r="L633">
        <f>(Table2[[#This Row],[6M Return vs Nifty]]-AVERAGE(Table2[6M Return vs Nifty]))/_xlfn.STDEV.P(Table2[6M Return vs Nifty])</f>
        <v>-0.78747000435470516</v>
      </c>
      <c r="M633">
        <v>-2.1720158520134798</v>
      </c>
      <c r="N633">
        <f>(Table2[[#This Row],[1W Return vs Nifty]]-AVERAGE(Table2[1W Return vs Nifty]))/_xlfn.STDEV.P(Table2[1W Return vs Nifty])</f>
        <v>-0.22606160581068366</v>
      </c>
      <c r="O633">
        <v>4459.9399999999996</v>
      </c>
      <c r="P633">
        <v>4346.5491920951999</v>
      </c>
      <c r="Q633">
        <v>4016.7754164500702</v>
      </c>
      <c r="R633">
        <v>26.073512682195101</v>
      </c>
      <c r="S633" s="1">
        <f>(Table2[[#This Row],[Close Price]]-Table2[[#This Row],[20D EMA]])/Table2[[#This Row],[20D EMA]]</f>
        <v>-2.5513796149723982E-2</v>
      </c>
      <c r="T633" s="1">
        <f>(Table2[[#This Row],[Close Price]]-Table2[[#This Row],[50D EMA]])/Table2[[#This Row],[50D EMA]]</f>
        <v>-9.1841154340618442E-5</v>
      </c>
      <c r="U633" s="1">
        <f>(Table2[[#This Row],[Close Price]]-Table2[[#This Row],[200D EMA]])/Table2[[#This Row],[200D EMA]]</f>
        <v>8.1999750894966084E-2</v>
      </c>
      <c r="V633">
        <v>0.69169548515802604</v>
      </c>
      <c r="W633">
        <v>4321</v>
      </c>
      <c r="X633">
        <v>4497.05</v>
      </c>
      <c r="Y633">
        <v>4321</v>
      </c>
      <c r="Z633">
        <v>4546.05</v>
      </c>
      <c r="AA633">
        <v>4321</v>
      </c>
      <c r="AB633">
        <v>4588</v>
      </c>
      <c r="AC633" s="1">
        <f>(Table2[[#This Row],[Close Price]]/Table2[[#This Row],[Day Low]])-1</f>
        <v>5.8204119416800371E-3</v>
      </c>
      <c r="AD633" s="1">
        <f>(Table2[[#This Row],[Day High]]/Table2[[#This Row],[Close Price]])-1</f>
        <v>3.4720384708305074E-2</v>
      </c>
      <c r="AE633" s="1">
        <f>(Table2[[#This Row],[Close Price]]/Table2[[#This Row],[Current Week Low]])-1</f>
        <v>5.8204119416800371E-3</v>
      </c>
      <c r="AF633" s="1">
        <f>(Table2[[#This Row],[Current Week High]]/Table2[[#This Row],[Close Price]])-1</f>
        <v>4.59947309687887E-2</v>
      </c>
      <c r="AG633" s="1">
        <f>(Table2[[#This Row],[Close Price]]/Table2[[#This Row],[Current Month Low]])-1</f>
        <v>5.8204119416800371E-3</v>
      </c>
      <c r="AH633" s="1">
        <f>(Table2[[#This Row],[Current Month High]]/Table2[[#This Row],[Close Price]])-1</f>
        <v>5.5646951899957608E-2</v>
      </c>
      <c r="AI633">
        <v>5.6624828871529997</v>
      </c>
      <c r="AJ633">
        <v>31.263968589549901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-0.04</v>
      </c>
      <c r="AM633" t="s">
        <v>3216</v>
      </c>
      <c r="AN633">
        <v>-3.87</v>
      </c>
      <c r="AO633" t="s">
        <v>3216</v>
      </c>
      <c r="AP633">
        <v>-3.6576214552654002E-2</v>
      </c>
      <c r="AQ633">
        <f>(Table2[[#This Row],[Sharpe Ratio]]-AVERAGE(Table2[Sharpe Ratio]))/_xlfn.STDEV.P(Table2[Sharpe Ratio])</f>
        <v>-1.1728047338584826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-2.9823635309114862</v>
      </c>
      <c r="AS633">
        <f>_xlfn.RANK.AVG(Table2[[#This Row],[1Y Return vs Nifty Z-Score]],Table2[1Y Return vs Nifty Z-Score])</f>
        <v>498</v>
      </c>
      <c r="AT633">
        <f>_xlfn.RANK.AVG(Table2[[#This Row],[6M Return vs Nifty Z-Score]],Table2[6M Return vs Nifty Z-Score])</f>
        <v>584</v>
      </c>
      <c r="AU633">
        <f>_xlfn.RANK.AVG(Table2[[#This Row],[Sharpe Ratio Z-Score]],Table2[Sharpe Ratio Z-Score])</f>
        <v>652</v>
      </c>
      <c r="AV633">
        <f>(Table2[[#This Row],[Rank 1Y]]+Table2[[#This Row],[Rank 6M]]+Table2[[#This Row],[Rank Sharpe]])/3</f>
        <v>578</v>
      </c>
    </row>
    <row r="634" spans="1:48" x14ac:dyDescent="0.3">
      <c r="A634" t="s">
        <v>2062</v>
      </c>
      <c r="B634" t="s">
        <v>2063</v>
      </c>
      <c r="C634" t="s">
        <v>3184</v>
      </c>
      <c r="D634" t="s">
        <v>132</v>
      </c>
      <c r="E634">
        <v>3265.5294326849998</v>
      </c>
      <c r="F634">
        <v>429.65</v>
      </c>
      <c r="G634">
        <v>-29.225107251716601</v>
      </c>
      <c r="H634">
        <f>(Table2[[#This Row],[1Y Return vs Nifty]]-AVERAGE(Table2[1Y Return vs Nifty]))/_xlfn.STDEV.P(Table2[1Y Return vs Nifty])</f>
        <v>-0.92944394845944778</v>
      </c>
      <c r="I634">
        <v>11.7425316868545</v>
      </c>
      <c r="J634">
        <f>(Table2[[#This Row],[1M Return vs Nifty]]-AVERAGE(Table2[1M Return vs Nifty]))/_xlfn.STDEV.P(Table2[1M Return vs Nifty])</f>
        <v>0.97424501857881274</v>
      </c>
      <c r="K634">
        <v>-12.848743984662001</v>
      </c>
      <c r="L634">
        <f>(Table2[[#This Row],[6M Return vs Nifty]]-AVERAGE(Table2[6M Return vs Nifty]))/_xlfn.STDEV.P(Table2[6M Return vs Nifty])</f>
        <v>-0.85973004089563421</v>
      </c>
      <c r="M634">
        <v>1.2733898625008599</v>
      </c>
      <c r="N634">
        <f>(Table2[[#This Row],[1W Return vs Nifty]]-AVERAGE(Table2[1W Return vs Nifty]))/_xlfn.STDEV.P(Table2[1W Return vs Nifty])</f>
        <v>0.55123313918606442</v>
      </c>
      <c r="O634">
        <v>469.9</v>
      </c>
      <c r="P634">
        <v>414.89692666835901</v>
      </c>
      <c r="Q634">
        <v>441.92636165304299</v>
      </c>
      <c r="R634">
        <v>65.615488239092997</v>
      </c>
      <c r="S634" s="1">
        <f>(Table2[[#This Row],[Close Price]]-Table2[[#This Row],[20D EMA]])/Table2[[#This Row],[20D EMA]]</f>
        <v>-8.5656522664396689E-2</v>
      </c>
      <c r="T634" s="1">
        <f>(Table2[[#This Row],[Close Price]]-Table2[[#This Row],[50D EMA]])/Table2[[#This Row],[50D EMA]]</f>
        <v>3.5558405915678395E-2</v>
      </c>
      <c r="U634" s="1">
        <f>(Table2[[#This Row],[Close Price]]-Table2[[#This Row],[200D EMA]])/Table2[[#This Row],[200D EMA]]</f>
        <v>-2.7779201962794878E-2</v>
      </c>
      <c r="V634">
        <v>0.77580312225914105</v>
      </c>
      <c r="W634">
        <v>420</v>
      </c>
      <c r="X634">
        <v>436</v>
      </c>
      <c r="Y634">
        <v>415.05</v>
      </c>
      <c r="Z634">
        <v>432</v>
      </c>
      <c r="AA634">
        <v>404</v>
      </c>
      <c r="AB634">
        <v>432</v>
      </c>
      <c r="AC634" s="1">
        <f>(Table2[[#This Row],[Close Price]]/Table2[[#This Row],[Day Low]])-1</f>
        <v>2.2976190476190483E-2</v>
      </c>
      <c r="AD634" s="1">
        <f>(Table2[[#This Row],[Day High]]/Table2[[#This Row],[Close Price]])-1</f>
        <v>1.4779471662981658E-2</v>
      </c>
      <c r="AE634" s="1">
        <f>(Table2[[#This Row],[Close Price]]/Table2[[#This Row],[Current Week Low]])-1</f>
        <v>3.5176484760872206E-2</v>
      </c>
      <c r="AF634" s="1">
        <f>(Table2[[#This Row],[Current Week High]]/Table2[[#This Row],[Close Price]])-1</f>
        <v>5.4695682532295287E-3</v>
      </c>
      <c r="AG634" s="1">
        <f>(Table2[[#This Row],[Close Price]]/Table2[[#This Row],[Current Month Low]])-1</f>
        <v>6.3490099009900991E-2</v>
      </c>
      <c r="AH634" s="1">
        <f>(Table2[[#This Row],[Current Month High]]/Table2[[#This Row],[Close Price]])-1</f>
        <v>5.4695682532295287E-3</v>
      </c>
      <c r="AI634">
        <v>36.157337367624798</v>
      </c>
      <c r="AJ634">
        <v>24.536231884057901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0.04</v>
      </c>
      <c r="AM634" t="s">
        <v>3217</v>
      </c>
      <c r="AN634">
        <v>0.13</v>
      </c>
      <c r="AO634" t="s">
        <v>3217</v>
      </c>
      <c r="AP634">
        <v>1.9401978274647E-2</v>
      </c>
      <c r="AQ634">
        <f>(Table2[[#This Row],[Sharpe Ratio]]-AVERAGE(Table2[Sharpe Ratio]))/_xlfn.STDEV.P(Table2[Sharpe Ratio])</f>
        <v>-0.52266966122646996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652</v>
      </c>
      <c r="AT634">
        <f>_xlfn.RANK.AVG(Table2[[#This Row],[6M Return vs Nifty Z-Score]],Table2[6M Return vs Nifty Z-Score])</f>
        <v>613</v>
      </c>
      <c r="AU634">
        <f>_xlfn.RANK.AVG(Table2[[#This Row],[Sharpe Ratio Z-Score]],Table2[Sharpe Ratio Z-Score])</f>
        <v>479</v>
      </c>
      <c r="AV634">
        <f>(Table2[[#This Row],[Rank 1Y]]+Table2[[#This Row],[Rank 6M]]+Table2[[#This Row],[Rank Sharpe]])/3</f>
        <v>581.33333333333337</v>
      </c>
    </row>
    <row r="635" spans="1:48" x14ac:dyDescent="0.3">
      <c r="A635" t="s">
        <v>832</v>
      </c>
      <c r="B635" t="s">
        <v>833</v>
      </c>
      <c r="C635" t="s">
        <v>3171</v>
      </c>
      <c r="D635" t="s">
        <v>51</v>
      </c>
      <c r="E635">
        <v>19778.552104639999</v>
      </c>
      <c r="F635">
        <v>1240.4000000000001</v>
      </c>
      <c r="G635">
        <v>-32.893048193148203</v>
      </c>
      <c r="H635">
        <f>(Table2[[#This Row],[1Y Return vs Nifty]]-AVERAGE(Table2[1Y Return vs Nifty]))/_xlfn.STDEV.P(Table2[1Y Return vs Nifty])</f>
        <v>-0.99040931483572991</v>
      </c>
      <c r="I635">
        <v>-0.39902720666827801</v>
      </c>
      <c r="J635">
        <f>(Table2[[#This Row],[1M Return vs Nifty]]-AVERAGE(Table2[1M Return vs Nifty]))/_xlfn.STDEV.P(Table2[1M Return vs Nifty])</f>
        <v>-0.15542912063135045</v>
      </c>
      <c r="K635">
        <v>-26.473841332222602</v>
      </c>
      <c r="L635">
        <f>(Table2[[#This Row],[6M Return vs Nifty]]-AVERAGE(Table2[6M Return vs Nifty]))/_xlfn.STDEV.P(Table2[6M Return vs Nifty])</f>
        <v>-1.2614209891632755</v>
      </c>
      <c r="M635">
        <v>1.3618734195625</v>
      </c>
      <c r="N635">
        <f>(Table2[[#This Row],[1W Return vs Nifty]]-AVERAGE(Table2[1W Return vs Nifty]))/_xlfn.STDEV.P(Table2[1W Return vs Nifty])</f>
        <v>0.57119531769900256</v>
      </c>
      <c r="O635">
        <v>1231.33</v>
      </c>
      <c r="P635">
        <v>1259.9915817728599</v>
      </c>
      <c r="Q635">
        <v>1358.9146196266599</v>
      </c>
      <c r="R635">
        <v>55.099758382878299</v>
      </c>
      <c r="S635" s="1">
        <f>(Table2[[#This Row],[Close Price]]-Table2[[#This Row],[20D EMA]])/Table2[[#This Row],[20D EMA]]</f>
        <v>7.3660188576581132E-3</v>
      </c>
      <c r="T635" s="1">
        <f>(Table2[[#This Row],[Close Price]]-Table2[[#This Row],[50D EMA]])/Table2[[#This Row],[50D EMA]]</f>
        <v>-1.5548978307691304E-2</v>
      </c>
      <c r="U635" s="1">
        <f>(Table2[[#This Row],[Close Price]]-Table2[[#This Row],[200D EMA]])/Table2[[#This Row],[200D EMA]]</f>
        <v>-8.7212704841765437E-2</v>
      </c>
      <c r="V635">
        <v>0.94299247680434095</v>
      </c>
      <c r="W635">
        <v>1237</v>
      </c>
      <c r="X635">
        <v>1263.95</v>
      </c>
      <c r="Y635">
        <v>1236</v>
      </c>
      <c r="Z635">
        <v>1274.8</v>
      </c>
      <c r="AA635">
        <v>1176.5999999999999</v>
      </c>
      <c r="AB635">
        <v>1275.05</v>
      </c>
      <c r="AC635" s="1">
        <f>(Table2[[#This Row],[Close Price]]/Table2[[#This Row],[Day Low]])-1</f>
        <v>2.7485852869846283E-3</v>
      </c>
      <c r="AD635" s="1">
        <f>(Table2[[#This Row],[Day High]]/Table2[[#This Row],[Close Price]])-1</f>
        <v>1.898581102870045E-2</v>
      </c>
      <c r="AE635" s="1">
        <f>(Table2[[#This Row],[Close Price]]/Table2[[#This Row],[Current Week Low]])-1</f>
        <v>3.5598705501618255E-3</v>
      </c>
      <c r="AF635" s="1">
        <f>(Table2[[#This Row],[Current Week High]]/Table2[[#This Row],[Close Price]])-1</f>
        <v>2.7732989358271398E-2</v>
      </c>
      <c r="AG635" s="1">
        <f>(Table2[[#This Row],[Close Price]]/Table2[[#This Row],[Current Month Low]])-1</f>
        <v>5.4224035356110978E-2</v>
      </c>
      <c r="AH635" s="1">
        <f>(Table2[[#This Row],[Current Month High]]/Table2[[#This Row],[Close Price]])-1</f>
        <v>2.7934537246049551E-2</v>
      </c>
      <c r="AI635">
        <v>44.792002579812902</v>
      </c>
      <c r="AJ635">
        <v>7.5802254986990496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-0.12</v>
      </c>
      <c r="AM635" t="s">
        <v>3216</v>
      </c>
      <c r="AN635">
        <v>2.7</v>
      </c>
      <c r="AO635" t="s">
        <v>3217</v>
      </c>
      <c r="AP635">
        <v>6.2133109723856002E-2</v>
      </c>
      <c r="AQ635">
        <f>(Table2[[#This Row],[Sharpe Ratio]]-AVERAGE(Table2[Sharpe Ratio]))/_xlfn.STDEV.P(Table2[Sharpe Ratio])</f>
        <v>-2.6386986755589918E-2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673</v>
      </c>
      <c r="AT635">
        <f>_xlfn.RANK.AVG(Table2[[#This Row],[6M Return vs Nifty Z-Score]],Table2[6M Return vs Nifty Z-Score])</f>
        <v>714</v>
      </c>
      <c r="AU635">
        <f>_xlfn.RANK.AVG(Table2[[#This Row],[Sharpe Ratio Z-Score]],Table2[Sharpe Ratio Z-Score])</f>
        <v>360</v>
      </c>
      <c r="AV635">
        <f>(Table2[[#This Row],[Rank 1Y]]+Table2[[#This Row],[Rank 6M]]+Table2[[#This Row],[Rank Sharpe]])/3</f>
        <v>582.33333333333337</v>
      </c>
    </row>
    <row r="636" spans="1:48" x14ac:dyDescent="0.3">
      <c r="A636" t="s">
        <v>1042</v>
      </c>
      <c r="B636" t="s">
        <v>1043</v>
      </c>
      <c r="C636" t="s">
        <v>3180</v>
      </c>
      <c r="D636" t="s">
        <v>80</v>
      </c>
      <c r="E636">
        <v>13211.20609947</v>
      </c>
      <c r="F636">
        <v>369.9</v>
      </c>
      <c r="G636">
        <v>-26.7589563805791</v>
      </c>
      <c r="H636">
        <f>(Table2[[#This Row],[1Y Return vs Nifty]]-AVERAGE(Table2[1Y Return vs Nifty]))/_xlfn.STDEV.P(Table2[1Y Return vs Nifty])</f>
        <v>-0.88845370521430911</v>
      </c>
      <c r="I636">
        <v>6.9528194180874197</v>
      </c>
      <c r="J636">
        <f>(Table2[[#This Row],[1M Return vs Nifty]]-AVERAGE(Table2[1M Return vs Nifty]))/_xlfn.STDEV.P(Table2[1M Return vs Nifty])</f>
        <v>0.52860091869553139</v>
      </c>
      <c r="K636">
        <v>8.6305043555132599</v>
      </c>
      <c r="L636">
        <f>(Table2[[#This Row],[6M Return vs Nifty]]-AVERAGE(Table2[6M Return vs Nifty]))/_xlfn.STDEV.P(Table2[6M Return vs Nifty])</f>
        <v>-0.22648541784815956</v>
      </c>
      <c r="M636">
        <v>1.1601274142834199</v>
      </c>
      <c r="N636">
        <f>(Table2[[#This Row],[1W Return vs Nifty]]-AVERAGE(Table2[1W Return vs Nifty]))/_xlfn.STDEV.P(Table2[1W Return vs Nifty])</f>
        <v>0.52568076216584692</v>
      </c>
      <c r="O636">
        <v>350.2</v>
      </c>
      <c r="P636">
        <v>345.682502934279</v>
      </c>
      <c r="Q636">
        <v>343.15147442821501</v>
      </c>
      <c r="R636">
        <v>76.862034899744998</v>
      </c>
      <c r="S636" s="1">
        <f>(Table2[[#This Row],[Close Price]]-Table2[[#This Row],[20D EMA]])/Table2[[#This Row],[20D EMA]]</f>
        <v>5.6253569388920587E-2</v>
      </c>
      <c r="T636" s="1">
        <f>(Table2[[#This Row],[Close Price]]-Table2[[#This Row],[50D EMA]])/Table2[[#This Row],[50D EMA]]</f>
        <v>7.0057051948403642E-2</v>
      </c>
      <c r="U636" s="1">
        <f>(Table2[[#This Row],[Close Price]]-Table2[[#This Row],[200D EMA]])/Table2[[#This Row],[200D EMA]]</f>
        <v>7.7949615738517192E-2</v>
      </c>
      <c r="V636">
        <v>2.2192833849623899</v>
      </c>
      <c r="W636">
        <v>365.9</v>
      </c>
      <c r="X636">
        <v>377.8</v>
      </c>
      <c r="Y636">
        <v>348.55</v>
      </c>
      <c r="Z636">
        <v>379.25</v>
      </c>
      <c r="AA636">
        <v>335.8</v>
      </c>
      <c r="AB636">
        <v>379.25</v>
      </c>
      <c r="AC636" s="1">
        <f>(Table2[[#This Row],[Close Price]]/Table2[[#This Row],[Day Low]])-1</f>
        <v>1.0931948619841592E-2</v>
      </c>
      <c r="AD636" s="1">
        <f>(Table2[[#This Row],[Day High]]/Table2[[#This Row],[Close Price]])-1</f>
        <v>2.1357123546904555E-2</v>
      </c>
      <c r="AE636" s="1">
        <f>(Table2[[#This Row],[Close Price]]/Table2[[#This Row],[Current Week Low]])-1</f>
        <v>6.1253765600344234E-2</v>
      </c>
      <c r="AF636" s="1">
        <f>(Table2[[#This Row],[Current Week High]]/Table2[[#This Row],[Close Price]])-1</f>
        <v>2.5277101919437772E-2</v>
      </c>
      <c r="AG636" s="1">
        <f>(Table2[[#This Row],[Close Price]]/Table2[[#This Row],[Current Month Low]])-1</f>
        <v>0.10154854079809406</v>
      </c>
      <c r="AH636" s="1">
        <f>(Table2[[#This Row],[Current Month High]]/Table2[[#This Row],[Close Price]])-1</f>
        <v>2.5277101919437772E-2</v>
      </c>
      <c r="AI636">
        <v>7.5966477426331496</v>
      </c>
      <c r="AJ636">
        <v>26.982492276004098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-0.03</v>
      </c>
      <c r="AM636" t="s">
        <v>3216</v>
      </c>
      <c r="AN636">
        <v>9.66</v>
      </c>
      <c r="AO636" t="s">
        <v>3217</v>
      </c>
      <c r="AP636">
        <v>-9.6717452271223997E-2</v>
      </c>
      <c r="AQ636">
        <f>(Table2[[#This Row],[Sharpe Ratio]]-AVERAGE(Table2[Sharpe Ratio]))/_xlfn.STDEV.P(Table2[Sharpe Ratio])</f>
        <v>-1.8712897327038243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-1.9319471749049146</v>
      </c>
      <c r="AS636">
        <f>_xlfn.RANK.AVG(Table2[[#This Row],[1Y Return vs Nifty Z-Score]],Table2[1Y Return vs Nifty Z-Score])</f>
        <v>642</v>
      </c>
      <c r="AT636">
        <f>_xlfn.RANK.AVG(Table2[[#This Row],[6M Return vs Nifty Z-Score]],Table2[6M Return vs Nifty Z-Score])</f>
        <v>384</v>
      </c>
      <c r="AU636">
        <f>_xlfn.RANK.AVG(Table2[[#This Row],[Sharpe Ratio Z-Score]],Table2[Sharpe Ratio Z-Score])</f>
        <v>721</v>
      </c>
      <c r="AV636">
        <f>(Table2[[#This Row],[Rank 1Y]]+Table2[[#This Row],[Rank 6M]]+Table2[[#This Row],[Rank Sharpe]])/3</f>
        <v>582.33333333333337</v>
      </c>
    </row>
    <row r="637" spans="1:48" x14ac:dyDescent="0.3">
      <c r="A637" t="s">
        <v>1587</v>
      </c>
      <c r="B637" t="s">
        <v>1588</v>
      </c>
      <c r="C637" t="s">
        <v>3185</v>
      </c>
      <c r="D637" t="s">
        <v>285</v>
      </c>
      <c r="E637">
        <v>6116.4461726150003</v>
      </c>
      <c r="F637">
        <v>181.85</v>
      </c>
      <c r="G637">
        <v>-20.7799145324487</v>
      </c>
      <c r="H637">
        <f>(Table2[[#This Row],[1Y Return vs Nifty]]-AVERAGE(Table2[1Y Return vs Nifty]))/_xlfn.STDEV.P(Table2[1Y Return vs Nifty])</f>
        <v>-0.78907520303261336</v>
      </c>
      <c r="I637">
        <v>14.511033475203501</v>
      </c>
      <c r="J637">
        <f>(Table2[[#This Row],[1M Return vs Nifty]]-AVERAGE(Table2[1M Return vs Nifty]))/_xlfn.STDEV.P(Table2[1M Return vs Nifty])</f>
        <v>1.2318317833494721</v>
      </c>
      <c r="K637">
        <v>-0.40166519020875102</v>
      </c>
      <c r="L637">
        <f>(Table2[[#This Row],[6M Return vs Nifty]]-AVERAGE(Table2[6M Return vs Nifty]))/_xlfn.STDEV.P(Table2[6M Return vs Nifty])</f>
        <v>-0.49276907492491112</v>
      </c>
      <c r="M637">
        <v>3.2737357427407501</v>
      </c>
      <c r="N637">
        <f>(Table2[[#This Row],[1W Return vs Nifty]]-AVERAGE(Table2[1W Return vs Nifty]))/_xlfn.STDEV.P(Table2[1W Return vs Nifty])</f>
        <v>1.0025176814785044</v>
      </c>
      <c r="O637">
        <v>166.57</v>
      </c>
      <c r="P637">
        <v>169.10223678590799</v>
      </c>
      <c r="Q637">
        <v>166.59819024510699</v>
      </c>
      <c r="R637">
        <v>66.307292359392804</v>
      </c>
      <c r="S637" s="1">
        <f>(Table2[[#This Row],[Close Price]]-Table2[[#This Row],[20D EMA]])/Table2[[#This Row],[20D EMA]]</f>
        <v>9.1733205259050266E-2</v>
      </c>
      <c r="T637" s="1">
        <f>(Table2[[#This Row],[Close Price]]-Table2[[#This Row],[50D EMA]])/Table2[[#This Row],[50D EMA]]</f>
        <v>7.53849473335549E-2</v>
      </c>
      <c r="U637" s="1">
        <f>(Table2[[#This Row],[Close Price]]-Table2[[#This Row],[200D EMA]])/Table2[[#This Row],[200D EMA]]</f>
        <v>9.1548471999928882E-2</v>
      </c>
      <c r="V637">
        <v>1.4370401362121401</v>
      </c>
      <c r="W637">
        <v>171.64</v>
      </c>
      <c r="X637">
        <v>183.75</v>
      </c>
      <c r="Y637">
        <v>181.1</v>
      </c>
      <c r="Z637">
        <v>188.55</v>
      </c>
      <c r="AA637">
        <v>181.1</v>
      </c>
      <c r="AB637">
        <v>192.75</v>
      </c>
      <c r="AC637" s="1">
        <f>(Table2[[#This Row],[Close Price]]/Table2[[#This Row],[Day Low]])-1</f>
        <v>5.9484968538802141E-2</v>
      </c>
      <c r="AD637" s="1">
        <f>(Table2[[#This Row],[Day High]]/Table2[[#This Row],[Close Price]])-1</f>
        <v>1.0448171569975351E-2</v>
      </c>
      <c r="AE637" s="1">
        <f>(Table2[[#This Row],[Close Price]]/Table2[[#This Row],[Current Week Low]])-1</f>
        <v>4.1413583655438568E-3</v>
      </c>
      <c r="AF637" s="1">
        <f>(Table2[[#This Row],[Current Week High]]/Table2[[#This Row],[Close Price]])-1</f>
        <v>3.6843552378333921E-2</v>
      </c>
      <c r="AG637" s="1">
        <f>(Table2[[#This Row],[Close Price]]/Table2[[#This Row],[Current Month Low]])-1</f>
        <v>4.1413583655438568E-3</v>
      </c>
      <c r="AH637" s="1">
        <f>(Table2[[#This Row],[Current Month High]]/Table2[[#This Row],[Close Price]])-1</f>
        <v>5.9939510585647504E-2</v>
      </c>
      <c r="AI637">
        <v>20.758867198240299</v>
      </c>
      <c r="AJ637">
        <v>39.830834294502097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0.1</v>
      </c>
      <c r="AM637" t="s">
        <v>3217</v>
      </c>
      <c r="AN637">
        <v>8.7200000000000006</v>
      </c>
      <c r="AO637" t="s">
        <v>3217</v>
      </c>
      <c r="AP637">
        <v>-4.4869503467558997E-2</v>
      </c>
      <c r="AQ637">
        <f>(Table2[[#This Row],[Sharpe Ratio]]-AVERAGE(Table2[Sharpe Ratio]))/_xlfn.STDEV.P(Table2[Sharpe Ratio])</f>
        <v>-1.2691236344647276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601</v>
      </c>
      <c r="AT637">
        <f>_xlfn.RANK.AVG(Table2[[#This Row],[6M Return vs Nifty Z-Score]],Table2[6M Return vs Nifty Z-Score])</f>
        <v>483</v>
      </c>
      <c r="AU637">
        <f>_xlfn.RANK.AVG(Table2[[#This Row],[Sharpe Ratio Z-Score]],Table2[Sharpe Ratio Z-Score])</f>
        <v>664</v>
      </c>
      <c r="AV637">
        <f>(Table2[[#This Row],[Rank 1Y]]+Table2[[#This Row],[Rank 6M]]+Table2[[#This Row],[Rank Sharpe]])/3</f>
        <v>582.66666666666663</v>
      </c>
    </row>
    <row r="638" spans="1:48" x14ac:dyDescent="0.3">
      <c r="A638" t="s">
        <v>107</v>
      </c>
      <c r="B638" t="s">
        <v>108</v>
      </c>
      <c r="C638" t="s">
        <v>3170</v>
      </c>
      <c r="D638" t="s">
        <v>21</v>
      </c>
      <c r="E638">
        <v>281198.86839231499</v>
      </c>
      <c r="F638">
        <v>538.15</v>
      </c>
      <c r="G638">
        <v>0.50590030243655404</v>
      </c>
      <c r="H638">
        <f>(Table2[[#This Row],[1Y Return vs Nifty]]-AVERAGE(Table2[1Y Return vs Nifty]))/_xlfn.STDEV.P(Table2[1Y Return vs Nifty])</f>
        <v>-0.4352806570604571</v>
      </c>
      <c r="I638">
        <v>3.4560156003471598</v>
      </c>
      <c r="J638">
        <f>(Table2[[#This Row],[1M Return vs Nifty]]-AVERAGE(Table2[1M Return vs Nifty]))/_xlfn.STDEV.P(Table2[1M Return vs Nifty])</f>
        <v>0.20325152349555409</v>
      </c>
      <c r="K638">
        <v>-9.5829421713199299</v>
      </c>
      <c r="L638">
        <f>(Table2[[#This Row],[6M Return vs Nifty]]-AVERAGE(Table2[6M Return vs Nifty]))/_xlfn.STDEV.P(Table2[6M Return vs Nifty])</f>
        <v>-0.76344867175808262</v>
      </c>
      <c r="M638">
        <v>3.30142698009006</v>
      </c>
      <c r="N638">
        <f>(Table2[[#This Row],[1W Return vs Nifty]]-AVERAGE(Table2[1W Return vs Nifty]))/_xlfn.STDEV.P(Table2[1W Return vs Nifty])</f>
        <v>1.0087649147675772</v>
      </c>
      <c r="O638">
        <v>530.29</v>
      </c>
      <c r="P638">
        <v>519.91960526078503</v>
      </c>
      <c r="Q638">
        <v>486.49103005610601</v>
      </c>
      <c r="R638">
        <v>54.014587503249601</v>
      </c>
      <c r="S638" s="1">
        <f>(Table2[[#This Row],[Close Price]]-Table2[[#This Row],[20D EMA]])/Table2[[#This Row],[20D EMA]]</f>
        <v>1.4822078485357095E-2</v>
      </c>
      <c r="T638" s="1">
        <f>(Table2[[#This Row],[Close Price]]-Table2[[#This Row],[50D EMA]])/Table2[[#This Row],[50D EMA]]</f>
        <v>3.5063872480959456E-2</v>
      </c>
      <c r="U638" s="1">
        <f>(Table2[[#This Row],[Close Price]]-Table2[[#This Row],[200D EMA]])/Table2[[#This Row],[200D EMA]]</f>
        <v>0.10618689092363376</v>
      </c>
      <c r="V638">
        <v>0.85947467441554104</v>
      </c>
      <c r="W638">
        <v>532.65</v>
      </c>
      <c r="X638">
        <v>549.04999999999995</v>
      </c>
      <c r="Y638">
        <v>532.65</v>
      </c>
      <c r="Z638">
        <v>556.85</v>
      </c>
      <c r="AA638">
        <v>513.25</v>
      </c>
      <c r="AB638">
        <v>556.85</v>
      </c>
      <c r="AC638" s="1">
        <f>(Table2[[#This Row],[Close Price]]/Table2[[#This Row],[Day Low]])-1</f>
        <v>1.0325729841359266E-2</v>
      </c>
      <c r="AD638" s="1">
        <f>(Table2[[#This Row],[Day High]]/Table2[[#This Row],[Close Price]])-1</f>
        <v>2.0254575861748503E-2</v>
      </c>
      <c r="AE638" s="1">
        <f>(Table2[[#This Row],[Close Price]]/Table2[[#This Row],[Current Week Low]])-1</f>
        <v>1.0325729841359266E-2</v>
      </c>
      <c r="AF638" s="1">
        <f>(Table2[[#This Row],[Current Week High]]/Table2[[#This Row],[Close Price]])-1</f>
        <v>3.4748676019697111E-2</v>
      </c>
      <c r="AG638" s="1">
        <f>(Table2[[#This Row],[Close Price]]/Table2[[#This Row],[Current Month Low]])-1</f>
        <v>4.8514369215781672E-2</v>
      </c>
      <c r="AH638" s="1">
        <f>(Table2[[#This Row],[Current Month High]]/Table2[[#This Row],[Close Price]])-1</f>
        <v>3.4748676019697111E-2</v>
      </c>
      <c r="AI638">
        <v>7.7580600204403902</v>
      </c>
      <c r="AJ638">
        <v>43.487534995333903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-0.11</v>
      </c>
      <c r="AM638" t="s">
        <v>3216</v>
      </c>
      <c r="AN638">
        <v>1.07</v>
      </c>
      <c r="AO638" t="s">
        <v>3217</v>
      </c>
      <c r="AP638">
        <v>-0.10837535428350201</v>
      </c>
      <c r="AQ638">
        <f>(Table2[[#This Row],[Sharpe Ratio]]-AVERAGE(Table2[Sharpe Ratio]))/_xlfn.STDEV.P(Table2[Sharpe Ratio])</f>
        <v>-2.0066855107503212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-1.9933984013057293</v>
      </c>
      <c r="AS638">
        <f>_xlfn.RANK.AVG(Table2[[#This Row],[1Y Return vs Nifty Z-Score]],Table2[1Y Return vs Nifty Z-Score])</f>
        <v>445</v>
      </c>
      <c r="AT638">
        <f>_xlfn.RANK.AVG(Table2[[#This Row],[6M Return vs Nifty Z-Score]],Table2[6M Return vs Nifty Z-Score])</f>
        <v>575</v>
      </c>
      <c r="AU638">
        <f>_xlfn.RANK.AVG(Table2[[#This Row],[Sharpe Ratio Z-Score]],Table2[Sharpe Ratio Z-Score])</f>
        <v>731</v>
      </c>
      <c r="AV638">
        <f>(Table2[[#This Row],[Rank 1Y]]+Table2[[#This Row],[Rank 6M]]+Table2[[#This Row],[Rank Sharpe]])/3</f>
        <v>583.66666666666663</v>
      </c>
    </row>
    <row r="639" spans="1:48" x14ac:dyDescent="0.3">
      <c r="A639" t="s">
        <v>464</v>
      </c>
      <c r="B639" t="s">
        <v>465</v>
      </c>
      <c r="C639" t="s">
        <v>3170</v>
      </c>
      <c r="D639" t="s">
        <v>282</v>
      </c>
      <c r="E639">
        <v>47578.51187925</v>
      </c>
      <c r="F639">
        <v>7639.5</v>
      </c>
      <c r="G639">
        <v>-21.2268031553409</v>
      </c>
      <c r="H639">
        <f>(Table2[[#This Row],[1Y Return vs Nifty]]-AVERAGE(Table2[1Y Return vs Nifty]))/_xlfn.STDEV.P(Table2[1Y Return vs Nifty])</f>
        <v>-0.7965030021872479</v>
      </c>
      <c r="I639">
        <v>8.8166574717134196</v>
      </c>
      <c r="J639">
        <f>(Table2[[#This Row],[1M Return vs Nifty]]-AVERAGE(Table2[1M Return vs Nifty]))/_xlfn.STDEV.P(Table2[1M Return vs Nifty])</f>
        <v>0.70201601862807339</v>
      </c>
      <c r="K639">
        <v>-15.8816775132324</v>
      </c>
      <c r="L639">
        <f>(Table2[[#This Row],[6M Return vs Nifty]]-AVERAGE(Table2[6M Return vs Nifty]))/_xlfn.STDEV.P(Table2[6M Return vs Nifty])</f>
        <v>-0.94914605856117318</v>
      </c>
      <c r="M639">
        <v>-3.9681242269425598</v>
      </c>
      <c r="N639">
        <f>(Table2[[#This Row],[1W Return vs Nifty]]-AVERAGE(Table2[1W Return vs Nifty]))/_xlfn.STDEV.P(Table2[1W Return vs Nifty])</f>
        <v>-0.63126950205224897</v>
      </c>
      <c r="O639">
        <v>7641.41</v>
      </c>
      <c r="P639">
        <v>7421.3872860223601</v>
      </c>
      <c r="Q639">
        <v>7418.6030472694601</v>
      </c>
      <c r="R639">
        <v>46.067044978855002</v>
      </c>
      <c r="S639" s="1">
        <f>(Table2[[#This Row],[Close Price]]-Table2[[#This Row],[20D EMA]])/Table2[[#This Row],[20D EMA]]</f>
        <v>-2.4995386977008882E-4</v>
      </c>
      <c r="T639" s="1">
        <f>(Table2[[#This Row],[Close Price]]-Table2[[#This Row],[50D EMA]])/Table2[[#This Row],[50D EMA]]</f>
        <v>2.9389749594181572E-2</v>
      </c>
      <c r="U639" s="1">
        <f>(Table2[[#This Row],[Close Price]]-Table2[[#This Row],[200D EMA]])/Table2[[#This Row],[200D EMA]]</f>
        <v>2.9776084705306429E-2</v>
      </c>
      <c r="V639">
        <v>0.68749546056166599</v>
      </c>
      <c r="W639">
        <v>7620</v>
      </c>
      <c r="X639">
        <v>7719.95</v>
      </c>
      <c r="Y639">
        <v>7620</v>
      </c>
      <c r="Z639">
        <v>7784.6</v>
      </c>
      <c r="AA639">
        <v>7490</v>
      </c>
      <c r="AB639">
        <v>8050</v>
      </c>
      <c r="AC639" s="1">
        <f>(Table2[[#This Row],[Close Price]]/Table2[[#This Row],[Day Low]])-1</f>
        <v>2.5590551181102761E-3</v>
      </c>
      <c r="AD639" s="1">
        <f>(Table2[[#This Row],[Day High]]/Table2[[#This Row],[Close Price]])-1</f>
        <v>1.0530793900124236E-2</v>
      </c>
      <c r="AE639" s="1">
        <f>(Table2[[#This Row],[Close Price]]/Table2[[#This Row],[Current Week Low]])-1</f>
        <v>2.5590551181102761E-3</v>
      </c>
      <c r="AF639" s="1">
        <f>(Table2[[#This Row],[Current Week High]]/Table2[[#This Row],[Close Price]])-1</f>
        <v>1.899338961973962E-2</v>
      </c>
      <c r="AG639" s="1">
        <f>(Table2[[#This Row],[Close Price]]/Table2[[#This Row],[Current Month Low]])-1</f>
        <v>1.995994659546052E-2</v>
      </c>
      <c r="AH639" s="1">
        <f>(Table2[[#This Row],[Current Month High]]/Table2[[#This Row],[Close Price]])-1</f>
        <v>5.3733883107533131E-2</v>
      </c>
      <c r="AI639">
        <v>20.426729498003699</v>
      </c>
      <c r="AJ639">
        <v>19.158659845270702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-0.05</v>
      </c>
      <c r="AM639" t="s">
        <v>3216</v>
      </c>
      <c r="AN639">
        <v>-2.0099999999999998</v>
      </c>
      <c r="AO639" t="s">
        <v>3216</v>
      </c>
      <c r="AP639">
        <v>8.7010863697069996E-3</v>
      </c>
      <c r="AQ639">
        <f>(Table2[[#This Row],[Sharpe Ratio]]-AVERAGE(Table2[Sharpe Ratio]))/_xlfn.STDEV.P(Table2[Sharpe Ratio])</f>
        <v>-0.6469506496697498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-2.3218531938423466</v>
      </c>
      <c r="AS639">
        <f>_xlfn.RANK.AVG(Table2[[#This Row],[1Y Return vs Nifty Z-Score]],Table2[1Y Return vs Nifty Z-Score])</f>
        <v>604</v>
      </c>
      <c r="AT639">
        <f>_xlfn.RANK.AVG(Table2[[#This Row],[6M Return vs Nifty Z-Score]],Table2[6M Return vs Nifty Z-Score])</f>
        <v>645</v>
      </c>
      <c r="AU639">
        <f>_xlfn.RANK.AVG(Table2[[#This Row],[Sharpe Ratio Z-Score]],Table2[Sharpe Ratio Z-Score])</f>
        <v>505</v>
      </c>
      <c r="AV639">
        <f>(Table2[[#This Row],[Rank 1Y]]+Table2[[#This Row],[Rank 6M]]+Table2[[#This Row],[Rank Sharpe]])/3</f>
        <v>584.66666666666663</v>
      </c>
    </row>
    <row r="640" spans="1:48" x14ac:dyDescent="0.3">
      <c r="A640" t="s">
        <v>410</v>
      </c>
      <c r="B640" t="s">
        <v>411</v>
      </c>
      <c r="C640" t="s">
        <v>3170</v>
      </c>
      <c r="D640" t="s">
        <v>282</v>
      </c>
      <c r="E640">
        <v>57978.329765064998</v>
      </c>
      <c r="F640">
        <v>5478.05</v>
      </c>
      <c r="G640">
        <v>-8.5735903099562396</v>
      </c>
      <c r="H640">
        <f>(Table2[[#This Row],[1Y Return vs Nifty]]-AVERAGE(Table2[1Y Return vs Nifty]))/_xlfn.STDEV.P(Table2[1Y Return vs Nifty])</f>
        <v>-0.58619215769069732</v>
      </c>
      <c r="I640">
        <v>4.6194287526581101</v>
      </c>
      <c r="J640">
        <f>(Table2[[#This Row],[1M Return vs Nifty]]-AVERAGE(Table2[1M Return vs Nifty]))/_xlfn.STDEV.P(Table2[1M Return vs Nifty])</f>
        <v>0.31149773495064081</v>
      </c>
      <c r="K640">
        <v>-13.371005934155599</v>
      </c>
      <c r="L640">
        <f>(Table2[[#This Row],[6M Return vs Nifty]]-AVERAGE(Table2[6M Return vs Nifty]))/_xlfn.STDEV.P(Table2[6M Return vs Nifty])</f>
        <v>-0.87512720778440889</v>
      </c>
      <c r="M640">
        <v>-2.48451520438618</v>
      </c>
      <c r="N640">
        <f>(Table2[[#This Row],[1W Return vs Nifty]]-AVERAGE(Table2[1W Return vs Nifty]))/_xlfn.STDEV.P(Table2[1W Return vs Nifty])</f>
        <v>-0.29656247698266591</v>
      </c>
      <c r="O640">
        <v>5579.57</v>
      </c>
      <c r="P640">
        <v>5365.8231995538399</v>
      </c>
      <c r="Q640">
        <v>5033.5856913681</v>
      </c>
      <c r="R640">
        <v>34.8569870096456</v>
      </c>
      <c r="S640" s="1">
        <f>(Table2[[#This Row],[Close Price]]-Table2[[#This Row],[20D EMA]])/Table2[[#This Row],[20D EMA]]</f>
        <v>-1.8194950506938624E-2</v>
      </c>
      <c r="T640" s="1">
        <f>(Table2[[#This Row],[Close Price]]-Table2[[#This Row],[50D EMA]])/Table2[[#This Row],[50D EMA]]</f>
        <v>2.0915113352130529E-2</v>
      </c>
      <c r="U640" s="1">
        <f>(Table2[[#This Row],[Close Price]]-Table2[[#This Row],[200D EMA]])/Table2[[#This Row],[200D EMA]]</f>
        <v>8.8299740162185919E-2</v>
      </c>
      <c r="V640">
        <v>0.63741707174332796</v>
      </c>
      <c r="W640">
        <v>5412.5</v>
      </c>
      <c r="X640">
        <v>5686.55</v>
      </c>
      <c r="Y640">
        <v>5412.5</v>
      </c>
      <c r="Z640">
        <v>5822.9</v>
      </c>
      <c r="AA640">
        <v>5412.5</v>
      </c>
      <c r="AB640">
        <v>5837</v>
      </c>
      <c r="AC640" s="1">
        <f>(Table2[[#This Row],[Close Price]]/Table2[[#This Row],[Day Low]])-1</f>
        <v>1.2110854503464275E-2</v>
      </c>
      <c r="AD640" s="1">
        <f>(Table2[[#This Row],[Day High]]/Table2[[#This Row],[Close Price]])-1</f>
        <v>3.8060988855523448E-2</v>
      </c>
      <c r="AE640" s="1">
        <f>(Table2[[#This Row],[Close Price]]/Table2[[#This Row],[Current Week Low]])-1</f>
        <v>1.2110854503464275E-2</v>
      </c>
      <c r="AF640" s="1">
        <f>(Table2[[#This Row],[Current Week High]]/Table2[[#This Row],[Close Price]])-1</f>
        <v>6.2951232646653255E-2</v>
      </c>
      <c r="AG640" s="1">
        <f>(Table2[[#This Row],[Close Price]]/Table2[[#This Row],[Current Month Low]])-1</f>
        <v>1.2110854503464275E-2</v>
      </c>
      <c r="AH640" s="1">
        <f>(Table2[[#This Row],[Current Month High]]/Table2[[#This Row],[Close Price]])-1</f>
        <v>6.5525141245516227E-2</v>
      </c>
      <c r="AI640">
        <v>9.5280254835205795</v>
      </c>
      <c r="AJ640">
        <v>33.253466309900197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-0.05</v>
      </c>
      <c r="AM640" t="s">
        <v>3216</v>
      </c>
      <c r="AN640">
        <v>-4.54</v>
      </c>
      <c r="AO640" t="s">
        <v>3216</v>
      </c>
      <c r="AP640">
        <v>-1.5110214418693001E-2</v>
      </c>
      <c r="AQ640">
        <f>(Table2[[#This Row],[Sharpe Ratio]]-AVERAGE(Table2[Sharpe Ratio]))/_xlfn.STDEV.P(Table2[Sharpe Ratio])</f>
        <v>-0.92349694360403944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-2.3698810511111708</v>
      </c>
      <c r="AS640">
        <f>_xlfn.RANK.AVG(Table2[[#This Row],[1Y Return vs Nifty Z-Score]],Table2[1Y Return vs Nifty Z-Score])</f>
        <v>522</v>
      </c>
      <c r="AT640">
        <f>_xlfn.RANK.AVG(Table2[[#This Row],[6M Return vs Nifty Z-Score]],Table2[6M Return vs Nifty Z-Score])</f>
        <v>617</v>
      </c>
      <c r="AU640">
        <f>_xlfn.RANK.AVG(Table2[[#This Row],[Sharpe Ratio Z-Score]],Table2[Sharpe Ratio Z-Score])</f>
        <v>617</v>
      </c>
      <c r="AV640">
        <f>(Table2[[#This Row],[Rank 1Y]]+Table2[[#This Row],[Rank 6M]]+Table2[[#This Row],[Rank Sharpe]])/3</f>
        <v>585.33333333333337</v>
      </c>
    </row>
    <row r="641" spans="1:48" x14ac:dyDescent="0.3">
      <c r="A641" t="s">
        <v>1713</v>
      </c>
      <c r="B641" t="s">
        <v>1714</v>
      </c>
      <c r="C641" t="s">
        <v>3177</v>
      </c>
      <c r="D641" t="s">
        <v>197</v>
      </c>
      <c r="E641">
        <v>4939.7665210699997</v>
      </c>
      <c r="F641">
        <v>123.82</v>
      </c>
      <c r="G641">
        <v>-24.804797001005401</v>
      </c>
      <c r="H641">
        <f>(Table2[[#This Row],[1Y Return vs Nifty]]-AVERAGE(Table2[1Y Return vs Nifty]))/_xlfn.STDEV.P(Table2[1Y Return vs Nifty])</f>
        <v>-0.85597334513335877</v>
      </c>
      <c r="I641">
        <v>-3.95872741485841</v>
      </c>
      <c r="J641">
        <f>(Table2[[#This Row],[1M Return vs Nifty]]-AVERAGE(Table2[1M Return vs Nifty]))/_xlfn.STDEV.P(Table2[1M Return vs Nifty])</f>
        <v>-0.48663051773355376</v>
      </c>
      <c r="K641">
        <v>-16.005185997270502</v>
      </c>
      <c r="L641">
        <f>(Table2[[#This Row],[6M Return vs Nifty]]-AVERAGE(Table2[6M Return vs Nifty]))/_xlfn.STDEV.P(Table2[6M Return vs Nifty])</f>
        <v>-0.95278729787174921</v>
      </c>
      <c r="M641">
        <v>-1.26970870037559</v>
      </c>
      <c r="N641">
        <f>(Table2[[#This Row],[1W Return vs Nifty]]-AVERAGE(Table2[1W Return vs Nifty]))/_xlfn.STDEV.P(Table2[1W Return vs Nifty])</f>
        <v>-2.2498175127752248E-2</v>
      </c>
      <c r="O641">
        <v>123.91</v>
      </c>
      <c r="P641">
        <v>127.45530274526401</v>
      </c>
      <c r="Q641">
        <v>124.25477854555101</v>
      </c>
      <c r="R641">
        <v>43.2676115547469</v>
      </c>
      <c r="S641" s="1">
        <f>(Table2[[#This Row],[Close Price]]-Table2[[#This Row],[20D EMA]])/Table2[[#This Row],[20D EMA]]</f>
        <v>-7.263336292470617E-4</v>
      </c>
      <c r="T641" s="1">
        <f>(Table2[[#This Row],[Close Price]]-Table2[[#This Row],[50D EMA]])/Table2[[#This Row],[50D EMA]]</f>
        <v>-2.8522177319916131E-2</v>
      </c>
      <c r="U641" s="1">
        <f>(Table2[[#This Row],[Close Price]]-Table2[[#This Row],[200D EMA]])/Table2[[#This Row],[200D EMA]]</f>
        <v>-3.4990891347621289E-3</v>
      </c>
      <c r="V641">
        <v>1.19300262137361</v>
      </c>
      <c r="W641">
        <v>120.05</v>
      </c>
      <c r="X641">
        <v>125.12</v>
      </c>
      <c r="Y641">
        <v>123.5</v>
      </c>
      <c r="Z641">
        <v>126.8</v>
      </c>
      <c r="AA641">
        <v>123.5</v>
      </c>
      <c r="AB641">
        <v>133.99</v>
      </c>
      <c r="AC641" s="1">
        <f>(Table2[[#This Row],[Close Price]]/Table2[[#This Row],[Day Low]])-1</f>
        <v>3.140358184089953E-2</v>
      </c>
      <c r="AD641" s="1">
        <f>(Table2[[#This Row],[Day High]]/Table2[[#This Row],[Close Price]])-1</f>
        <v>1.0499111613632817E-2</v>
      </c>
      <c r="AE641" s="1">
        <f>(Table2[[#This Row],[Close Price]]/Table2[[#This Row],[Current Week Low]])-1</f>
        <v>2.5910931174089047E-3</v>
      </c>
      <c r="AF641" s="1">
        <f>(Table2[[#This Row],[Current Week High]]/Table2[[#This Row],[Close Price]])-1</f>
        <v>2.4067194314327356E-2</v>
      </c>
      <c r="AG641" s="1">
        <f>(Table2[[#This Row],[Close Price]]/Table2[[#This Row],[Current Month Low]])-1</f>
        <v>2.5910931174089047E-3</v>
      </c>
      <c r="AH641" s="1">
        <f>(Table2[[#This Row],[Current Month High]]/Table2[[#This Row],[Close Price]])-1</f>
        <v>8.2135357777418871E-2</v>
      </c>
      <c r="AI641">
        <v>20.869003392020598</v>
      </c>
      <c r="AJ641">
        <v>20.977039570102502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-0.03</v>
      </c>
      <c r="AM641" t="s">
        <v>3216</v>
      </c>
      <c r="AN641">
        <v>-1.73</v>
      </c>
      <c r="AO641" t="s">
        <v>3216</v>
      </c>
      <c r="AP641">
        <v>1.7635876418097999E-2</v>
      </c>
      <c r="AQ641">
        <f>(Table2[[#This Row],[Sharpe Ratio]]-AVERAGE(Table2[Sharpe Ratio]))/_xlfn.STDEV.P(Table2[Sharpe Ratio])</f>
        <v>-0.54318130515047724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629</v>
      </c>
      <c r="AT641">
        <f>_xlfn.RANK.AVG(Table2[[#This Row],[6M Return vs Nifty Z-Score]],Table2[6M Return vs Nifty Z-Score])</f>
        <v>647</v>
      </c>
      <c r="AU641">
        <f>_xlfn.RANK.AVG(Table2[[#This Row],[Sharpe Ratio Z-Score]],Table2[Sharpe Ratio Z-Score])</f>
        <v>481</v>
      </c>
      <c r="AV641">
        <f>(Table2[[#This Row],[Rank 1Y]]+Table2[[#This Row],[Rank 6M]]+Table2[[#This Row],[Rank Sharpe]])/3</f>
        <v>585.66666666666663</v>
      </c>
    </row>
    <row r="642" spans="1:48" x14ac:dyDescent="0.3">
      <c r="A642" t="s">
        <v>1666</v>
      </c>
      <c r="B642" t="s">
        <v>1667</v>
      </c>
      <c r="C642" t="s">
        <v>3171</v>
      </c>
      <c r="D642" t="s">
        <v>398</v>
      </c>
      <c r="E642">
        <v>5370.1126923149995</v>
      </c>
      <c r="F642">
        <v>295.95</v>
      </c>
      <c r="G642">
        <v>-24.694902736956799</v>
      </c>
      <c r="H642">
        <f>(Table2[[#This Row],[1Y Return vs Nifty]]-AVERAGE(Table2[1Y Return vs Nifty]))/_xlfn.STDEV.P(Table2[1Y Return vs Nifty])</f>
        <v>-0.85414677699135366</v>
      </c>
      <c r="I642">
        <v>1.22212844548849</v>
      </c>
      <c r="J642">
        <f>(Table2[[#This Row],[1M Return vs Nifty]]-AVERAGE(Table2[1M Return vs Nifty]))/_xlfn.STDEV.P(Table2[1M Return vs Nifty])</f>
        <v>-4.5936610386878894E-3</v>
      </c>
      <c r="K642">
        <v>-11.491632191496199</v>
      </c>
      <c r="L642">
        <f>(Table2[[#This Row],[6M Return vs Nifty]]-AVERAGE(Table2[6M Return vs Nifty]))/_xlfn.STDEV.P(Table2[6M Return vs Nifty])</f>
        <v>-0.81972008653009198</v>
      </c>
      <c r="M642">
        <v>2.95392227531199</v>
      </c>
      <c r="N642">
        <f>(Table2[[#This Row],[1W Return vs Nifty]]-AVERAGE(Table2[1W Return vs Nifty]))/_xlfn.STDEV.P(Table2[1W Return vs Nifty])</f>
        <v>0.93036672214029326</v>
      </c>
      <c r="O642">
        <v>298.14999999999998</v>
      </c>
      <c r="P642">
        <v>287.09794796443998</v>
      </c>
      <c r="Q642">
        <v>291.34604120288799</v>
      </c>
      <c r="R642">
        <v>70.531147558219402</v>
      </c>
      <c r="S642" s="1">
        <f>(Table2[[#This Row],[Close Price]]-Table2[[#This Row],[20D EMA]])/Table2[[#This Row],[20D EMA]]</f>
        <v>-7.3788361562971286E-3</v>
      </c>
      <c r="T642" s="1">
        <f>(Table2[[#This Row],[Close Price]]-Table2[[#This Row],[50D EMA]])/Table2[[#This Row],[50D EMA]]</f>
        <v>3.0832864178661507E-2</v>
      </c>
      <c r="U642" s="1">
        <f>(Table2[[#This Row],[Close Price]]-Table2[[#This Row],[200D EMA]])/Table2[[#This Row],[200D EMA]]</f>
        <v>1.5802372938048224E-2</v>
      </c>
      <c r="V642">
        <v>1.10107437868908</v>
      </c>
      <c r="W642">
        <v>291.2</v>
      </c>
      <c r="X642">
        <v>300</v>
      </c>
      <c r="Y642">
        <v>295</v>
      </c>
      <c r="Z642">
        <v>300.5</v>
      </c>
      <c r="AA642">
        <v>283.7</v>
      </c>
      <c r="AB642">
        <v>301.25</v>
      </c>
      <c r="AC642" s="1">
        <f>(Table2[[#This Row],[Close Price]]/Table2[[#This Row],[Day Low]])-1</f>
        <v>1.6311813186813184E-2</v>
      </c>
      <c r="AD642" s="1">
        <f>(Table2[[#This Row],[Day High]]/Table2[[#This Row],[Close Price]])-1</f>
        <v>1.3684744044602182E-2</v>
      </c>
      <c r="AE642" s="1">
        <f>(Table2[[#This Row],[Close Price]]/Table2[[#This Row],[Current Week Low]])-1</f>
        <v>3.2203389830507412E-3</v>
      </c>
      <c r="AF642" s="1">
        <f>(Table2[[#This Row],[Current Week High]]/Table2[[#This Row],[Close Price]])-1</f>
        <v>1.5374218618009916E-2</v>
      </c>
      <c r="AG642" s="1">
        <f>(Table2[[#This Row],[Close Price]]/Table2[[#This Row],[Current Month Low]])-1</f>
        <v>4.3179414874867872E-2</v>
      </c>
      <c r="AH642" s="1">
        <f>(Table2[[#This Row],[Current Month High]]/Table2[[#This Row],[Close Price]])-1</f>
        <v>1.7908430478121407E-2</v>
      </c>
      <c r="AI642">
        <v>31.0863321507011</v>
      </c>
      <c r="AJ642">
        <v>9.8348487660048196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-0.02</v>
      </c>
      <c r="AM642" t="s">
        <v>3216</v>
      </c>
      <c r="AN642">
        <v>2.56</v>
      </c>
      <c r="AO642" t="s">
        <v>3217</v>
      </c>
      <c r="AP642">
        <v>1.2379206812830001E-3</v>
      </c>
      <c r="AQ642">
        <f>(Table2[[#This Row],[Sharpe Ratio]]-AVERAGE(Table2[Sharpe Ratio]))/_xlfn.STDEV.P(Table2[Sharpe Ratio])</f>
        <v>-0.73362843474718953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627</v>
      </c>
      <c r="AT642">
        <f>_xlfn.RANK.AVG(Table2[[#This Row],[6M Return vs Nifty Z-Score]],Table2[6M Return vs Nifty Z-Score])</f>
        <v>598</v>
      </c>
      <c r="AU642">
        <f>_xlfn.RANK.AVG(Table2[[#This Row],[Sharpe Ratio Z-Score]],Table2[Sharpe Ratio Z-Score])</f>
        <v>532</v>
      </c>
      <c r="AV642">
        <f>(Table2[[#This Row],[Rank 1Y]]+Table2[[#This Row],[Rank 6M]]+Table2[[#This Row],[Rank Sharpe]])/3</f>
        <v>585.66666666666663</v>
      </c>
    </row>
    <row r="643" spans="1:48" x14ac:dyDescent="0.3">
      <c r="A643" t="s">
        <v>878</v>
      </c>
      <c r="B643" t="s">
        <v>879</v>
      </c>
      <c r="C643" t="s">
        <v>631</v>
      </c>
      <c r="D643" t="s">
        <v>631</v>
      </c>
      <c r="E643">
        <v>18196.322489279999</v>
      </c>
      <c r="F643">
        <v>36.159999999999997</v>
      </c>
      <c r="G643">
        <v>-32.610949956524202</v>
      </c>
      <c r="H643">
        <f>(Table2[[#This Row],[1Y Return vs Nifty]]-AVERAGE(Table2[1Y Return vs Nifty]))/_xlfn.STDEV.P(Table2[1Y Return vs Nifty])</f>
        <v>-0.98572052005290733</v>
      </c>
      <c r="I643">
        <v>-5.4752673386120803</v>
      </c>
      <c r="J643">
        <f>(Table2[[#This Row],[1M Return vs Nifty]]-AVERAGE(Table2[1M Return vs Nifty]))/_xlfn.STDEV.P(Table2[1M Return vs Nifty])</f>
        <v>-0.62773232747383534</v>
      </c>
      <c r="K643">
        <v>-18.634519330603801</v>
      </c>
      <c r="L643">
        <f>(Table2[[#This Row],[6M Return vs Nifty]]-AVERAGE(Table2[6M Return vs Nifty]))/_xlfn.STDEV.P(Table2[6M Return vs Nifty])</f>
        <v>-1.0303044981556406</v>
      </c>
      <c r="M643">
        <v>-3.2478153466336899</v>
      </c>
      <c r="N643">
        <f>(Table2[[#This Row],[1W Return vs Nifty]]-AVERAGE(Table2[1W Return vs Nifty]))/_xlfn.STDEV.P(Table2[1W Return vs Nifty])</f>
        <v>-0.46876547383869566</v>
      </c>
      <c r="O643">
        <v>36.869999999999997</v>
      </c>
      <c r="P643">
        <v>37.369696464499597</v>
      </c>
      <c r="Q643">
        <v>38.126715987742998</v>
      </c>
      <c r="R643">
        <v>32.394678205597302</v>
      </c>
      <c r="S643" s="1">
        <f>(Table2[[#This Row],[Close Price]]-Table2[[#This Row],[20D EMA]])/Table2[[#This Row],[20D EMA]]</f>
        <v>-1.9256848386221884E-2</v>
      </c>
      <c r="T643" s="1">
        <f>(Table2[[#This Row],[Close Price]]-Table2[[#This Row],[50D EMA]])/Table2[[#This Row],[50D EMA]]</f>
        <v>-3.2371054061110349E-2</v>
      </c>
      <c r="U643" s="1">
        <f>(Table2[[#This Row],[Close Price]]-Table2[[#This Row],[200D EMA]])/Table2[[#This Row],[200D EMA]]</f>
        <v>-5.1583671365119987E-2</v>
      </c>
      <c r="V643">
        <v>0.4660705654376</v>
      </c>
      <c r="W643">
        <v>36.1</v>
      </c>
      <c r="X643">
        <v>36.57</v>
      </c>
      <c r="Y643">
        <v>36.1</v>
      </c>
      <c r="Z643">
        <v>36.909999999999997</v>
      </c>
      <c r="AA643">
        <v>36.1</v>
      </c>
      <c r="AB643">
        <v>38.04</v>
      </c>
      <c r="AC643" s="1">
        <f>(Table2[[#This Row],[Close Price]]/Table2[[#This Row],[Day Low]])-1</f>
        <v>1.6620498614956514E-3</v>
      </c>
      <c r="AD643" s="1">
        <f>(Table2[[#This Row],[Day High]]/Table2[[#This Row],[Close Price]])-1</f>
        <v>1.1338495575221375E-2</v>
      </c>
      <c r="AE643" s="1">
        <f>(Table2[[#This Row],[Close Price]]/Table2[[#This Row],[Current Week Low]])-1</f>
        <v>1.6620498614956514E-3</v>
      </c>
      <c r="AF643" s="1">
        <f>(Table2[[#This Row],[Current Week High]]/Table2[[#This Row],[Close Price]])-1</f>
        <v>2.0741150442477929E-2</v>
      </c>
      <c r="AG643" s="1">
        <f>(Table2[[#This Row],[Close Price]]/Table2[[#This Row],[Current Month Low]])-1</f>
        <v>1.6620498614956514E-3</v>
      </c>
      <c r="AH643" s="1">
        <f>(Table2[[#This Row],[Current Month High]]/Table2[[#This Row],[Close Price]])-1</f>
        <v>5.1991150442477929E-2</v>
      </c>
      <c r="AI643">
        <v>46.294247787610601</v>
      </c>
      <c r="AJ643">
        <v>11.604938271604899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-0.17</v>
      </c>
      <c r="AM643" t="s">
        <v>3216</v>
      </c>
      <c r="AN643">
        <v>-1.9</v>
      </c>
      <c r="AO643" t="s">
        <v>3216</v>
      </c>
      <c r="AP643">
        <v>3.7752888205619999E-2</v>
      </c>
      <c r="AQ643">
        <f>(Table2[[#This Row],[Sharpe Ratio]]-AVERAGE(Table2[Sharpe Ratio]))/_xlfn.STDEV.P(Table2[Sharpe Ratio])</f>
        <v>-0.30954077016627085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670</v>
      </c>
      <c r="AT643">
        <f>_xlfn.RANK.AVG(Table2[[#This Row],[6M Return vs Nifty Z-Score]],Table2[6M Return vs Nifty Z-Score])</f>
        <v>673</v>
      </c>
      <c r="AU643">
        <f>_xlfn.RANK.AVG(Table2[[#This Row],[Sharpe Ratio Z-Score]],Table2[Sharpe Ratio Z-Score])</f>
        <v>418</v>
      </c>
      <c r="AV643">
        <f>(Table2[[#This Row],[Rank 1Y]]+Table2[[#This Row],[Rank 6M]]+Table2[[#This Row],[Rank Sharpe]])/3</f>
        <v>587</v>
      </c>
    </row>
    <row r="644" spans="1:48" x14ac:dyDescent="0.3">
      <c r="A644" t="s">
        <v>2104</v>
      </c>
      <c r="B644" t="s">
        <v>2105</v>
      </c>
      <c r="C644" t="s">
        <v>3175</v>
      </c>
      <c r="D644" t="s">
        <v>185</v>
      </c>
      <c r="E644">
        <v>3035.6342853900001</v>
      </c>
      <c r="F644">
        <v>193.62</v>
      </c>
      <c r="G644">
        <v>-0.56481679869387502</v>
      </c>
      <c r="H644">
        <f>(Table2[[#This Row],[1Y Return vs Nifty]]-AVERAGE(Table2[1Y Return vs Nifty]))/_xlfn.STDEV.P(Table2[1Y Return vs Nifty])</f>
        <v>-0.45307719778946065</v>
      </c>
      <c r="I644">
        <v>10.7606447093118</v>
      </c>
      <c r="J644">
        <f>(Table2[[#This Row],[1M Return vs Nifty]]-AVERAGE(Table2[1M Return vs Nifty]))/_xlfn.STDEV.P(Table2[1M Return vs Nifty])</f>
        <v>0.88288835376463004</v>
      </c>
      <c r="K644">
        <v>-27.687539787884202</v>
      </c>
      <c r="L644">
        <f>(Table2[[#This Row],[6M Return vs Nifty]]-AVERAGE(Table2[6M Return vs Nifty]))/_xlfn.STDEV.P(Table2[6M Return vs Nifty])</f>
        <v>-1.2972028754228233</v>
      </c>
      <c r="M644">
        <v>-3.8282601485959198</v>
      </c>
      <c r="N644">
        <f>(Table2[[#This Row],[1W Return vs Nifty]]-AVERAGE(Table2[1W Return vs Nifty]))/_xlfn.STDEV.P(Table2[1W Return vs Nifty])</f>
        <v>-0.59971571067880514</v>
      </c>
      <c r="O644">
        <v>195.7</v>
      </c>
      <c r="P644">
        <v>191.118657965072</v>
      </c>
      <c r="Q644">
        <v>186.648196055407</v>
      </c>
      <c r="R644">
        <v>40.821652816706397</v>
      </c>
      <c r="S644" s="1">
        <f>(Table2[[#This Row],[Close Price]]-Table2[[#This Row],[20D EMA]])/Table2[[#This Row],[20D EMA]]</f>
        <v>-1.0628513030148105E-2</v>
      </c>
      <c r="T644" s="1">
        <f>(Table2[[#This Row],[Close Price]]-Table2[[#This Row],[50D EMA]])/Table2[[#This Row],[50D EMA]]</f>
        <v>1.3087900791900366E-2</v>
      </c>
      <c r="U644" s="1">
        <f>(Table2[[#This Row],[Close Price]]-Table2[[#This Row],[200D EMA]])/Table2[[#This Row],[200D EMA]]</f>
        <v>3.7352645736385304E-2</v>
      </c>
      <c r="V644">
        <v>0.83840325517697001</v>
      </c>
      <c r="W644">
        <v>183.65</v>
      </c>
      <c r="X644">
        <v>197.49</v>
      </c>
      <c r="Y644">
        <v>192.3</v>
      </c>
      <c r="Z644">
        <v>201.08</v>
      </c>
      <c r="AA644">
        <v>192.3</v>
      </c>
      <c r="AB644">
        <v>208.9</v>
      </c>
      <c r="AC644" s="1">
        <f>(Table2[[#This Row],[Close Price]]/Table2[[#This Row],[Day Low]])-1</f>
        <v>5.428804791723385E-2</v>
      </c>
      <c r="AD644" s="1">
        <f>(Table2[[#This Row],[Day High]]/Table2[[#This Row],[Close Price]])-1</f>
        <v>1.9987604586302998E-2</v>
      </c>
      <c r="AE644" s="1">
        <f>(Table2[[#This Row],[Close Price]]/Table2[[#This Row],[Current Week Low]])-1</f>
        <v>6.8642745709828201E-3</v>
      </c>
      <c r="AF644" s="1">
        <f>(Table2[[#This Row],[Current Week High]]/Table2[[#This Row],[Close Price]])-1</f>
        <v>3.8529077574630755E-2</v>
      </c>
      <c r="AG644" s="1">
        <f>(Table2[[#This Row],[Close Price]]/Table2[[#This Row],[Current Month Low]])-1</f>
        <v>6.8642745709828201E-3</v>
      </c>
      <c r="AH644" s="1">
        <f>(Table2[[#This Row],[Current Month High]]/Table2[[#This Row],[Close Price]])-1</f>
        <v>7.8917467203801328E-2</v>
      </c>
      <c r="AI644">
        <v>46.162586509658098</v>
      </c>
      <c r="AJ644">
        <v>45.578947368420998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-0.05</v>
      </c>
      <c r="AM644" t="s">
        <v>3216</v>
      </c>
      <c r="AN644">
        <v>-1.82</v>
      </c>
      <c r="AO644" t="s">
        <v>3216</v>
      </c>
      <c r="AP644">
        <v>-4.1108929046939999E-3</v>
      </c>
      <c r="AQ644">
        <f>(Table2[[#This Row],[Sharpe Ratio]]-AVERAGE(Table2[Sharpe Ratio]))/_xlfn.STDEV.P(Table2[Sharpe Ratio])</f>
        <v>-0.79574997053778906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-2.2628574006642479</v>
      </c>
      <c r="AS644">
        <f>_xlfn.RANK.AVG(Table2[[#This Row],[1Y Return vs Nifty Z-Score]],Table2[1Y Return vs Nifty Z-Score])</f>
        <v>452</v>
      </c>
      <c r="AT644">
        <f>_xlfn.RANK.AVG(Table2[[#This Row],[6M Return vs Nifty Z-Score]],Table2[6M Return vs Nifty Z-Score])</f>
        <v>717</v>
      </c>
      <c r="AU644">
        <f>_xlfn.RANK.AVG(Table2[[#This Row],[Sharpe Ratio Z-Score]],Table2[Sharpe Ratio Z-Score])</f>
        <v>594</v>
      </c>
      <c r="AV644">
        <f>(Table2[[#This Row],[Rank 1Y]]+Table2[[#This Row],[Rank 6M]]+Table2[[#This Row],[Rank Sharpe]])/3</f>
        <v>587.66666666666663</v>
      </c>
    </row>
    <row r="645" spans="1:48" x14ac:dyDescent="0.3">
      <c r="A645" t="s">
        <v>49</v>
      </c>
      <c r="B645" t="s">
        <v>50</v>
      </c>
      <c r="C645" t="s">
        <v>3171</v>
      </c>
      <c r="D645" t="s">
        <v>51</v>
      </c>
      <c r="E645">
        <v>471975.55668495002</v>
      </c>
      <c r="F645">
        <v>7631.1</v>
      </c>
      <c r="G645">
        <v>-24.955394180178601</v>
      </c>
      <c r="H645">
        <f>(Table2[[#This Row],[1Y Return vs Nifty]]-AVERAGE(Table2[1Y Return vs Nifty]))/_xlfn.STDEV.P(Table2[1Y Return vs Nifty])</f>
        <v>-0.85847644219793295</v>
      </c>
      <c r="I645">
        <v>8.1193595502357603</v>
      </c>
      <c r="J645">
        <f>(Table2[[#This Row],[1M Return vs Nifty]]-AVERAGE(Table2[1M Return vs Nifty]))/_xlfn.STDEV.P(Table2[1M Return vs Nifty])</f>
        <v>0.63713807040689896</v>
      </c>
      <c r="K645">
        <v>2.2564252500679101</v>
      </c>
      <c r="L645">
        <f>(Table2[[#This Row],[6M Return vs Nifty]]-AVERAGE(Table2[6M Return vs Nifty]))/_xlfn.STDEV.P(Table2[6M Return vs Nifty])</f>
        <v>-0.41440406641896849</v>
      </c>
      <c r="M645">
        <v>7.1899295469454394E-2</v>
      </c>
      <c r="N645">
        <f>(Table2[[#This Row],[1W Return vs Nifty]]-AVERAGE(Table2[1W Return vs Nifty]))/_xlfn.STDEV.P(Table2[1W Return vs Nifty])</f>
        <v>0.28017295606092035</v>
      </c>
      <c r="O645">
        <v>7242.83</v>
      </c>
      <c r="P645">
        <v>7060.9501120212599</v>
      </c>
      <c r="Q645">
        <v>6999.6902442358796</v>
      </c>
      <c r="R645">
        <v>68.838426554659605</v>
      </c>
      <c r="S645" s="1">
        <f>(Table2[[#This Row],[Close Price]]-Table2[[#This Row],[20D EMA]])/Table2[[#This Row],[20D EMA]]</f>
        <v>5.3607498726326648E-2</v>
      </c>
      <c r="T645" s="1">
        <f>(Table2[[#This Row],[Close Price]]-Table2[[#This Row],[50D EMA]])/Table2[[#This Row],[50D EMA]]</f>
        <v>8.0746907842906432E-2</v>
      </c>
      <c r="U645" s="1">
        <f>(Table2[[#This Row],[Close Price]]-Table2[[#This Row],[200D EMA]])/Table2[[#This Row],[200D EMA]]</f>
        <v>9.0205385343169353E-2</v>
      </c>
      <c r="V645">
        <v>1.3906283390110199</v>
      </c>
      <c r="W645">
        <v>7378.5</v>
      </c>
      <c r="X645">
        <v>7672.5</v>
      </c>
      <c r="Y645">
        <v>7286.15</v>
      </c>
      <c r="Z645">
        <v>7680</v>
      </c>
      <c r="AA645">
        <v>7193</v>
      </c>
      <c r="AB645">
        <v>7680</v>
      </c>
      <c r="AC645" s="1">
        <f>(Table2[[#This Row],[Close Price]]/Table2[[#This Row],[Day Low]])-1</f>
        <v>3.4234600528562753E-2</v>
      </c>
      <c r="AD645" s="1">
        <f>(Table2[[#This Row],[Day High]]/Table2[[#This Row],[Close Price]])-1</f>
        <v>5.425168062271446E-3</v>
      </c>
      <c r="AE645" s="1">
        <f>(Table2[[#This Row],[Close Price]]/Table2[[#This Row],[Current Week Low]])-1</f>
        <v>4.7343247119535192E-2</v>
      </c>
      <c r="AF645" s="1">
        <f>(Table2[[#This Row],[Current Week High]]/Table2[[#This Row],[Close Price]])-1</f>
        <v>6.4079883634076129E-3</v>
      </c>
      <c r="AG645" s="1">
        <f>(Table2[[#This Row],[Close Price]]/Table2[[#This Row],[Current Month Low]])-1</f>
        <v>6.0906436813568776E-2</v>
      </c>
      <c r="AH645" s="1">
        <f>(Table2[[#This Row],[Current Month High]]/Table2[[#This Row],[Close Price]])-1</f>
        <v>6.4079883634076129E-3</v>
      </c>
      <c r="AI645">
        <v>7.35018542543013</v>
      </c>
      <c r="AJ645">
        <v>23.3249297003781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0.02</v>
      </c>
      <c r="AM645" t="s">
        <v>3217</v>
      </c>
      <c r="AN645">
        <v>2.57</v>
      </c>
      <c r="AO645" t="s">
        <v>3217</v>
      </c>
      <c r="AP645">
        <v>-5.9222984833514E-2</v>
      </c>
      <c r="AQ645">
        <f>(Table2[[#This Row],[Sharpe Ratio]]-AVERAGE(Table2[Sharpe Ratio]))/_xlfn.STDEV.P(Table2[Sharpe Ratio])</f>
        <v>-1.4358260801683027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-1.7913955623173849</v>
      </c>
      <c r="AS645">
        <f>_xlfn.RANK.AVG(Table2[[#This Row],[1Y Return vs Nifty Z-Score]],Table2[1Y Return vs Nifty Z-Score])</f>
        <v>631</v>
      </c>
      <c r="AT645">
        <f>_xlfn.RANK.AVG(Table2[[#This Row],[6M Return vs Nifty Z-Score]],Table2[6M Return vs Nifty Z-Score])</f>
        <v>457</v>
      </c>
      <c r="AU645">
        <f>_xlfn.RANK.AVG(Table2[[#This Row],[Sharpe Ratio Z-Score]],Table2[Sharpe Ratio Z-Score])</f>
        <v>681</v>
      </c>
      <c r="AV645">
        <f>(Table2[[#This Row],[Rank 1Y]]+Table2[[#This Row],[Rank 6M]]+Table2[[#This Row],[Rank Sharpe]])/3</f>
        <v>589.66666666666663</v>
      </c>
    </row>
    <row r="646" spans="1:48" x14ac:dyDescent="0.3">
      <c r="A646" t="s">
        <v>22</v>
      </c>
      <c r="B646" t="s">
        <v>23</v>
      </c>
      <c r="C646" t="s">
        <v>3171</v>
      </c>
      <c r="D646" t="s">
        <v>24</v>
      </c>
      <c r="E646">
        <v>1292493.0053462</v>
      </c>
      <c r="F646">
        <v>1694.8</v>
      </c>
      <c r="G646">
        <v>-22.011547806589299</v>
      </c>
      <c r="H646">
        <f>(Table2[[#This Row],[1Y Return vs Nifty]]-AVERAGE(Table2[1Y Return vs Nifty]))/_xlfn.STDEV.P(Table2[1Y Return vs Nifty])</f>
        <v>-0.80954635428563615</v>
      </c>
      <c r="I646">
        <v>-1.22525516425556</v>
      </c>
      <c r="J646">
        <f>(Table2[[#This Row],[1M Return vs Nifty]]-AVERAGE(Table2[1M Return vs Nifty]))/_xlfn.STDEV.P(Table2[1M Return vs Nifty])</f>
        <v>-0.23230296895380212</v>
      </c>
      <c r="K646">
        <v>2.1408471274485201</v>
      </c>
      <c r="L646">
        <f>(Table2[[#This Row],[6M Return vs Nifty]]-AVERAGE(Table2[6M Return vs Nifty]))/_xlfn.STDEV.P(Table2[6M Return vs Nifty])</f>
        <v>-0.41781150524231664</v>
      </c>
      <c r="M646">
        <v>-0.53109376832882005</v>
      </c>
      <c r="N646">
        <f>(Table2[[#This Row],[1W Return vs Nifty]]-AVERAGE(Table2[1W Return vs Nifty]))/_xlfn.STDEV.P(Table2[1W Return vs Nifty])</f>
        <v>0.14413575794941857</v>
      </c>
      <c r="O646">
        <v>1652.3</v>
      </c>
      <c r="P646">
        <v>1634.9922369543399</v>
      </c>
      <c r="Q646">
        <v>1582.44687886048</v>
      </c>
      <c r="R646">
        <v>79.900880894446502</v>
      </c>
      <c r="S646" s="1">
        <f>(Table2[[#This Row],[Close Price]]-Table2[[#This Row],[20D EMA]])/Table2[[#This Row],[20D EMA]]</f>
        <v>2.5721721237063486E-2</v>
      </c>
      <c r="T646" s="1">
        <f>(Table2[[#This Row],[Close Price]]-Table2[[#This Row],[50D EMA]])/Table2[[#This Row],[50D EMA]]</f>
        <v>3.6579845270134033E-2</v>
      </c>
      <c r="U646" s="1">
        <f>(Table2[[#This Row],[Close Price]]-Table2[[#This Row],[200D EMA]])/Table2[[#This Row],[200D EMA]]</f>
        <v>7.0999616252790415E-2</v>
      </c>
      <c r="V646">
        <v>0.55182279238016096</v>
      </c>
      <c r="W646">
        <v>1671.1</v>
      </c>
      <c r="X646">
        <v>1698.9</v>
      </c>
      <c r="Y646">
        <v>1664.05</v>
      </c>
      <c r="Z646">
        <v>1698.9</v>
      </c>
      <c r="AA646">
        <v>1623.2</v>
      </c>
      <c r="AB646">
        <v>1698.9</v>
      </c>
      <c r="AC646" s="1">
        <f>(Table2[[#This Row],[Close Price]]/Table2[[#This Row],[Day Low]])-1</f>
        <v>1.4182275148105994E-2</v>
      </c>
      <c r="AD646" s="1">
        <f>(Table2[[#This Row],[Day High]]/Table2[[#This Row],[Close Price]])-1</f>
        <v>2.4191645031863551E-3</v>
      </c>
      <c r="AE646" s="1">
        <f>(Table2[[#This Row],[Close Price]]/Table2[[#This Row],[Current Week Low]])-1</f>
        <v>1.8479012048916887E-2</v>
      </c>
      <c r="AF646" s="1">
        <f>(Table2[[#This Row],[Current Week High]]/Table2[[#This Row],[Close Price]])-1</f>
        <v>2.4191645031863551E-3</v>
      </c>
      <c r="AG646" s="1">
        <f>(Table2[[#This Row],[Close Price]]/Table2[[#This Row],[Current Month Low]])-1</f>
        <v>4.4110399211434226E-2</v>
      </c>
      <c r="AH646" s="1">
        <f>(Table2[[#This Row],[Current Month High]]/Table2[[#This Row],[Close Price]])-1</f>
        <v>2.4191645031863551E-3</v>
      </c>
      <c r="AI646">
        <v>5.8531980174651999</v>
      </c>
      <c r="AJ646">
        <v>24.293205236331598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-0.01</v>
      </c>
      <c r="AM646" t="s">
        <v>3216</v>
      </c>
      <c r="AN646">
        <v>4.17</v>
      </c>
      <c r="AO646" t="s">
        <v>3217</v>
      </c>
      <c r="AP646">
        <v>-7.4920517886135005E-2</v>
      </c>
      <c r="AQ646">
        <f>(Table2[[#This Row],[Sharpe Ratio]]-AVERAGE(Table2[Sharpe Ratio]))/_xlfn.STDEV.P(Table2[Sharpe Ratio])</f>
        <v>-1.6181384463926705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-2.9336635169250069</v>
      </c>
      <c r="AS646">
        <f>_xlfn.RANK.AVG(Table2[[#This Row],[1Y Return vs Nifty Z-Score]],Table2[1Y Return vs Nifty Z-Score])</f>
        <v>610</v>
      </c>
      <c r="AT646">
        <f>_xlfn.RANK.AVG(Table2[[#This Row],[6M Return vs Nifty Z-Score]],Table2[6M Return vs Nifty Z-Score])</f>
        <v>460</v>
      </c>
      <c r="AU646">
        <f>_xlfn.RANK.AVG(Table2[[#This Row],[Sharpe Ratio Z-Score]],Table2[Sharpe Ratio Z-Score])</f>
        <v>701</v>
      </c>
      <c r="AV646">
        <f>(Table2[[#This Row],[Rank 1Y]]+Table2[[#This Row],[Rank 6M]]+Table2[[#This Row],[Rank Sharpe]])/3</f>
        <v>590.33333333333337</v>
      </c>
    </row>
    <row r="647" spans="1:48" x14ac:dyDescent="0.3">
      <c r="A647" t="s">
        <v>150</v>
      </c>
      <c r="B647" t="s">
        <v>151</v>
      </c>
      <c r="C647" t="s">
        <v>3179</v>
      </c>
      <c r="D647" t="s">
        <v>127</v>
      </c>
      <c r="E647">
        <v>188001.98500746</v>
      </c>
      <c r="F647">
        <v>150.6</v>
      </c>
      <c r="G647">
        <v>-10.601111224961899</v>
      </c>
      <c r="H647">
        <f>(Table2[[#This Row],[1Y Return vs Nifty]]-AVERAGE(Table2[1Y Return vs Nifty]))/_xlfn.STDEV.P(Table2[1Y Return vs Nifty])</f>
        <v>-0.61989187025222237</v>
      </c>
      <c r="I647">
        <v>-2.2832194172304301</v>
      </c>
      <c r="J647">
        <f>(Table2[[#This Row],[1M Return vs Nifty]]-AVERAGE(Table2[1M Return vs Nifty]))/_xlfn.STDEV.P(Table2[1M Return vs Nifty])</f>
        <v>-0.33073801072031661</v>
      </c>
      <c r="K647">
        <v>-14.459983592460899</v>
      </c>
      <c r="L647">
        <f>(Table2[[#This Row],[6M Return vs Nifty]]-AVERAGE(Table2[6M Return vs Nifty]))/_xlfn.STDEV.P(Table2[6M Return vs Nifty])</f>
        <v>-0.90723211368331957</v>
      </c>
      <c r="M647">
        <v>3.7590058771714598E-2</v>
      </c>
      <c r="N647">
        <f>(Table2[[#This Row],[1W Return vs Nifty]]-AVERAGE(Table2[1W Return vs Nifty]))/_xlfn.STDEV.P(Table2[1W Return vs Nifty])</f>
        <v>0.27243268057532</v>
      </c>
      <c r="O647">
        <v>152.38999999999999</v>
      </c>
      <c r="P647">
        <v>156.18668712109499</v>
      </c>
      <c r="Q647">
        <v>152.510361873883</v>
      </c>
      <c r="R647">
        <v>42.8340387059351</v>
      </c>
      <c r="S647" s="1">
        <f>(Table2[[#This Row],[Close Price]]-Table2[[#This Row],[20D EMA]])/Table2[[#This Row],[20D EMA]]</f>
        <v>-1.1746177570706689E-2</v>
      </c>
      <c r="T647" s="1">
        <f>(Table2[[#This Row],[Close Price]]-Table2[[#This Row],[50D EMA]])/Table2[[#This Row],[50D EMA]]</f>
        <v>-3.5769291378614843E-2</v>
      </c>
      <c r="U647" s="1">
        <f>(Table2[[#This Row],[Close Price]]-Table2[[#This Row],[200D EMA]])/Table2[[#This Row],[200D EMA]]</f>
        <v>-1.2526111999280158E-2</v>
      </c>
      <c r="V647">
        <v>0.877406099492687</v>
      </c>
      <c r="W647">
        <v>149.61000000000001</v>
      </c>
      <c r="X647">
        <v>152.97999999999999</v>
      </c>
      <c r="Y647">
        <v>149.61000000000001</v>
      </c>
      <c r="Z647">
        <v>155.66</v>
      </c>
      <c r="AA647">
        <v>147.62</v>
      </c>
      <c r="AB647">
        <v>155.66</v>
      </c>
      <c r="AC647" s="1">
        <f>(Table2[[#This Row],[Close Price]]/Table2[[#This Row],[Day Low]])-1</f>
        <v>6.6172047323038719E-3</v>
      </c>
      <c r="AD647" s="1">
        <f>(Table2[[#This Row],[Day High]]/Table2[[#This Row],[Close Price]])-1</f>
        <v>1.5803452855245759E-2</v>
      </c>
      <c r="AE647" s="1">
        <f>(Table2[[#This Row],[Close Price]]/Table2[[#This Row],[Current Week Low]])-1</f>
        <v>6.6172047323038719E-3</v>
      </c>
      <c r="AF647" s="1">
        <f>(Table2[[#This Row],[Current Week High]]/Table2[[#This Row],[Close Price]])-1</f>
        <v>3.3598937583001254E-2</v>
      </c>
      <c r="AG647" s="1">
        <f>(Table2[[#This Row],[Close Price]]/Table2[[#This Row],[Current Month Low]])-1</f>
        <v>2.0186966535699735E-2</v>
      </c>
      <c r="AH647" s="1">
        <f>(Table2[[#This Row],[Current Month High]]/Table2[[#This Row],[Close Price]])-1</f>
        <v>3.3598937583001254E-2</v>
      </c>
      <c r="AI647">
        <v>22.5763612217795</v>
      </c>
      <c r="AJ647">
        <v>31.413612565445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-0.08</v>
      </c>
      <c r="AM647" t="s">
        <v>3216</v>
      </c>
      <c r="AN647">
        <v>-1.49</v>
      </c>
      <c r="AO647" t="s">
        <v>3216</v>
      </c>
      <c r="AP647">
        <v>-6.8401929851940003E-3</v>
      </c>
      <c r="AQ647">
        <f>(Table2[[#This Row],[Sharpe Ratio]]-AVERAGE(Table2[Sharpe Ratio]))/_xlfn.STDEV.P(Table2[Sharpe Ratio])</f>
        <v>-0.82744827333124815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540</v>
      </c>
      <c r="AT647">
        <f>_xlfn.RANK.AVG(Table2[[#This Row],[6M Return vs Nifty Z-Score]],Table2[6M Return vs Nifty Z-Score])</f>
        <v>632</v>
      </c>
      <c r="AU647">
        <f>_xlfn.RANK.AVG(Table2[[#This Row],[Sharpe Ratio Z-Score]],Table2[Sharpe Ratio Z-Score])</f>
        <v>600</v>
      </c>
      <c r="AV647">
        <f>(Table2[[#This Row],[Rank 1Y]]+Table2[[#This Row],[Rank 6M]]+Table2[[#This Row],[Rank Sharpe]])/3</f>
        <v>590.66666666666663</v>
      </c>
    </row>
    <row r="648" spans="1:48" x14ac:dyDescent="0.3">
      <c r="A648" t="s">
        <v>1923</v>
      </c>
      <c r="B648" t="s">
        <v>1924</v>
      </c>
      <c r="C648" t="s">
        <v>3171</v>
      </c>
      <c r="D648" t="s">
        <v>24</v>
      </c>
      <c r="E648">
        <v>3792.9780388549998</v>
      </c>
      <c r="F648">
        <v>121.01</v>
      </c>
      <c r="G648">
        <v>-26.940353355694999</v>
      </c>
      <c r="H648">
        <f>(Table2[[#This Row],[1Y Return vs Nifty]]-AVERAGE(Table2[1Y Return vs Nifty]))/_xlfn.STDEV.P(Table2[1Y Return vs Nifty])</f>
        <v>-0.89146873005360594</v>
      </c>
      <c r="I648">
        <v>-3.7256394055119899</v>
      </c>
      <c r="J648">
        <f>(Table2[[#This Row],[1M Return vs Nifty]]-AVERAGE(Table2[1M Return vs Nifty]))/_xlfn.STDEV.P(Table2[1M Return vs Nifty])</f>
        <v>-0.46494355820654459</v>
      </c>
      <c r="K648">
        <v>-16.237176197352198</v>
      </c>
      <c r="L648">
        <f>(Table2[[#This Row],[6M Return vs Nifty]]-AVERAGE(Table2[6M Return vs Nifty]))/_xlfn.STDEV.P(Table2[6M Return vs Nifty])</f>
        <v>-0.95962676191978413</v>
      </c>
      <c r="M648">
        <v>-0.98580834333683298</v>
      </c>
      <c r="N648">
        <f>(Table2[[#This Row],[1W Return vs Nifty]]-AVERAGE(Table2[1W Return vs Nifty]))/_xlfn.STDEV.P(Table2[1W Return vs Nifty])</f>
        <v>4.1550669598806274E-2</v>
      </c>
      <c r="O648">
        <v>130.5</v>
      </c>
      <c r="P648">
        <v>124.24971096457899</v>
      </c>
      <c r="Q648">
        <v>126.826543223727</v>
      </c>
      <c r="R648">
        <v>46.460796649375503</v>
      </c>
      <c r="S648" s="1">
        <f>(Table2[[#This Row],[Close Price]]-Table2[[#This Row],[20D EMA]])/Table2[[#This Row],[20D EMA]]</f>
        <v>-7.2720306513409924E-2</v>
      </c>
      <c r="T648" s="1">
        <f>(Table2[[#This Row],[Close Price]]-Table2[[#This Row],[50D EMA]])/Table2[[#This Row],[50D EMA]]</f>
        <v>-2.6074193166554439E-2</v>
      </c>
      <c r="U648" s="1">
        <f>(Table2[[#This Row],[Close Price]]-Table2[[#This Row],[200D EMA]])/Table2[[#This Row],[200D EMA]]</f>
        <v>-4.5862191587658308E-2</v>
      </c>
      <c r="V648">
        <v>0.54059204117548998</v>
      </c>
      <c r="W648">
        <v>118.66</v>
      </c>
      <c r="X648">
        <v>122.69</v>
      </c>
      <c r="Y648">
        <v>120.5</v>
      </c>
      <c r="Z648">
        <v>122.45</v>
      </c>
      <c r="AA648">
        <v>120.5</v>
      </c>
      <c r="AB648">
        <v>123</v>
      </c>
      <c r="AC648" s="1">
        <f>(Table2[[#This Row],[Close Price]]/Table2[[#This Row],[Day Low]])-1</f>
        <v>1.9804483397943828E-2</v>
      </c>
      <c r="AD648" s="1">
        <f>(Table2[[#This Row],[Day High]]/Table2[[#This Row],[Close Price]])-1</f>
        <v>1.3883150152879775E-2</v>
      </c>
      <c r="AE648" s="1">
        <f>(Table2[[#This Row],[Close Price]]/Table2[[#This Row],[Current Week Low]])-1</f>
        <v>4.2323651452282895E-3</v>
      </c>
      <c r="AF648" s="1">
        <f>(Table2[[#This Row],[Current Week High]]/Table2[[#This Row],[Close Price]])-1</f>
        <v>1.1899842988182696E-2</v>
      </c>
      <c r="AG648" s="1">
        <f>(Table2[[#This Row],[Close Price]]/Table2[[#This Row],[Current Month Low]])-1</f>
        <v>4.2323651452282895E-3</v>
      </c>
      <c r="AH648" s="1">
        <f>(Table2[[#This Row],[Current Month High]]/Table2[[#This Row],[Close Price]])-1</f>
        <v>1.6444921907280419E-2</v>
      </c>
      <c r="AI648">
        <v>35.071481695727599</v>
      </c>
      <c r="AJ648">
        <v>10.1091901728844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-0.14000000000000001</v>
      </c>
      <c r="AM648" t="s">
        <v>3216</v>
      </c>
      <c r="AN648">
        <v>-1.63</v>
      </c>
      <c r="AO648" t="s">
        <v>3216</v>
      </c>
      <c r="AP648">
        <v>1.9535444641684E-2</v>
      </c>
      <c r="AQ648">
        <f>(Table2[[#This Row],[Sharpe Ratio]]-AVERAGE(Table2[Sharpe Ratio]))/_xlfn.STDEV.P(Table2[Sharpe Ratio])</f>
        <v>-0.52111957248932139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645</v>
      </c>
      <c r="AT648">
        <f>_xlfn.RANK.AVG(Table2[[#This Row],[6M Return vs Nifty Z-Score]],Table2[6M Return vs Nifty Z-Score])</f>
        <v>651</v>
      </c>
      <c r="AU648">
        <f>_xlfn.RANK.AVG(Table2[[#This Row],[Sharpe Ratio Z-Score]],Table2[Sharpe Ratio Z-Score])</f>
        <v>478</v>
      </c>
      <c r="AV648">
        <f>(Table2[[#This Row],[Rank 1Y]]+Table2[[#This Row],[Rank 6M]]+Table2[[#This Row],[Rank Sharpe]])/3</f>
        <v>591.33333333333337</v>
      </c>
    </row>
    <row r="649" spans="1:48" x14ac:dyDescent="0.3">
      <c r="A649" t="s">
        <v>1933</v>
      </c>
      <c r="B649" t="s">
        <v>1934</v>
      </c>
      <c r="C649" t="s">
        <v>3188</v>
      </c>
      <c r="D649" t="s">
        <v>1935</v>
      </c>
      <c r="E649">
        <v>3738.4607040000001</v>
      </c>
      <c r="F649">
        <v>21.12</v>
      </c>
      <c r="G649">
        <v>-9.6840060993478296</v>
      </c>
      <c r="H649">
        <f>(Table2[[#This Row],[1Y Return vs Nifty]]-AVERAGE(Table2[1Y Return vs Nifty]))/_xlfn.STDEV.P(Table2[1Y Return vs Nifty])</f>
        <v>-0.60464853594520773</v>
      </c>
      <c r="I649">
        <v>-1.5465780656547199</v>
      </c>
      <c r="J649">
        <f>(Table2[[#This Row],[1M Return vs Nifty]]-AVERAGE(Table2[1M Return vs Nifty]))/_xlfn.STDEV.P(Table2[1M Return vs Nifty])</f>
        <v>-0.26219947361435725</v>
      </c>
      <c r="K649">
        <v>-10.2472902156328</v>
      </c>
      <c r="L649">
        <f>(Table2[[#This Row],[6M Return vs Nifty]]-AVERAGE(Table2[6M Return vs Nifty]))/_xlfn.STDEV.P(Table2[6M Return vs Nifty])</f>
        <v>-0.78303477739038962</v>
      </c>
      <c r="M649">
        <v>-2.5865959877399001</v>
      </c>
      <c r="N649">
        <f>(Table2[[#This Row],[1W Return vs Nifty]]-AVERAGE(Table2[1W Return vs Nifty]))/_xlfn.STDEV.P(Table2[1W Return vs Nifty])</f>
        <v>-0.31959223401004194</v>
      </c>
      <c r="O649">
        <v>22.07</v>
      </c>
      <c r="P649">
        <v>21.587559016240199</v>
      </c>
      <c r="Q649">
        <v>21.3069694503472</v>
      </c>
      <c r="R649">
        <v>49.006025280803001</v>
      </c>
      <c r="S649" s="1">
        <f>(Table2[[#This Row],[Close Price]]-Table2[[#This Row],[20D EMA]])/Table2[[#This Row],[20D EMA]]</f>
        <v>-4.3044857272315329E-2</v>
      </c>
      <c r="T649" s="1">
        <f>(Table2[[#This Row],[Close Price]]-Table2[[#This Row],[50D EMA]])/Table2[[#This Row],[50D EMA]]</f>
        <v>-2.1658725559867892E-2</v>
      </c>
      <c r="U649" s="1">
        <f>(Table2[[#This Row],[Close Price]]-Table2[[#This Row],[200D EMA]])/Table2[[#This Row],[200D EMA]]</f>
        <v>-8.7750372375998472E-3</v>
      </c>
      <c r="V649">
        <v>0.71421752368546498</v>
      </c>
      <c r="W649">
        <v>20.2</v>
      </c>
      <c r="X649">
        <v>21.25</v>
      </c>
      <c r="Y649">
        <v>21.03</v>
      </c>
      <c r="Z649">
        <v>21.47</v>
      </c>
      <c r="AA649">
        <v>21.03</v>
      </c>
      <c r="AB649">
        <v>22.17</v>
      </c>
      <c r="AC649" s="1">
        <f>(Table2[[#This Row],[Close Price]]/Table2[[#This Row],[Day Low]])-1</f>
        <v>4.5544554455445585E-2</v>
      </c>
      <c r="AD649" s="1">
        <f>(Table2[[#This Row],[Day High]]/Table2[[#This Row],[Close Price]])-1</f>
        <v>6.1553030303029832E-3</v>
      </c>
      <c r="AE649" s="1">
        <f>(Table2[[#This Row],[Close Price]]/Table2[[#This Row],[Current Week Low]])-1</f>
        <v>4.2796005706133844E-3</v>
      </c>
      <c r="AF649" s="1">
        <f>(Table2[[#This Row],[Current Week High]]/Table2[[#This Row],[Close Price]])-1</f>
        <v>1.6571969696969502E-2</v>
      </c>
      <c r="AG649" s="1">
        <f>(Table2[[#This Row],[Close Price]]/Table2[[#This Row],[Current Month Low]])-1</f>
        <v>4.2796005706133844E-3</v>
      </c>
      <c r="AH649" s="1">
        <f>(Table2[[#This Row],[Current Month High]]/Table2[[#This Row],[Close Price]])-1</f>
        <v>4.9715909090909172E-2</v>
      </c>
      <c r="AI649">
        <v>32.339015151515099</v>
      </c>
      <c r="AJ649">
        <v>24.235294117647001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-0.1</v>
      </c>
      <c r="AM649" t="s">
        <v>3216</v>
      </c>
      <c r="AN649">
        <v>1.1000000000000001</v>
      </c>
      <c r="AO649" t="s">
        <v>3217</v>
      </c>
      <c r="AP649">
        <v>-4.6816544709497997E-2</v>
      </c>
      <c r="AQ649">
        <f>(Table2[[#This Row],[Sharpe Ratio]]-AVERAGE(Table2[Sharpe Ratio]))/_xlfn.STDEV.P(Table2[Sharpe Ratio])</f>
        <v>-1.2917367224425906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-3.2612117434025873</v>
      </c>
      <c r="AS649">
        <f>_xlfn.RANK.AVG(Table2[[#This Row],[1Y Return vs Nifty Z-Score]],Table2[1Y Return vs Nifty Z-Score])</f>
        <v>531</v>
      </c>
      <c r="AT649">
        <f>_xlfn.RANK.AVG(Table2[[#This Row],[6M Return vs Nifty Z-Score]],Table2[6M Return vs Nifty Z-Score])</f>
        <v>579</v>
      </c>
      <c r="AU649">
        <f>_xlfn.RANK.AVG(Table2[[#This Row],[Sharpe Ratio Z-Score]],Table2[Sharpe Ratio Z-Score])</f>
        <v>666</v>
      </c>
      <c r="AV649">
        <f>(Table2[[#This Row],[Rank 1Y]]+Table2[[#This Row],[Rank 6M]]+Table2[[#This Row],[Rank Sharpe]])/3</f>
        <v>592</v>
      </c>
    </row>
    <row r="650" spans="1:48" x14ac:dyDescent="0.3">
      <c r="A650" t="s">
        <v>537</v>
      </c>
      <c r="B650" t="s">
        <v>538</v>
      </c>
      <c r="C650" t="s">
        <v>3183</v>
      </c>
      <c r="D650" t="s">
        <v>451</v>
      </c>
      <c r="E650">
        <v>39891.3808293599</v>
      </c>
      <c r="F650">
        <v>1437.4</v>
      </c>
      <c r="G650">
        <v>-36.831864912787097</v>
      </c>
      <c r="H650">
        <f>(Table2[[#This Row],[1Y Return vs Nifty]]-AVERAGE(Table2[1Y Return vs Nifty]))/_xlfn.STDEV.P(Table2[1Y Return vs Nifty])</f>
        <v>-1.0558769459225288</v>
      </c>
      <c r="I650">
        <v>-0.43124383079798101</v>
      </c>
      <c r="J650">
        <f>(Table2[[#This Row],[1M Return vs Nifty]]-AVERAGE(Table2[1M Return vs Nifty]))/_xlfn.STDEV.P(Table2[1M Return vs Nifty])</f>
        <v>-0.15842661769504257</v>
      </c>
      <c r="K650">
        <v>-22.166882833797398</v>
      </c>
      <c r="L650">
        <f>(Table2[[#This Row],[6M Return vs Nifty]]-AVERAGE(Table2[6M Return vs Nifty]))/_xlfn.STDEV.P(Table2[6M Return vs Nifty])</f>
        <v>-1.1344445574175206</v>
      </c>
      <c r="M650">
        <v>0.263965543097192</v>
      </c>
      <c r="N650">
        <f>(Table2[[#This Row],[1W Return vs Nifty]]-AVERAGE(Table2[1W Return vs Nifty]))/_xlfn.STDEV.P(Table2[1W Return vs Nifty])</f>
        <v>0.32350372675749378</v>
      </c>
      <c r="O650">
        <v>1437.04</v>
      </c>
      <c r="P650">
        <v>1460.25453255452</v>
      </c>
      <c r="Q650">
        <v>1500.36886312918</v>
      </c>
      <c r="R650">
        <v>50.335570508471498</v>
      </c>
      <c r="S650" s="1">
        <f>(Table2[[#This Row],[Close Price]]-Table2[[#This Row],[20D EMA]])/Table2[[#This Row],[20D EMA]]</f>
        <v>2.5051494739194963E-4</v>
      </c>
      <c r="T650" s="1">
        <f>(Table2[[#This Row],[Close Price]]-Table2[[#This Row],[50D EMA]])/Table2[[#This Row],[50D EMA]]</f>
        <v>-1.565106085617755E-2</v>
      </c>
      <c r="U650" s="1">
        <f>(Table2[[#This Row],[Close Price]]-Table2[[#This Row],[200D EMA]])/Table2[[#This Row],[200D EMA]]</f>
        <v>-4.1968921560963081E-2</v>
      </c>
      <c r="V650">
        <v>0.62340286705178105</v>
      </c>
      <c r="W650">
        <v>1430.1</v>
      </c>
      <c r="X650">
        <v>1460</v>
      </c>
      <c r="Y650">
        <v>1430.1</v>
      </c>
      <c r="Z650">
        <v>1478.75</v>
      </c>
      <c r="AA650">
        <v>1382.45</v>
      </c>
      <c r="AB650">
        <v>1486.35</v>
      </c>
      <c r="AC650" s="1">
        <f>(Table2[[#This Row],[Close Price]]/Table2[[#This Row],[Day Low]])-1</f>
        <v>5.1045381441858773E-3</v>
      </c>
      <c r="AD650" s="1">
        <f>(Table2[[#This Row],[Day High]]/Table2[[#This Row],[Close Price]])-1</f>
        <v>1.5722832892722804E-2</v>
      </c>
      <c r="AE650" s="1">
        <f>(Table2[[#This Row],[Close Price]]/Table2[[#This Row],[Current Week Low]])-1</f>
        <v>5.1045381441858773E-3</v>
      </c>
      <c r="AF650" s="1">
        <f>(Table2[[#This Row],[Current Week High]]/Table2[[#This Row],[Close Price]])-1</f>
        <v>2.8767218589119237E-2</v>
      </c>
      <c r="AG650" s="1">
        <f>(Table2[[#This Row],[Close Price]]/Table2[[#This Row],[Current Month Low]])-1</f>
        <v>3.9748272993598288E-2</v>
      </c>
      <c r="AH650" s="1">
        <f>(Table2[[#This Row],[Current Month High]]/Table2[[#This Row],[Close Price]])-1</f>
        <v>3.4054542924724984E-2</v>
      </c>
      <c r="AI650">
        <v>24.415611520801399</v>
      </c>
      <c r="AJ650">
        <v>10.145593869731799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-0.05</v>
      </c>
      <c r="AM650" t="s">
        <v>3216</v>
      </c>
      <c r="AN650">
        <v>0.12</v>
      </c>
      <c r="AO650" t="s">
        <v>3217</v>
      </c>
      <c r="AP650">
        <v>4.4348285766398002E-2</v>
      </c>
      <c r="AQ650">
        <f>(Table2[[#This Row],[Sharpe Ratio]]-AVERAGE(Table2[Sharpe Ratio]))/_xlfn.STDEV.P(Table2[Sharpe Ratio])</f>
        <v>-0.23294131141914667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687</v>
      </c>
      <c r="AT650">
        <f>_xlfn.RANK.AVG(Table2[[#This Row],[6M Return vs Nifty Z-Score]],Table2[6M Return vs Nifty Z-Score])</f>
        <v>692</v>
      </c>
      <c r="AU650">
        <f>_xlfn.RANK.AVG(Table2[[#This Row],[Sharpe Ratio Z-Score]],Table2[Sharpe Ratio Z-Score])</f>
        <v>399</v>
      </c>
      <c r="AV650">
        <f>(Table2[[#This Row],[Rank 1Y]]+Table2[[#This Row],[Rank 6M]]+Table2[[#This Row],[Rank Sharpe]])/3</f>
        <v>592.66666666666663</v>
      </c>
    </row>
    <row r="651" spans="1:48" x14ac:dyDescent="0.3">
      <c r="A651" t="s">
        <v>2028</v>
      </c>
      <c r="B651" t="s">
        <v>2029</v>
      </c>
      <c r="C651" t="s">
        <v>3182</v>
      </c>
      <c r="D651" t="s">
        <v>423</v>
      </c>
      <c r="E651">
        <v>3365.8316798149999</v>
      </c>
      <c r="F651">
        <v>467.15</v>
      </c>
      <c r="G651">
        <v>-11.5360601612315</v>
      </c>
      <c r="H651">
        <f>(Table2[[#This Row],[1Y Return vs Nifty]]-AVERAGE(Table2[1Y Return vs Nifty]))/_xlfn.STDEV.P(Table2[1Y Return vs Nifty])</f>
        <v>-0.63543178906578546</v>
      </c>
      <c r="I651">
        <v>-7.8496615280144599</v>
      </c>
      <c r="J651">
        <f>(Table2[[#This Row],[1M Return vs Nifty]]-AVERAGE(Table2[1M Return vs Nifty]))/_xlfn.STDEV.P(Table2[1M Return vs Nifty])</f>
        <v>-0.84865055845072279</v>
      </c>
      <c r="K651">
        <v>-3.4763299122353</v>
      </c>
      <c r="L651">
        <f>(Table2[[#This Row],[6M Return vs Nifty]]-AVERAGE(Table2[6M Return vs Nifty]))/_xlfn.STDEV.P(Table2[6M Return vs Nifty])</f>
        <v>-0.583415398858665</v>
      </c>
      <c r="M651">
        <v>-2.8739888885966902</v>
      </c>
      <c r="N651">
        <f>(Table2[[#This Row],[1W Return vs Nifty]]-AVERAGE(Table2[1W Return vs Nifty]))/_xlfn.STDEV.P(Table2[1W Return vs Nifty])</f>
        <v>-0.38442900799119933</v>
      </c>
      <c r="O651">
        <v>448.19</v>
      </c>
      <c r="P651">
        <v>486.32147635113699</v>
      </c>
      <c r="Q651">
        <v>457.23683165679699</v>
      </c>
      <c r="R651">
        <v>39.106558616997098</v>
      </c>
      <c r="S651" s="1">
        <f>(Table2[[#This Row],[Close Price]]-Table2[[#This Row],[20D EMA]])/Table2[[#This Row],[20D EMA]]</f>
        <v>4.2303487360271265E-2</v>
      </c>
      <c r="T651" s="1">
        <f>(Table2[[#This Row],[Close Price]]-Table2[[#This Row],[50D EMA]])/Table2[[#This Row],[50D EMA]]</f>
        <v>-3.9421405969936443E-2</v>
      </c>
      <c r="U651" s="1">
        <f>(Table2[[#This Row],[Close Price]]-Table2[[#This Row],[200D EMA]])/Table2[[#This Row],[200D EMA]]</f>
        <v>2.1680598886320318E-2</v>
      </c>
      <c r="V651">
        <v>0.40971419206738602</v>
      </c>
      <c r="W651">
        <v>457.65</v>
      </c>
      <c r="X651">
        <v>473</v>
      </c>
      <c r="Y651">
        <v>465.15</v>
      </c>
      <c r="Z651">
        <v>472.2</v>
      </c>
      <c r="AA651">
        <v>465.15</v>
      </c>
      <c r="AB651">
        <v>485.4</v>
      </c>
      <c r="AC651" s="1">
        <f>(Table2[[#This Row],[Close Price]]/Table2[[#This Row],[Day Low]])-1</f>
        <v>2.075822134819183E-2</v>
      </c>
      <c r="AD651" s="1">
        <f>(Table2[[#This Row],[Day High]]/Table2[[#This Row],[Close Price]])-1</f>
        <v>1.2522744300546007E-2</v>
      </c>
      <c r="AE651" s="1">
        <f>(Table2[[#This Row],[Close Price]]/Table2[[#This Row],[Current Week Low]])-1</f>
        <v>4.2996882726002994E-3</v>
      </c>
      <c r="AF651" s="1">
        <f>(Table2[[#This Row],[Current Week High]]/Table2[[#This Row],[Close Price]])-1</f>
        <v>1.0810232259445662E-2</v>
      </c>
      <c r="AG651" s="1">
        <f>(Table2[[#This Row],[Close Price]]/Table2[[#This Row],[Current Month Low]])-1</f>
        <v>4.2996882726002994E-3</v>
      </c>
      <c r="AH651" s="1">
        <f>(Table2[[#This Row],[Current Month High]]/Table2[[#This Row],[Close Price]])-1</f>
        <v>3.9066680937600351E-2</v>
      </c>
      <c r="AI651">
        <v>18.741303649791298</v>
      </c>
      <c r="AJ651">
        <v>34.219221376238998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-0.15</v>
      </c>
      <c r="AM651" t="s">
        <v>3216</v>
      </c>
      <c r="AN651">
        <v>-2.84</v>
      </c>
      <c r="AO651" t="s">
        <v>3216</v>
      </c>
      <c r="AP651">
        <v>-8.9643956227787994E-2</v>
      </c>
      <c r="AQ651">
        <f>(Table2[[#This Row],[Sharpe Ratio]]-AVERAGE(Table2[Sharpe Ratio]))/_xlfn.STDEV.P(Table2[Sharpe Ratio])</f>
        <v>-1.789137601102343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547</v>
      </c>
      <c r="AT651">
        <f>_xlfn.RANK.AVG(Table2[[#This Row],[6M Return vs Nifty Z-Score]],Table2[6M Return vs Nifty Z-Score])</f>
        <v>515</v>
      </c>
      <c r="AU651">
        <f>_xlfn.RANK.AVG(Table2[[#This Row],[Sharpe Ratio Z-Score]],Table2[Sharpe Ratio Z-Score])</f>
        <v>716</v>
      </c>
      <c r="AV651">
        <f>(Table2[[#This Row],[Rank 1Y]]+Table2[[#This Row],[Rank 6M]]+Table2[[#This Row],[Rank Sharpe]])/3</f>
        <v>592.66666666666663</v>
      </c>
    </row>
    <row r="652" spans="1:48" x14ac:dyDescent="0.3">
      <c r="A652" t="s">
        <v>233</v>
      </c>
      <c r="B652" t="s">
        <v>234</v>
      </c>
      <c r="C652" t="s">
        <v>3171</v>
      </c>
      <c r="D652" t="s">
        <v>24</v>
      </c>
      <c r="E652">
        <v>115309.91155994999</v>
      </c>
      <c r="F652">
        <v>1480.25</v>
      </c>
      <c r="G652">
        <v>-24.444924362908701</v>
      </c>
      <c r="H652">
        <f>(Table2[[#This Row],[1Y Return vs Nifty]]-AVERAGE(Table2[1Y Return vs Nifty]))/_xlfn.STDEV.P(Table2[1Y Return vs Nifty])</f>
        <v>-0.84999185099790486</v>
      </c>
      <c r="I652">
        <v>3.5310241182414601</v>
      </c>
      <c r="J652">
        <f>(Table2[[#This Row],[1M Return vs Nifty]]-AVERAGE(Table2[1M Return vs Nifty]))/_xlfn.STDEV.P(Table2[1M Return vs Nifty])</f>
        <v>0.21023046117800259</v>
      </c>
      <c r="K652">
        <v>-15.091577028539501</v>
      </c>
      <c r="L652">
        <f>(Table2[[#This Row],[6M Return vs Nifty]]-AVERAGE(Table2[6M Return vs Nifty]))/_xlfn.STDEV.P(Table2[6M Return vs Nifty])</f>
        <v>-0.92585255798447197</v>
      </c>
      <c r="M652">
        <v>0.392129555390275</v>
      </c>
      <c r="N652">
        <f>(Table2[[#This Row],[1W Return vs Nifty]]-AVERAGE(Table2[1W Return vs Nifty]))/_xlfn.STDEV.P(Table2[1W Return vs Nifty])</f>
        <v>0.35241794514212155</v>
      </c>
      <c r="O652">
        <v>1433.41</v>
      </c>
      <c r="P652">
        <v>1424.9019931688499</v>
      </c>
      <c r="Q652">
        <v>1441.2301994288</v>
      </c>
      <c r="R652">
        <v>73.773933546122294</v>
      </c>
      <c r="S652" s="1">
        <f>(Table2[[#This Row],[Close Price]]-Table2[[#This Row],[20D EMA]])/Table2[[#This Row],[20D EMA]]</f>
        <v>3.2677321910688437E-2</v>
      </c>
      <c r="T652" s="1">
        <f>(Table2[[#This Row],[Close Price]]-Table2[[#This Row],[50D EMA]])/Table2[[#This Row],[50D EMA]]</f>
        <v>3.8843378068453151E-2</v>
      </c>
      <c r="U652" s="1">
        <f>(Table2[[#This Row],[Close Price]]-Table2[[#This Row],[200D EMA]])/Table2[[#This Row],[200D EMA]]</f>
        <v>2.7073954311160449E-2</v>
      </c>
      <c r="V652">
        <v>0.67063217696680699</v>
      </c>
      <c r="W652">
        <v>1461.15</v>
      </c>
      <c r="X652">
        <v>1488.75</v>
      </c>
      <c r="Y652">
        <v>1461.1</v>
      </c>
      <c r="Z652">
        <v>1488.75</v>
      </c>
      <c r="AA652">
        <v>1400.1</v>
      </c>
      <c r="AB652">
        <v>1488.75</v>
      </c>
      <c r="AC652" s="1">
        <f>(Table2[[#This Row],[Close Price]]/Table2[[#This Row],[Day Low]])-1</f>
        <v>1.3071895424836555E-2</v>
      </c>
      <c r="AD652" s="1">
        <f>(Table2[[#This Row],[Day High]]/Table2[[#This Row],[Close Price]])-1</f>
        <v>5.7422732646512653E-3</v>
      </c>
      <c r="AE652" s="1">
        <f>(Table2[[#This Row],[Close Price]]/Table2[[#This Row],[Current Week Low]])-1</f>
        <v>1.3106563548011874E-2</v>
      </c>
      <c r="AF652" s="1">
        <f>(Table2[[#This Row],[Current Week High]]/Table2[[#This Row],[Close Price]])-1</f>
        <v>5.7422732646512653E-3</v>
      </c>
      <c r="AG652" s="1">
        <f>(Table2[[#This Row],[Close Price]]/Table2[[#This Row],[Current Month Low]])-1</f>
        <v>5.7245911006356787E-2</v>
      </c>
      <c r="AH652" s="1">
        <f>(Table2[[#This Row],[Current Month High]]/Table2[[#This Row],[Close Price]])-1</f>
        <v>5.7422732646512653E-3</v>
      </c>
      <c r="AI652">
        <v>14.4739064347238</v>
      </c>
      <c r="AJ652">
        <v>11.363978332831699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0.01</v>
      </c>
      <c r="AM652" t="s">
        <v>3217</v>
      </c>
      <c r="AN652">
        <v>2.15</v>
      </c>
      <c r="AO652" t="s">
        <v>3217</v>
      </c>
      <c r="AP652">
        <v>3.6033457418249999E-3</v>
      </c>
      <c r="AQ652">
        <f>(Table2[[#This Row],[Sharpe Ratio]]-AVERAGE(Table2[Sharpe Ratio]))/_xlfn.STDEV.P(Table2[Sharpe Ratio])</f>
        <v>-0.70615620465420537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624</v>
      </c>
      <c r="AT652">
        <f>_xlfn.RANK.AVG(Table2[[#This Row],[6M Return vs Nifty Z-Score]],Table2[6M Return vs Nifty Z-Score])</f>
        <v>636</v>
      </c>
      <c r="AU652">
        <f>_xlfn.RANK.AVG(Table2[[#This Row],[Sharpe Ratio Z-Score]],Table2[Sharpe Ratio Z-Score])</f>
        <v>520</v>
      </c>
      <c r="AV652">
        <f>(Table2[[#This Row],[Rank 1Y]]+Table2[[#This Row],[Rank 6M]]+Table2[[#This Row],[Rank Sharpe]])/3</f>
        <v>593.33333333333337</v>
      </c>
    </row>
    <row r="653" spans="1:48" x14ac:dyDescent="0.3">
      <c r="A653" t="s">
        <v>1643</v>
      </c>
      <c r="B653" t="s">
        <v>1644</v>
      </c>
      <c r="C653" t="s">
        <v>3183</v>
      </c>
      <c r="D653" t="s">
        <v>262</v>
      </c>
      <c r="E653">
        <v>5510.1894955199996</v>
      </c>
      <c r="F653">
        <v>694.8</v>
      </c>
      <c r="G653">
        <v>-21.840668334750202</v>
      </c>
      <c r="H653">
        <f>(Table2[[#This Row],[1Y Return vs Nifty]]-AVERAGE(Table2[1Y Return vs Nifty]))/_xlfn.STDEV.P(Table2[1Y Return vs Nifty])</f>
        <v>-0.80670614235932581</v>
      </c>
      <c r="I653">
        <v>-14.491928162643701</v>
      </c>
      <c r="J653">
        <f>(Table2[[#This Row],[1M Return vs Nifty]]-AVERAGE(Table2[1M Return vs Nifty]))/_xlfn.STDEV.P(Table2[1M Return vs Nifty])</f>
        <v>-1.4666599021176354</v>
      </c>
      <c r="K653">
        <v>-13.2142202980621</v>
      </c>
      <c r="L653">
        <f>(Table2[[#This Row],[6M Return vs Nifty]]-AVERAGE(Table2[6M Return vs Nifty]))/_xlfn.STDEV.P(Table2[6M Return vs Nifty])</f>
        <v>-0.87050490166573591</v>
      </c>
      <c r="M653">
        <v>-1.73587585031919</v>
      </c>
      <c r="N653">
        <f>(Table2[[#This Row],[1W Return vs Nifty]]-AVERAGE(Table2[1W Return vs Nifty]))/_xlfn.STDEV.P(Table2[1W Return vs Nifty])</f>
        <v>-0.12766700166531073</v>
      </c>
      <c r="O653">
        <v>714.34</v>
      </c>
      <c r="P653">
        <v>740.67434766220504</v>
      </c>
      <c r="Q653">
        <v>704.939777581356</v>
      </c>
      <c r="R653">
        <v>31.844894271736202</v>
      </c>
      <c r="S653" s="1">
        <f>(Table2[[#This Row],[Close Price]]-Table2[[#This Row],[20D EMA]])/Table2[[#This Row],[20D EMA]]</f>
        <v>-2.7353921101996356E-2</v>
      </c>
      <c r="T653" s="1">
        <f>(Table2[[#This Row],[Close Price]]-Table2[[#This Row],[50D EMA]])/Table2[[#This Row],[50D EMA]]</f>
        <v>-6.1935920701180709E-2</v>
      </c>
      <c r="U653" s="1">
        <f>(Table2[[#This Row],[Close Price]]-Table2[[#This Row],[200D EMA]])/Table2[[#This Row],[200D EMA]]</f>
        <v>-1.4383891934918975E-2</v>
      </c>
      <c r="V653">
        <v>0.72592728144757401</v>
      </c>
      <c r="W653">
        <v>690.05</v>
      </c>
      <c r="X653">
        <v>703.5</v>
      </c>
      <c r="Y653">
        <v>693.1</v>
      </c>
      <c r="Z653">
        <v>709.45</v>
      </c>
      <c r="AA653">
        <v>691</v>
      </c>
      <c r="AB653">
        <v>710</v>
      </c>
      <c r="AC653" s="1">
        <f>(Table2[[#This Row],[Close Price]]/Table2[[#This Row],[Day Low]])-1</f>
        <v>6.8835591623794823E-3</v>
      </c>
      <c r="AD653" s="1">
        <f>(Table2[[#This Row],[Day High]]/Table2[[#This Row],[Close Price]])-1</f>
        <v>1.2521588946459383E-2</v>
      </c>
      <c r="AE653" s="1">
        <f>(Table2[[#This Row],[Close Price]]/Table2[[#This Row],[Current Week Low]])-1</f>
        <v>2.4527485211367495E-3</v>
      </c>
      <c r="AF653" s="1">
        <f>(Table2[[#This Row],[Current Week High]]/Table2[[#This Row],[Close Price]])-1</f>
        <v>2.1085204375359989E-2</v>
      </c>
      <c r="AG653" s="1">
        <f>(Table2[[#This Row],[Close Price]]/Table2[[#This Row],[Current Month Low]])-1</f>
        <v>5.4992764109984549E-3</v>
      </c>
      <c r="AH653" s="1">
        <f>(Table2[[#This Row],[Current Month High]]/Table2[[#This Row],[Close Price]])-1</f>
        <v>2.1876799078871745E-2</v>
      </c>
      <c r="AI653">
        <v>27.202072538860101</v>
      </c>
      <c r="AJ653">
        <v>19.669307612814301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-0.09</v>
      </c>
      <c r="AM653" t="s">
        <v>3216</v>
      </c>
      <c r="AN653">
        <v>-5.13</v>
      </c>
      <c r="AO653" t="s">
        <v>3216</v>
      </c>
      <c r="AQ653">
        <f>(Table2[[#This Row],[Sharpe Ratio]]-AVERAGE(Table2[Sharpe Ratio]))/_xlfn.STDEV.P(Table2[Sharpe Ratio])</f>
        <v>-0.74800574154095378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609</v>
      </c>
      <c r="AT653">
        <f>_xlfn.RANK.AVG(Table2[[#This Row],[6M Return vs Nifty Z-Score]],Table2[6M Return vs Nifty Z-Score])</f>
        <v>615</v>
      </c>
      <c r="AU653">
        <f>_xlfn.RANK.AVG(Table2[[#This Row],[Sharpe Ratio Z-Score]],Table2[Sharpe Ratio Z-Score])</f>
        <v>556.5</v>
      </c>
      <c r="AV653">
        <f>(Table2[[#This Row],[Rank 1Y]]+Table2[[#This Row],[Rank 6M]]+Table2[[#This Row],[Rank Sharpe]])/3</f>
        <v>593.5</v>
      </c>
    </row>
    <row r="654" spans="1:48" x14ac:dyDescent="0.3">
      <c r="A654" t="s">
        <v>1394</v>
      </c>
      <c r="B654" t="s">
        <v>1395</v>
      </c>
      <c r="C654" t="s">
        <v>3188</v>
      </c>
      <c r="D654" t="s">
        <v>609</v>
      </c>
      <c r="E654">
        <v>8153.4969209600004</v>
      </c>
      <c r="F654">
        <v>47.56</v>
      </c>
      <c r="G654">
        <v>-23.987556626074301</v>
      </c>
      <c r="H654">
        <f>(Table2[[#This Row],[1Y Return vs Nifty]]-AVERAGE(Table2[1Y Return vs Nifty]))/_xlfn.STDEV.P(Table2[1Y Return vs Nifty])</f>
        <v>-0.84238987700485657</v>
      </c>
      <c r="I654">
        <v>2.4128719508298402</v>
      </c>
      <c r="J654">
        <f>(Table2[[#This Row],[1M Return vs Nifty]]-AVERAGE(Table2[1M Return vs Nifty]))/_xlfn.STDEV.P(Table2[1M Return vs Nifty])</f>
        <v>0.10619541935972683</v>
      </c>
      <c r="K654">
        <v>-22.351634340350401</v>
      </c>
      <c r="L654">
        <f>(Table2[[#This Row],[6M Return vs Nifty]]-AVERAGE(Table2[6M Return vs Nifty]))/_xlfn.STDEV.P(Table2[6M Return vs Nifty])</f>
        <v>-1.1398913447664885</v>
      </c>
      <c r="M654">
        <v>-1.4302087870650499</v>
      </c>
      <c r="N654">
        <f>(Table2[[#This Row],[1W Return vs Nifty]]-AVERAGE(Table2[1W Return vs Nifty]))/_xlfn.STDEV.P(Table2[1W Return vs Nifty])</f>
        <v>-5.8707517159573064E-2</v>
      </c>
      <c r="O654">
        <v>48.36</v>
      </c>
      <c r="P654">
        <v>47.154940667645199</v>
      </c>
      <c r="Q654">
        <v>46.790805222317701</v>
      </c>
      <c r="R654">
        <v>42.666988197711603</v>
      </c>
      <c r="S654" s="1">
        <f>(Table2[[#This Row],[Close Price]]-Table2[[#This Row],[20D EMA]])/Table2[[#This Row],[20D EMA]]</f>
        <v>-1.6542597187758419E-2</v>
      </c>
      <c r="T654" s="1">
        <f>(Table2[[#This Row],[Close Price]]-Table2[[#This Row],[50D EMA]])/Table2[[#This Row],[50D EMA]]</f>
        <v>8.5899659000680181E-3</v>
      </c>
      <c r="U654" s="1">
        <f>(Table2[[#This Row],[Close Price]]-Table2[[#This Row],[200D EMA]])/Table2[[#This Row],[200D EMA]]</f>
        <v>1.6439015614875985E-2</v>
      </c>
      <c r="V654">
        <v>0.67442914274535803</v>
      </c>
      <c r="W654">
        <v>47.4</v>
      </c>
      <c r="X654">
        <v>49.4</v>
      </c>
      <c r="Y654">
        <v>47.4</v>
      </c>
      <c r="Z654">
        <v>49.95</v>
      </c>
      <c r="AA654">
        <v>46.25</v>
      </c>
      <c r="AB654">
        <v>51.7</v>
      </c>
      <c r="AC654" s="1">
        <f>(Table2[[#This Row],[Close Price]]/Table2[[#This Row],[Day Low]])-1</f>
        <v>3.3755274261604296E-3</v>
      </c>
      <c r="AD654" s="1">
        <f>(Table2[[#This Row],[Day High]]/Table2[[#This Row],[Close Price]])-1</f>
        <v>3.8687973086627414E-2</v>
      </c>
      <c r="AE654" s="1">
        <f>(Table2[[#This Row],[Close Price]]/Table2[[#This Row],[Current Week Low]])-1</f>
        <v>3.3755274261604296E-3</v>
      </c>
      <c r="AF654" s="1">
        <f>(Table2[[#This Row],[Current Week High]]/Table2[[#This Row],[Close Price]])-1</f>
        <v>5.0252312867956173E-2</v>
      </c>
      <c r="AG654" s="1">
        <f>(Table2[[#This Row],[Close Price]]/Table2[[#This Row],[Current Month Low]])-1</f>
        <v>2.8324324324324301E-2</v>
      </c>
      <c r="AH654" s="1">
        <f>(Table2[[#This Row],[Current Month High]]/Table2[[#This Row],[Close Price]])-1</f>
        <v>8.7047939444911737E-2</v>
      </c>
      <c r="AI654">
        <v>44.449116904962104</v>
      </c>
      <c r="AJ654">
        <v>23.053040103492801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0.11</v>
      </c>
      <c r="AM654" t="s">
        <v>3217</v>
      </c>
      <c r="AN654">
        <v>-5.37</v>
      </c>
      <c r="AO654" t="s">
        <v>3216</v>
      </c>
      <c r="AP654">
        <v>2.1833950910529001E-2</v>
      </c>
      <c r="AQ654">
        <f>(Table2[[#This Row],[Sharpe Ratio]]-AVERAGE(Table2[Sharpe Ratio]))/_xlfn.STDEV.P(Table2[Sharpe Ratio])</f>
        <v>-0.49442454243269041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-2.4292178620038816</v>
      </c>
      <c r="AS654">
        <f>_xlfn.RANK.AVG(Table2[[#This Row],[1Y Return vs Nifty Z-Score]],Table2[1Y Return vs Nifty Z-Score])</f>
        <v>622</v>
      </c>
      <c r="AT654">
        <f>_xlfn.RANK.AVG(Table2[[#This Row],[6M Return vs Nifty Z-Score]],Table2[6M Return vs Nifty Z-Score])</f>
        <v>695</v>
      </c>
      <c r="AU654">
        <f>_xlfn.RANK.AVG(Table2[[#This Row],[Sharpe Ratio Z-Score]],Table2[Sharpe Ratio Z-Score])</f>
        <v>471</v>
      </c>
      <c r="AV654">
        <f>(Table2[[#This Row],[Rank 1Y]]+Table2[[#This Row],[Rank 6M]]+Table2[[#This Row],[Rank Sharpe]])/3</f>
        <v>596</v>
      </c>
    </row>
    <row r="655" spans="1:48" x14ac:dyDescent="0.3">
      <c r="A655" t="s">
        <v>87</v>
      </c>
      <c r="B655" t="s">
        <v>88</v>
      </c>
      <c r="C655" t="s">
        <v>3181</v>
      </c>
      <c r="D655" t="s">
        <v>89</v>
      </c>
      <c r="E655">
        <v>313930.41277153499</v>
      </c>
      <c r="F655">
        <v>3274.65</v>
      </c>
      <c r="G655">
        <v>-23.915901827360599</v>
      </c>
      <c r="H655">
        <f>(Table2[[#This Row],[1Y Return vs Nifty]]-AVERAGE(Table2[1Y Return vs Nifty]))/_xlfn.STDEV.P(Table2[1Y Return vs Nifty])</f>
        <v>-0.84119889243723311</v>
      </c>
      <c r="I655">
        <v>5.0322467618944202</v>
      </c>
      <c r="J655">
        <f>(Table2[[#This Row],[1M Return vs Nifty]]-AVERAGE(Table2[1M Return vs Nifty]))/_xlfn.STDEV.P(Table2[1M Return vs Nifty])</f>
        <v>0.34990712153140913</v>
      </c>
      <c r="K655">
        <v>-1.9907233876898099E-2</v>
      </c>
      <c r="L655">
        <f>(Table2[[#This Row],[6M Return vs Nifty]]-AVERAGE(Table2[6M Return vs Nifty]))/_xlfn.STDEV.P(Table2[6M Return vs Nifty])</f>
        <v>-0.48151420374300991</v>
      </c>
      <c r="M655">
        <v>-2.89378389582803</v>
      </c>
      <c r="N655">
        <f>(Table2[[#This Row],[1W Return vs Nifty]]-AVERAGE(Table2[1W Return vs Nifty]))/_xlfn.STDEV.P(Table2[1W Return vs Nifty])</f>
        <v>-0.38889482606112202</v>
      </c>
      <c r="O655">
        <v>3243.22</v>
      </c>
      <c r="P655">
        <v>3134.3329899404098</v>
      </c>
      <c r="Q655">
        <v>3037.5175315628699</v>
      </c>
      <c r="R655">
        <v>50.180472711492001</v>
      </c>
      <c r="S655" s="1">
        <f>(Table2[[#This Row],[Close Price]]-Table2[[#This Row],[20D EMA]])/Table2[[#This Row],[20D EMA]]</f>
        <v>9.6909861187339415E-3</v>
      </c>
      <c r="T655" s="1">
        <f>(Table2[[#This Row],[Close Price]]-Table2[[#This Row],[50D EMA]])/Table2[[#This Row],[50D EMA]]</f>
        <v>4.476774181618081E-2</v>
      </c>
      <c r="U655" s="1">
        <f>(Table2[[#This Row],[Close Price]]-Table2[[#This Row],[200D EMA]])/Table2[[#This Row],[200D EMA]]</f>
        <v>7.8067851781293371E-2</v>
      </c>
      <c r="V655">
        <v>1.02397055252028</v>
      </c>
      <c r="W655">
        <v>3251.55</v>
      </c>
      <c r="X655">
        <v>3324.85</v>
      </c>
      <c r="Y655">
        <v>3251.55</v>
      </c>
      <c r="Z655">
        <v>3394.9</v>
      </c>
      <c r="AA655">
        <v>3139.6</v>
      </c>
      <c r="AB655">
        <v>3394.9</v>
      </c>
      <c r="AC655" s="1">
        <f>(Table2[[#This Row],[Close Price]]/Table2[[#This Row],[Day Low]])-1</f>
        <v>7.1043041011209507E-3</v>
      </c>
      <c r="AD655" s="1">
        <f>(Table2[[#This Row],[Day High]]/Table2[[#This Row],[Close Price]])-1</f>
        <v>1.5329882582871379E-2</v>
      </c>
      <c r="AE655" s="1">
        <f>(Table2[[#This Row],[Close Price]]/Table2[[#This Row],[Current Week Low]])-1</f>
        <v>7.1043041011209507E-3</v>
      </c>
      <c r="AF655" s="1">
        <f>(Table2[[#This Row],[Current Week High]]/Table2[[#This Row],[Close Price]])-1</f>
        <v>3.6721481685065616E-2</v>
      </c>
      <c r="AG655" s="1">
        <f>(Table2[[#This Row],[Close Price]]/Table2[[#This Row],[Current Month Low]])-1</f>
        <v>4.3015033762262789E-2</v>
      </c>
      <c r="AH655" s="1">
        <f>(Table2[[#This Row],[Current Month High]]/Table2[[#This Row],[Close Price]])-1</f>
        <v>3.6721481685065616E-2</v>
      </c>
      <c r="AI655">
        <v>4.5287282610355097</v>
      </c>
      <c r="AJ655">
        <v>22.6414741020935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0.11</v>
      </c>
      <c r="AM655" t="s">
        <v>3217</v>
      </c>
      <c r="AN655">
        <v>3.93</v>
      </c>
      <c r="AO655" t="s">
        <v>3217</v>
      </c>
      <c r="AP655">
        <v>-6.7692985160133001E-2</v>
      </c>
      <c r="AQ655">
        <f>(Table2[[#This Row],[Sharpe Ratio]]-AVERAGE(Table2[Sharpe Ratio]))/_xlfn.STDEV.P(Table2[Sharpe Ratio])</f>
        <v>-1.5341973208142488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-2.8958981215242048</v>
      </c>
      <c r="AS655">
        <f>_xlfn.RANK.AVG(Table2[[#This Row],[1Y Return vs Nifty Z-Score]],Table2[1Y Return vs Nifty Z-Score])</f>
        <v>620</v>
      </c>
      <c r="AT655">
        <f>_xlfn.RANK.AVG(Table2[[#This Row],[6M Return vs Nifty Z-Score]],Table2[6M Return vs Nifty Z-Score])</f>
        <v>480</v>
      </c>
      <c r="AU655">
        <f>_xlfn.RANK.AVG(Table2[[#This Row],[Sharpe Ratio Z-Score]],Table2[Sharpe Ratio Z-Score])</f>
        <v>690</v>
      </c>
      <c r="AV655">
        <f>(Table2[[#This Row],[Rank 1Y]]+Table2[[#This Row],[Rank 6M]]+Table2[[#This Row],[Rank Sharpe]])/3</f>
        <v>596.66666666666663</v>
      </c>
    </row>
    <row r="656" spans="1:48" x14ac:dyDescent="0.3">
      <c r="A656" t="s">
        <v>114</v>
      </c>
      <c r="B656" t="s">
        <v>115</v>
      </c>
      <c r="C656" t="s">
        <v>3173</v>
      </c>
      <c r="D656" t="s">
        <v>116</v>
      </c>
      <c r="E656">
        <v>250406.07680939999</v>
      </c>
      <c r="F656">
        <v>2597.15</v>
      </c>
      <c r="G656">
        <v>-12.2343958394971</v>
      </c>
      <c r="H656">
        <f>(Table2[[#This Row],[1Y Return vs Nifty]]-AVERAGE(Table2[1Y Return vs Nifty]))/_xlfn.STDEV.P(Table2[1Y Return vs Nifty])</f>
        <v>-0.64703892537438557</v>
      </c>
      <c r="I656">
        <v>-2.77595457622078</v>
      </c>
      <c r="J656">
        <f>(Table2[[#This Row],[1M Return vs Nifty]]-AVERAGE(Table2[1M Return vs Nifty]))/_xlfn.STDEV.P(Table2[1M Return vs Nifty])</f>
        <v>-0.37658304359232736</v>
      </c>
      <c r="K656">
        <v>-14.4101115306284</v>
      </c>
      <c r="L656">
        <f>(Table2[[#This Row],[6M Return vs Nifty]]-AVERAGE(Table2[6M Return vs Nifty]))/_xlfn.STDEV.P(Table2[6M Return vs Nifty])</f>
        <v>-0.90576180082620483</v>
      </c>
      <c r="M656">
        <v>-1.6555565522978599</v>
      </c>
      <c r="N656">
        <f>(Table2[[#This Row],[1W Return vs Nifty]]-AVERAGE(Table2[1W Return vs Nifty]))/_xlfn.STDEV.P(Table2[1W Return vs Nifty])</f>
        <v>-0.10954670656891513</v>
      </c>
      <c r="O656">
        <v>2531.87</v>
      </c>
      <c r="P656">
        <v>2525.6714357002102</v>
      </c>
      <c r="Q656">
        <v>2482.62088971821</v>
      </c>
      <c r="R656">
        <v>78.8532132127539</v>
      </c>
      <c r="S656" s="1">
        <f>(Table2[[#This Row],[Close Price]]-Table2[[#This Row],[20D EMA]])/Table2[[#This Row],[20D EMA]]</f>
        <v>2.578331430918657E-2</v>
      </c>
      <c r="T656" s="1">
        <f>(Table2[[#This Row],[Close Price]]-Table2[[#This Row],[50D EMA]])/Table2[[#This Row],[50D EMA]]</f>
        <v>2.8300816681633572E-2</v>
      </c>
      <c r="U656" s="1">
        <f>(Table2[[#This Row],[Close Price]]-Table2[[#This Row],[200D EMA]])/Table2[[#This Row],[200D EMA]]</f>
        <v>4.6132339720540129E-2</v>
      </c>
      <c r="V656">
        <v>1.0714843706316199</v>
      </c>
      <c r="W656">
        <v>2546</v>
      </c>
      <c r="X656">
        <v>2601.1</v>
      </c>
      <c r="Y656">
        <v>2500</v>
      </c>
      <c r="Z656">
        <v>2601.1</v>
      </c>
      <c r="AA656">
        <v>2488</v>
      </c>
      <c r="AB656">
        <v>2601.1</v>
      </c>
      <c r="AC656" s="1">
        <f>(Table2[[#This Row],[Close Price]]/Table2[[#This Row],[Day Low]])-1</f>
        <v>2.0090337784760548E-2</v>
      </c>
      <c r="AD656" s="1">
        <f>(Table2[[#This Row],[Day High]]/Table2[[#This Row],[Close Price]])-1</f>
        <v>1.5208979073213502E-3</v>
      </c>
      <c r="AE656" s="1">
        <f>(Table2[[#This Row],[Close Price]]/Table2[[#This Row],[Current Week Low]])-1</f>
        <v>3.8860000000000117E-2</v>
      </c>
      <c r="AF656" s="1">
        <f>(Table2[[#This Row],[Current Week High]]/Table2[[#This Row],[Close Price]])-1</f>
        <v>1.5208979073213502E-3</v>
      </c>
      <c r="AG656" s="1">
        <f>(Table2[[#This Row],[Close Price]]/Table2[[#This Row],[Current Month Low]])-1</f>
        <v>4.387057877813505E-2</v>
      </c>
      <c r="AH656" s="1">
        <f>(Table2[[#This Row],[Current Month High]]/Table2[[#This Row],[Close Price]])-1</f>
        <v>1.5208979073213502E-3</v>
      </c>
      <c r="AI656">
        <v>6.6284196138074396</v>
      </c>
      <c r="AJ656">
        <v>16.698831506415299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-0.11</v>
      </c>
      <c r="AM656" t="s">
        <v>3216</v>
      </c>
      <c r="AN656">
        <v>3.48</v>
      </c>
      <c r="AO656" t="s">
        <v>3217</v>
      </c>
      <c r="AP656">
        <v>-1.0075284902453E-2</v>
      </c>
      <c r="AQ656">
        <f>(Table2[[#This Row],[Sharpe Ratio]]-AVERAGE(Table2[Sharpe Ratio]))/_xlfn.STDEV.P(Table2[Sharpe Ratio])</f>
        <v>-0.86502088174122604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-2.9039513581030589</v>
      </c>
      <c r="AS656">
        <f>_xlfn.RANK.AVG(Table2[[#This Row],[1Y Return vs Nifty Z-Score]],Table2[1Y Return vs Nifty Z-Score])</f>
        <v>553</v>
      </c>
      <c r="AT656">
        <f>_xlfn.RANK.AVG(Table2[[#This Row],[6M Return vs Nifty Z-Score]],Table2[6M Return vs Nifty Z-Score])</f>
        <v>631</v>
      </c>
      <c r="AU656">
        <f>_xlfn.RANK.AVG(Table2[[#This Row],[Sharpe Ratio Z-Score]],Table2[Sharpe Ratio Z-Score])</f>
        <v>606</v>
      </c>
      <c r="AV656">
        <f>(Table2[[#This Row],[Rank 1Y]]+Table2[[#This Row],[Rank 6M]]+Table2[[#This Row],[Rank Sharpe]])/3</f>
        <v>596.66666666666663</v>
      </c>
    </row>
    <row r="657" spans="1:48" x14ac:dyDescent="0.3">
      <c r="A657" t="s">
        <v>2210</v>
      </c>
      <c r="B657" t="s">
        <v>2211</v>
      </c>
      <c r="C657" t="s">
        <v>3182</v>
      </c>
      <c r="D657" t="s">
        <v>423</v>
      </c>
      <c r="E657">
        <v>2668.3236045499998</v>
      </c>
      <c r="F657">
        <v>502.75</v>
      </c>
      <c r="G657">
        <v>-23.1726680410484</v>
      </c>
      <c r="H657">
        <f>(Table2[[#This Row],[1Y Return vs Nifty]]-AVERAGE(Table2[1Y Return vs Nifty]))/_xlfn.STDEV.P(Table2[1Y Return vs Nifty])</f>
        <v>-0.82884549830977217</v>
      </c>
      <c r="I657">
        <v>10.066944684838401</v>
      </c>
      <c r="J657">
        <f>(Table2[[#This Row],[1M Return vs Nifty]]-AVERAGE(Table2[1M Return vs Nifty]))/_xlfn.STDEV.P(Table2[1M Return vs Nifty])</f>
        <v>0.81834516084439357</v>
      </c>
      <c r="K657">
        <v>-10.875091292058601</v>
      </c>
      <c r="L657">
        <f>(Table2[[#This Row],[6M Return vs Nifty]]-AVERAGE(Table2[6M Return vs Nifty]))/_xlfn.STDEV.P(Table2[6M Return vs Nifty])</f>
        <v>-0.80154341650540317</v>
      </c>
      <c r="M657">
        <v>0.65455730503131604</v>
      </c>
      <c r="N657">
        <f>(Table2[[#This Row],[1W Return vs Nifty]]-AVERAGE(Table2[1W Return vs Nifty]))/_xlfn.STDEV.P(Table2[1W Return vs Nifty])</f>
        <v>0.4116224997401442</v>
      </c>
      <c r="O657">
        <v>504.37</v>
      </c>
      <c r="P657">
        <v>479.75960681336801</v>
      </c>
      <c r="Q657">
        <v>494.01875263036402</v>
      </c>
      <c r="R657">
        <v>67.538209738042397</v>
      </c>
      <c r="S657" s="1">
        <f>(Table2[[#This Row],[Close Price]]-Table2[[#This Row],[20D EMA]])/Table2[[#This Row],[20D EMA]]</f>
        <v>-3.211927751452316E-3</v>
      </c>
      <c r="T657" s="1">
        <f>(Table2[[#This Row],[Close Price]]-Table2[[#This Row],[50D EMA]])/Table2[[#This Row],[50D EMA]]</f>
        <v>4.7920652051842115E-2</v>
      </c>
      <c r="U657" s="1">
        <f>(Table2[[#This Row],[Close Price]]-Table2[[#This Row],[200D EMA]])/Table2[[#This Row],[200D EMA]]</f>
        <v>1.7673918901149277E-2</v>
      </c>
      <c r="V657">
        <v>2.7855433585606102</v>
      </c>
      <c r="W657">
        <v>486.1</v>
      </c>
      <c r="X657">
        <v>509.5</v>
      </c>
      <c r="Y657">
        <v>501.1</v>
      </c>
      <c r="Z657">
        <v>512.85</v>
      </c>
      <c r="AA657">
        <v>497</v>
      </c>
      <c r="AB657">
        <v>518</v>
      </c>
      <c r="AC657" s="1">
        <f>(Table2[[#This Row],[Close Price]]/Table2[[#This Row],[Day Low]])-1</f>
        <v>3.4252211479119499E-2</v>
      </c>
      <c r="AD657" s="1">
        <f>(Table2[[#This Row],[Day High]]/Table2[[#This Row],[Close Price]])-1</f>
        <v>1.3426156141223222E-2</v>
      </c>
      <c r="AE657" s="1">
        <f>(Table2[[#This Row],[Close Price]]/Table2[[#This Row],[Current Week Low]])-1</f>
        <v>3.2927559369386739E-3</v>
      </c>
      <c r="AF657" s="1">
        <f>(Table2[[#This Row],[Current Week High]]/Table2[[#This Row],[Close Price]])-1</f>
        <v>2.0089507707608201E-2</v>
      </c>
      <c r="AG657" s="1">
        <f>(Table2[[#This Row],[Close Price]]/Table2[[#This Row],[Current Month Low]])-1</f>
        <v>1.1569416498993901E-2</v>
      </c>
      <c r="AH657" s="1">
        <f>(Table2[[#This Row],[Current Month High]]/Table2[[#This Row],[Close Price]])-1</f>
        <v>3.0333167578319165E-2</v>
      </c>
      <c r="AI657">
        <v>15.763301839880601</v>
      </c>
      <c r="AJ657">
        <v>16.081736319556601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0.01</v>
      </c>
      <c r="AM657" t="s">
        <v>3217</v>
      </c>
      <c r="AN657">
        <v>4.72</v>
      </c>
      <c r="AO657" t="s">
        <v>3217</v>
      </c>
      <c r="AP657">
        <v>-1.761371320317E-3</v>
      </c>
      <c r="AQ657">
        <f>(Table2[[#This Row],[Sharpe Ratio]]-AVERAGE(Table2[Sharpe Ratio]))/_xlfn.STDEV.P(Table2[Sharpe Ratio])</f>
        <v>-0.76846244465030733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616</v>
      </c>
      <c r="AT657">
        <f>_xlfn.RANK.AVG(Table2[[#This Row],[6M Return vs Nifty Z-Score]],Table2[6M Return vs Nifty Z-Score])</f>
        <v>591</v>
      </c>
      <c r="AU657">
        <f>_xlfn.RANK.AVG(Table2[[#This Row],[Sharpe Ratio Z-Score]],Table2[Sharpe Ratio Z-Score])</f>
        <v>585</v>
      </c>
      <c r="AV657">
        <f>(Table2[[#This Row],[Rank 1Y]]+Table2[[#This Row],[Rank 6M]]+Table2[[#This Row],[Rank Sharpe]])/3</f>
        <v>597.33333333333337</v>
      </c>
    </row>
    <row r="658" spans="1:48" x14ac:dyDescent="0.3">
      <c r="A658" t="s">
        <v>1232</v>
      </c>
      <c r="B658" t="s">
        <v>1233</v>
      </c>
      <c r="C658" t="s">
        <v>3170</v>
      </c>
      <c r="D658" t="s">
        <v>21</v>
      </c>
      <c r="E658">
        <v>9931.1545165200005</v>
      </c>
      <c r="F658">
        <v>482.1</v>
      </c>
      <c r="G658">
        <v>-12.197128825010401</v>
      </c>
      <c r="H658">
        <f>(Table2[[#This Row],[1Y Return vs Nifty]]-AVERAGE(Table2[1Y Return vs Nifty]))/_xlfn.STDEV.P(Table2[1Y Return vs Nifty])</f>
        <v>-0.64641950504341228</v>
      </c>
      <c r="I658">
        <v>-4.57304579335689</v>
      </c>
      <c r="J658">
        <f>(Table2[[#This Row],[1M Return vs Nifty]]-AVERAGE(Table2[1M Return vs Nifty]))/_xlfn.STDEV.P(Table2[1M Return vs Nifty])</f>
        <v>-0.54378788867061489</v>
      </c>
      <c r="K658">
        <v>-5.4307141382597299</v>
      </c>
      <c r="L658">
        <f>(Table2[[#This Row],[6M Return vs Nifty]]-AVERAGE(Table2[6M Return vs Nifty]))/_xlfn.STDEV.P(Table2[6M Return vs Nifty])</f>
        <v>-0.64103395621683523</v>
      </c>
      <c r="M658">
        <v>-2.6886722825540801</v>
      </c>
      <c r="N658">
        <f>(Table2[[#This Row],[1W Return vs Nifty]]-AVERAGE(Table2[1W Return vs Nifty]))/_xlfn.STDEV.P(Table2[1W Return vs Nifty])</f>
        <v>-0.3426209784082862</v>
      </c>
      <c r="O658">
        <v>486.53</v>
      </c>
      <c r="P658">
        <v>494.04758969080802</v>
      </c>
      <c r="Q658">
        <v>482.76234610586602</v>
      </c>
      <c r="R658">
        <v>47.294918980600002</v>
      </c>
      <c r="S658" s="1">
        <f>(Table2[[#This Row],[Close Price]]-Table2[[#This Row],[20D EMA]])/Table2[[#This Row],[20D EMA]]</f>
        <v>-9.1052966929068106E-3</v>
      </c>
      <c r="T658" s="1">
        <f>(Table2[[#This Row],[Close Price]]-Table2[[#This Row],[50D EMA]])/Table2[[#This Row],[50D EMA]]</f>
        <v>-2.4183074546088191E-2</v>
      </c>
      <c r="U658" s="1">
        <f>(Table2[[#This Row],[Close Price]]-Table2[[#This Row],[200D EMA]])/Table2[[#This Row],[200D EMA]]</f>
        <v>-1.3719920602936696E-3</v>
      </c>
      <c r="V658">
        <v>1.0858194290508101</v>
      </c>
      <c r="W658">
        <v>478.7</v>
      </c>
      <c r="X658">
        <v>493.3</v>
      </c>
      <c r="Y658">
        <v>478.5</v>
      </c>
      <c r="Z658">
        <v>495</v>
      </c>
      <c r="AA658">
        <v>454.8</v>
      </c>
      <c r="AB658">
        <v>500</v>
      </c>
      <c r="AC658" s="1">
        <f>(Table2[[#This Row],[Close Price]]/Table2[[#This Row],[Day Low]])-1</f>
        <v>7.1025694589514909E-3</v>
      </c>
      <c r="AD658" s="1">
        <f>(Table2[[#This Row],[Day High]]/Table2[[#This Row],[Close Price]])-1</f>
        <v>2.3231694669155756E-2</v>
      </c>
      <c r="AE658" s="1">
        <f>(Table2[[#This Row],[Close Price]]/Table2[[#This Row],[Current Week Low]])-1</f>
        <v>7.5235109717868287E-3</v>
      </c>
      <c r="AF658" s="1">
        <f>(Table2[[#This Row],[Current Week High]]/Table2[[#This Row],[Close Price]])-1</f>
        <v>2.6757934038581066E-2</v>
      </c>
      <c r="AG658" s="1">
        <f>(Table2[[#This Row],[Close Price]]/Table2[[#This Row],[Current Month Low]])-1</f>
        <v>6.0026385224274392E-2</v>
      </c>
      <c r="AH658" s="1">
        <f>(Table2[[#This Row],[Current Month High]]/Table2[[#This Row],[Close Price]])-1</f>
        <v>3.7129226301597207E-2</v>
      </c>
      <c r="AI658">
        <v>19.2698610246836</v>
      </c>
      <c r="AJ658">
        <v>22.7185948835433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</v>
      </c>
      <c r="AM658">
        <v>0</v>
      </c>
      <c r="AN658">
        <v>1.31</v>
      </c>
      <c r="AO658" t="s">
        <v>3217</v>
      </c>
      <c r="AP658">
        <v>-8.6127081879774997E-2</v>
      </c>
      <c r="AQ658">
        <f>(Table2[[#This Row],[Sharpe Ratio]]-AVERAGE(Table2[Sharpe Ratio]))/_xlfn.STDEV.P(Table2[Sharpe Ratio])</f>
        <v>-1.7482923496892253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552</v>
      </c>
      <c r="AT658">
        <f>_xlfn.RANK.AVG(Table2[[#This Row],[6M Return vs Nifty Z-Score]],Table2[6M Return vs Nifty Z-Score])</f>
        <v>538</v>
      </c>
      <c r="AU658">
        <f>_xlfn.RANK.AVG(Table2[[#This Row],[Sharpe Ratio Z-Score]],Table2[Sharpe Ratio Z-Score])</f>
        <v>713</v>
      </c>
      <c r="AV658">
        <f>(Table2[[#This Row],[Rank 1Y]]+Table2[[#This Row],[Rank 6M]]+Table2[[#This Row],[Rank Sharpe]])/3</f>
        <v>601</v>
      </c>
    </row>
    <row r="659" spans="1:48" x14ac:dyDescent="0.3">
      <c r="A659" t="s">
        <v>318</v>
      </c>
      <c r="B659" t="s">
        <v>319</v>
      </c>
      <c r="C659" t="s">
        <v>3169</v>
      </c>
      <c r="D659" t="s">
        <v>192</v>
      </c>
      <c r="E659">
        <v>87264.431035635003</v>
      </c>
      <c r="F659">
        <v>793.45</v>
      </c>
      <c r="G659">
        <v>-1.90620461584346</v>
      </c>
      <c r="H659">
        <f>(Table2[[#This Row],[1Y Return vs Nifty]]-AVERAGE(Table2[1Y Return vs Nifty]))/_xlfn.STDEV.P(Table2[1Y Return vs Nifty])</f>
        <v>-0.47537259486128136</v>
      </c>
      <c r="I659">
        <v>-9.2773473342502708</v>
      </c>
      <c r="J659">
        <f>(Table2[[#This Row],[1M Return vs Nifty]]-AVERAGE(Table2[1M Return vs Nifty]))/_xlfn.STDEV.P(Table2[1M Return vs Nifty])</f>
        <v>-0.98148520912168469</v>
      </c>
      <c r="K659">
        <v>-31.297660000965401</v>
      </c>
      <c r="L659">
        <f>(Table2[[#This Row],[6M Return vs Nifty]]-AVERAGE(Table2[6M Return vs Nifty]))/_xlfn.STDEV.P(Table2[6M Return vs Nifty])</f>
        <v>-1.4036353341980554</v>
      </c>
      <c r="M659">
        <v>-3.7021042884939699</v>
      </c>
      <c r="N659">
        <f>(Table2[[#This Row],[1W Return vs Nifty]]-AVERAGE(Table2[1W Return vs Nifty]))/_xlfn.STDEV.P(Table2[1W Return vs Nifty])</f>
        <v>-0.57125453796561909</v>
      </c>
      <c r="O659">
        <v>825.61</v>
      </c>
      <c r="P659">
        <v>854.94030972457404</v>
      </c>
      <c r="Q659">
        <v>921.11941584038902</v>
      </c>
      <c r="R659">
        <v>22.8782119970259</v>
      </c>
      <c r="S659" s="1">
        <f>(Table2[[#This Row],[Close Price]]-Table2[[#This Row],[20D EMA]])/Table2[[#This Row],[20D EMA]]</f>
        <v>-3.8953016557454451E-2</v>
      </c>
      <c r="T659" s="1">
        <f>(Table2[[#This Row],[Close Price]]-Table2[[#This Row],[50D EMA]])/Table2[[#This Row],[50D EMA]]</f>
        <v>-7.1923512115581026E-2</v>
      </c>
      <c r="U659" s="1">
        <f>(Table2[[#This Row],[Close Price]]-Table2[[#This Row],[200D EMA]])/Table2[[#This Row],[200D EMA]]</f>
        <v>-0.1386024587527655</v>
      </c>
      <c r="V659">
        <v>0.36244585883973401</v>
      </c>
      <c r="W659">
        <v>792</v>
      </c>
      <c r="X659">
        <v>804.75</v>
      </c>
      <c r="Y659">
        <v>792</v>
      </c>
      <c r="Z659">
        <v>825</v>
      </c>
      <c r="AA659">
        <v>792</v>
      </c>
      <c r="AB659">
        <v>858.95</v>
      </c>
      <c r="AC659" s="1">
        <f>(Table2[[#This Row],[Close Price]]/Table2[[#This Row],[Day Low]])-1</f>
        <v>1.830808080808044E-3</v>
      </c>
      <c r="AD659" s="1">
        <f>(Table2[[#This Row],[Day High]]/Table2[[#This Row],[Close Price]])-1</f>
        <v>1.4241603125590752E-2</v>
      </c>
      <c r="AE659" s="1">
        <f>(Table2[[#This Row],[Close Price]]/Table2[[#This Row],[Current Week Low]])-1</f>
        <v>1.830808080808044E-3</v>
      </c>
      <c r="AF659" s="1">
        <f>(Table2[[#This Row],[Current Week High]]/Table2[[#This Row],[Close Price]])-1</f>
        <v>3.9763060054193611E-2</v>
      </c>
      <c r="AG659" s="1">
        <f>(Table2[[#This Row],[Close Price]]/Table2[[#This Row],[Current Month Low]])-1</f>
        <v>1.830808080808044E-3</v>
      </c>
      <c r="AH659" s="1">
        <f>(Table2[[#This Row],[Current Month High]]/Table2[[#This Row],[Close Price]])-1</f>
        <v>8.2550885373999572E-2</v>
      </c>
      <c r="AI659">
        <v>58.724557313000098</v>
      </c>
      <c r="AJ659">
        <v>52.001915708812199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-0.12</v>
      </c>
      <c r="AM659" t="s">
        <v>3216</v>
      </c>
      <c r="AN659">
        <v>-6.42</v>
      </c>
      <c r="AO659" t="s">
        <v>3216</v>
      </c>
      <c r="AP659">
        <v>-1.5092031408063001E-2</v>
      </c>
      <c r="AQ659">
        <f>(Table2[[#This Row],[Sharpe Ratio]]-AVERAGE(Table2[Sharpe Ratio]))/_xlfn.STDEV.P(Table2[Sharpe Ratio])</f>
        <v>-0.92328576470848156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463</v>
      </c>
      <c r="AT659">
        <f>_xlfn.RANK.AVG(Table2[[#This Row],[6M Return vs Nifty Z-Score]],Table2[6M Return vs Nifty Z-Score])</f>
        <v>726</v>
      </c>
      <c r="AU659">
        <f>_xlfn.RANK.AVG(Table2[[#This Row],[Sharpe Ratio Z-Score]],Table2[Sharpe Ratio Z-Score])</f>
        <v>616</v>
      </c>
      <c r="AV659">
        <f>(Table2[[#This Row],[Rank 1Y]]+Table2[[#This Row],[Rank 6M]]+Table2[[#This Row],[Rank Sharpe]])/3</f>
        <v>601.66666666666663</v>
      </c>
    </row>
    <row r="660" spans="1:48" x14ac:dyDescent="0.3">
      <c r="A660" t="s">
        <v>174</v>
      </c>
      <c r="B660" t="s">
        <v>175</v>
      </c>
      <c r="C660" t="s">
        <v>3171</v>
      </c>
      <c r="D660" t="s">
        <v>40</v>
      </c>
      <c r="E660">
        <v>150359.49434524</v>
      </c>
      <c r="F660">
        <v>698.8</v>
      </c>
      <c r="G660">
        <v>-20.1608328561958</v>
      </c>
      <c r="H660">
        <f>(Table2[[#This Row],[1Y Return vs Nifty]]-AVERAGE(Table2[1Y Return vs Nifty]))/_xlfn.STDEV.P(Table2[1Y Return vs Nifty])</f>
        <v>-0.77878535872697685</v>
      </c>
      <c r="I660">
        <v>-1.8164678023963701</v>
      </c>
      <c r="J660">
        <f>(Table2[[#This Row],[1M Return vs Nifty]]-AVERAGE(Table2[1M Return vs Nifty]))/_xlfn.STDEV.P(Table2[1M Return vs Nifty])</f>
        <v>-0.28731053708726362</v>
      </c>
      <c r="K660">
        <v>-4.8577480537285203</v>
      </c>
      <c r="L660">
        <f>(Table2[[#This Row],[6M Return vs Nifty]]-AVERAGE(Table2[6M Return vs Nifty]))/_xlfn.STDEV.P(Table2[6M Return vs Nifty])</f>
        <v>-0.62414194554347702</v>
      </c>
      <c r="M660">
        <v>-1.5985774684801499</v>
      </c>
      <c r="N660">
        <f>(Table2[[#This Row],[1W Return vs Nifty]]-AVERAGE(Table2[1W Return vs Nifty]))/_xlfn.STDEV.P(Table2[1W Return vs Nifty])</f>
        <v>-9.6692039776073227E-2</v>
      </c>
      <c r="O660">
        <v>715.29</v>
      </c>
      <c r="P660">
        <v>693.67538993038204</v>
      </c>
      <c r="Q660">
        <v>639.73037413851102</v>
      </c>
      <c r="R660">
        <v>32.880001534840801</v>
      </c>
      <c r="S660" s="1">
        <f>(Table2[[#This Row],[Close Price]]-Table2[[#This Row],[20D EMA]])/Table2[[#This Row],[20D EMA]]</f>
        <v>-2.3053586657160046E-2</v>
      </c>
      <c r="T660" s="1">
        <f>(Table2[[#This Row],[Close Price]]-Table2[[#This Row],[50D EMA]])/Table2[[#This Row],[50D EMA]]</f>
        <v>7.3876198348801544E-3</v>
      </c>
      <c r="U660" s="1">
        <f>(Table2[[#This Row],[Close Price]]-Table2[[#This Row],[200D EMA]])/Table2[[#This Row],[200D EMA]]</f>
        <v>9.2335190338640211E-2</v>
      </c>
      <c r="V660">
        <v>0.65349671839011503</v>
      </c>
      <c r="W660">
        <v>693.4</v>
      </c>
      <c r="X660">
        <v>705.2</v>
      </c>
      <c r="Y660">
        <v>691.55</v>
      </c>
      <c r="Z660">
        <v>709.2</v>
      </c>
      <c r="AA660">
        <v>691.55</v>
      </c>
      <c r="AB660">
        <v>761.2</v>
      </c>
      <c r="AC660" s="1">
        <f>(Table2[[#This Row],[Close Price]]/Table2[[#This Row],[Day Low]])-1</f>
        <v>7.7877127199308394E-3</v>
      </c>
      <c r="AD660" s="1">
        <f>(Table2[[#This Row],[Day High]]/Table2[[#This Row],[Close Price]])-1</f>
        <v>9.1585575271895259E-3</v>
      </c>
      <c r="AE660" s="1">
        <f>(Table2[[#This Row],[Close Price]]/Table2[[#This Row],[Current Week Low]])-1</f>
        <v>1.0483696045116009E-2</v>
      </c>
      <c r="AF660" s="1">
        <f>(Table2[[#This Row],[Current Week High]]/Table2[[#This Row],[Close Price]])-1</f>
        <v>1.4882655981683035E-2</v>
      </c>
      <c r="AG660" s="1">
        <f>(Table2[[#This Row],[Close Price]]/Table2[[#This Row],[Current Month Low]])-1</f>
        <v>1.0483696045116009E-2</v>
      </c>
      <c r="AH660" s="1">
        <f>(Table2[[#This Row],[Current Month High]]/Table2[[#This Row],[Close Price]])-1</f>
        <v>8.9295935890097544E-2</v>
      </c>
      <c r="AI660">
        <v>8.92959358900975</v>
      </c>
      <c r="AJ660">
        <v>36.644505279624497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0.13</v>
      </c>
      <c r="AM660" t="s">
        <v>3217</v>
      </c>
      <c r="AN660">
        <v>-6.24</v>
      </c>
      <c r="AO660" t="s">
        <v>3216</v>
      </c>
      <c r="AP660">
        <v>-5.7054319666398998E-2</v>
      </c>
      <c r="AQ660">
        <f>(Table2[[#This Row],[Sharpe Ratio]]-AVERAGE(Table2[Sharpe Ratio]))/_xlfn.STDEV.P(Table2[Sharpe Ratio])</f>
        <v>-1.4106390347364037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-3.1975689158701948</v>
      </c>
      <c r="AS660">
        <f>_xlfn.RANK.AVG(Table2[[#This Row],[1Y Return vs Nifty Z-Score]],Table2[1Y Return vs Nifty Z-Score])</f>
        <v>599</v>
      </c>
      <c r="AT660">
        <f>_xlfn.RANK.AVG(Table2[[#This Row],[6M Return vs Nifty Z-Score]],Table2[6M Return vs Nifty Z-Score])</f>
        <v>533</v>
      </c>
      <c r="AU660">
        <f>_xlfn.RANK.AVG(Table2[[#This Row],[Sharpe Ratio Z-Score]],Table2[Sharpe Ratio Z-Score])</f>
        <v>677</v>
      </c>
      <c r="AV660">
        <f>(Table2[[#This Row],[Rank 1Y]]+Table2[[#This Row],[Rank 6M]]+Table2[[#This Row],[Rank Sharpe]])/3</f>
        <v>603</v>
      </c>
    </row>
    <row r="661" spans="1:48" x14ac:dyDescent="0.3">
      <c r="A661" t="s">
        <v>2012</v>
      </c>
      <c r="B661" t="s">
        <v>2013</v>
      </c>
      <c r="C661" t="s">
        <v>3175</v>
      </c>
      <c r="D661" t="s">
        <v>54</v>
      </c>
      <c r="E661">
        <v>3411.6634070499999</v>
      </c>
      <c r="F661">
        <v>370.1</v>
      </c>
      <c r="G661">
        <v>-22.247333950853999</v>
      </c>
      <c r="H661">
        <f>(Table2[[#This Row],[1Y Return vs Nifty]]-AVERAGE(Table2[1Y Return vs Nifty]))/_xlfn.STDEV.P(Table2[1Y Return vs Nifty])</f>
        <v>-0.81346538921588185</v>
      </c>
      <c r="I661">
        <v>10.8471010958898</v>
      </c>
      <c r="J661">
        <f>(Table2[[#This Row],[1M Return vs Nifty]]-AVERAGE(Table2[1M Return vs Nifty]))/_xlfn.STDEV.P(Table2[1M Return vs Nifty])</f>
        <v>0.89093242330654254</v>
      </c>
      <c r="K661">
        <v>-3.2147066983886901</v>
      </c>
      <c r="L661">
        <f>(Table2[[#This Row],[6M Return vs Nifty]]-AVERAGE(Table2[6M Return vs Nifty]))/_xlfn.STDEV.P(Table2[6M Return vs Nifty])</f>
        <v>-0.5757023033718508</v>
      </c>
      <c r="M661">
        <v>-3.15785324562186</v>
      </c>
      <c r="N661">
        <f>(Table2[[#This Row],[1W Return vs Nifty]]-AVERAGE(Table2[1W Return vs Nifty]))/_xlfn.STDEV.P(Table2[1W Return vs Nifty])</f>
        <v>-0.44846973099750204</v>
      </c>
      <c r="O661">
        <v>349.07</v>
      </c>
      <c r="P661">
        <v>351.41857804299201</v>
      </c>
      <c r="Q661">
        <v>343.17811914165299</v>
      </c>
      <c r="R661">
        <v>51.781170115655101</v>
      </c>
      <c r="S661" s="1">
        <f>(Table2[[#This Row],[Close Price]]-Table2[[#This Row],[20D EMA]])/Table2[[#This Row],[20D EMA]]</f>
        <v>6.0245795972154667E-2</v>
      </c>
      <c r="T661" s="1">
        <f>(Table2[[#This Row],[Close Price]]-Table2[[#This Row],[50D EMA]])/Table2[[#This Row],[50D EMA]]</f>
        <v>5.3160029447056029E-2</v>
      </c>
      <c r="U661" s="1">
        <f>(Table2[[#This Row],[Close Price]]-Table2[[#This Row],[200D EMA]])/Table2[[#This Row],[200D EMA]]</f>
        <v>7.8448710324781942E-2</v>
      </c>
      <c r="V661">
        <v>0.94947228970063402</v>
      </c>
      <c r="W661">
        <v>368.55</v>
      </c>
      <c r="X661">
        <v>376.25</v>
      </c>
      <c r="Y661">
        <v>366</v>
      </c>
      <c r="Z661">
        <v>377</v>
      </c>
      <c r="AA661">
        <v>366</v>
      </c>
      <c r="AB661">
        <v>380</v>
      </c>
      <c r="AC661" s="1">
        <f>(Table2[[#This Row],[Close Price]]/Table2[[#This Row],[Day Low]])-1</f>
        <v>4.2056708723374747E-3</v>
      </c>
      <c r="AD661" s="1">
        <f>(Table2[[#This Row],[Day High]]/Table2[[#This Row],[Close Price]])-1</f>
        <v>1.6617130505268696E-2</v>
      </c>
      <c r="AE661" s="1">
        <f>(Table2[[#This Row],[Close Price]]/Table2[[#This Row],[Current Week Low]])-1</f>
        <v>1.1202185792349884E-2</v>
      </c>
      <c r="AF661" s="1">
        <f>(Table2[[#This Row],[Current Week High]]/Table2[[#This Row],[Close Price]])-1</f>
        <v>1.8643609835179653E-2</v>
      </c>
      <c r="AG661" s="1">
        <f>(Table2[[#This Row],[Close Price]]/Table2[[#This Row],[Current Month Low]])-1</f>
        <v>1.1202185792349884E-2</v>
      </c>
      <c r="AH661" s="1">
        <f>(Table2[[#This Row],[Current Month High]]/Table2[[#This Row],[Close Price]])-1</f>
        <v>2.6749527154823038E-2</v>
      </c>
      <c r="AI661">
        <v>12.131856255066101</v>
      </c>
      <c r="AJ661">
        <v>29.134682484298601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-0.04</v>
      </c>
      <c r="AM661" t="s">
        <v>3216</v>
      </c>
      <c r="AN661">
        <v>2.4900000000000002</v>
      </c>
      <c r="AO661" t="s">
        <v>3217</v>
      </c>
      <c r="AP661">
        <v>-6.6095806776012997E-2</v>
      </c>
      <c r="AQ661">
        <f>(Table2[[#This Row],[Sharpe Ratio]]-AVERAGE(Table2[Sharpe Ratio]))/_xlfn.STDEV.P(Table2[Sharpe Ratio])</f>
        <v>-1.5156475671991285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612</v>
      </c>
      <c r="AT661">
        <f>_xlfn.RANK.AVG(Table2[[#This Row],[6M Return vs Nifty Z-Score]],Table2[6M Return vs Nifty Z-Score])</f>
        <v>509</v>
      </c>
      <c r="AU661">
        <f>_xlfn.RANK.AVG(Table2[[#This Row],[Sharpe Ratio Z-Score]],Table2[Sharpe Ratio Z-Score])</f>
        <v>688</v>
      </c>
      <c r="AV661">
        <f>(Table2[[#This Row],[Rank 1Y]]+Table2[[#This Row],[Rank 6M]]+Table2[[#This Row],[Rank Sharpe]])/3</f>
        <v>603</v>
      </c>
    </row>
    <row r="662" spans="1:48" x14ac:dyDescent="0.3">
      <c r="A662" t="s">
        <v>1098</v>
      </c>
      <c r="B662" t="s">
        <v>1099</v>
      </c>
      <c r="C662" t="s">
        <v>3185</v>
      </c>
      <c r="D662" t="s">
        <v>468</v>
      </c>
      <c r="E662">
        <v>12102.970929560001</v>
      </c>
      <c r="F662">
        <v>2367.0500000000002</v>
      </c>
      <c r="G662">
        <v>-27.882752154851602</v>
      </c>
      <c r="H662">
        <f>(Table2[[#This Row],[1Y Return vs Nifty]]-AVERAGE(Table2[1Y Return vs Nifty]))/_xlfn.STDEV.P(Table2[1Y Return vs Nifty])</f>
        <v>-0.90713247409435005</v>
      </c>
      <c r="I662">
        <v>6.09801959485383</v>
      </c>
      <c r="J662">
        <f>(Table2[[#This Row],[1M Return vs Nifty]]-AVERAGE(Table2[1M Return vs Nifty]))/_xlfn.STDEV.P(Table2[1M Return vs Nifty])</f>
        <v>0.44906868869304351</v>
      </c>
      <c r="K662">
        <v>4.4143843641265903</v>
      </c>
      <c r="L662">
        <f>(Table2[[#This Row],[6M Return vs Nifty]]-AVERAGE(Table2[6M Return vs Nifty]))/_xlfn.STDEV.P(Table2[6M Return vs Nifty])</f>
        <v>-0.35078377654234416</v>
      </c>
      <c r="M662">
        <v>-4.9279394198349804</v>
      </c>
      <c r="N662">
        <f>(Table2[[#This Row],[1W Return vs Nifty]]-AVERAGE(Table2[1W Return vs Nifty]))/_xlfn.STDEV.P(Table2[1W Return vs Nifty])</f>
        <v>-0.84780693404768015</v>
      </c>
      <c r="O662">
        <v>2202.86</v>
      </c>
      <c r="P662">
        <v>2136.46257829467</v>
      </c>
      <c r="Q662">
        <v>2152.2583695870098</v>
      </c>
      <c r="R662">
        <v>78.523812216501199</v>
      </c>
      <c r="S662" s="1">
        <f>(Table2[[#This Row],[Close Price]]-Table2[[#This Row],[20D EMA]])/Table2[[#This Row],[20D EMA]]</f>
        <v>7.4534922782201335E-2</v>
      </c>
      <c r="T662" s="1">
        <f>(Table2[[#This Row],[Close Price]]-Table2[[#This Row],[50D EMA]])/Table2[[#This Row],[50D EMA]]</f>
        <v>0.10792953925239618</v>
      </c>
      <c r="U662" s="1">
        <f>(Table2[[#This Row],[Close Price]]-Table2[[#This Row],[200D EMA]])/Table2[[#This Row],[200D EMA]]</f>
        <v>9.9798255380559184E-2</v>
      </c>
      <c r="V662">
        <v>3.0038455174338798</v>
      </c>
      <c r="W662">
        <v>2225</v>
      </c>
      <c r="X662">
        <v>2456.6999999999998</v>
      </c>
      <c r="Y662">
        <v>2193.1</v>
      </c>
      <c r="Z662">
        <v>2456.6999999999998</v>
      </c>
      <c r="AA662">
        <v>2079</v>
      </c>
      <c r="AB662">
        <v>2456.6999999999998</v>
      </c>
      <c r="AC662" s="1">
        <f>(Table2[[#This Row],[Close Price]]/Table2[[#This Row],[Day Low]])-1</f>
        <v>6.3842696629213602E-2</v>
      </c>
      <c r="AD662" s="1">
        <f>(Table2[[#This Row],[Day High]]/Table2[[#This Row],[Close Price]])-1</f>
        <v>3.7874147145180448E-2</v>
      </c>
      <c r="AE662" s="1">
        <f>(Table2[[#This Row],[Close Price]]/Table2[[#This Row],[Current Week Low]])-1</f>
        <v>7.9316948611554583E-2</v>
      </c>
      <c r="AF662" s="1">
        <f>(Table2[[#This Row],[Current Week High]]/Table2[[#This Row],[Close Price]])-1</f>
        <v>3.7874147145180448E-2</v>
      </c>
      <c r="AG662" s="1">
        <f>(Table2[[#This Row],[Close Price]]/Table2[[#This Row],[Current Month Low]])-1</f>
        <v>0.13855218855218854</v>
      </c>
      <c r="AH662" s="1">
        <f>(Table2[[#This Row],[Current Month High]]/Table2[[#This Row],[Close Price]])-1</f>
        <v>3.7874147145180448E-2</v>
      </c>
      <c r="AI662">
        <v>15.544665300690699</v>
      </c>
      <c r="AJ662">
        <v>30.920907079646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0.09</v>
      </c>
      <c r="AM662" t="s">
        <v>3217</v>
      </c>
      <c r="AN662">
        <v>12.71</v>
      </c>
      <c r="AO662" t="s">
        <v>3217</v>
      </c>
      <c r="AP662">
        <v>-0.120604827705596</v>
      </c>
      <c r="AQ662">
        <f>(Table2[[#This Row],[Sharpe Ratio]]-AVERAGE(Table2[Sharpe Ratio]))/_xlfn.STDEV.P(Table2[Sharpe Ratio])</f>
        <v>-2.1487195634760576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647</v>
      </c>
      <c r="AT662">
        <f>_xlfn.RANK.AVG(Table2[[#This Row],[6M Return vs Nifty Z-Score]],Table2[6M Return vs Nifty Z-Score])</f>
        <v>429</v>
      </c>
      <c r="AU662">
        <f>_xlfn.RANK.AVG(Table2[[#This Row],[Sharpe Ratio Z-Score]],Table2[Sharpe Ratio Z-Score])</f>
        <v>736</v>
      </c>
      <c r="AV662">
        <f>(Table2[[#This Row],[Rank 1Y]]+Table2[[#This Row],[Rank 6M]]+Table2[[#This Row],[Rank Sharpe]])/3</f>
        <v>604</v>
      </c>
    </row>
    <row r="663" spans="1:48" x14ac:dyDescent="0.3">
      <c r="A663" t="s">
        <v>428</v>
      </c>
      <c r="B663" t="s">
        <v>429</v>
      </c>
      <c r="C663" t="s">
        <v>3171</v>
      </c>
      <c r="D663" t="s">
        <v>24</v>
      </c>
      <c r="E663">
        <v>54466.806162489003</v>
      </c>
      <c r="F663">
        <v>72.790000000000006</v>
      </c>
      <c r="G663">
        <v>-47.904862001363099</v>
      </c>
      <c r="H663">
        <f>(Table2[[#This Row],[1Y Return vs Nifty]]-AVERAGE(Table2[1Y Return vs Nifty]))/_xlfn.STDEV.P(Table2[1Y Return vs Nifty])</f>
        <v>-1.2399228003045406</v>
      </c>
      <c r="I663">
        <v>-1.68688728129865</v>
      </c>
      <c r="J663">
        <f>(Table2[[#This Row],[1M Return vs Nifty]]-AVERAGE(Table2[1M Return vs Nifty]))/_xlfn.STDEV.P(Table2[1M Return vs Nifty])</f>
        <v>-0.27525411460369242</v>
      </c>
      <c r="K663">
        <v>-21.680813963915799</v>
      </c>
      <c r="L663">
        <f>(Table2[[#This Row],[6M Return vs Nifty]]-AVERAGE(Table2[6M Return vs Nifty]))/_xlfn.STDEV.P(Table2[6M Return vs Nifty])</f>
        <v>-1.1201144238202676</v>
      </c>
      <c r="M663">
        <v>-0.75260445081580096</v>
      </c>
      <c r="N663">
        <f>(Table2[[#This Row],[1W Return vs Nifty]]-AVERAGE(Table2[1W Return vs Nifty]))/_xlfn.STDEV.P(Table2[1W Return vs Nifty])</f>
        <v>9.416222689836104E-2</v>
      </c>
      <c r="O663">
        <v>73.48</v>
      </c>
      <c r="P663">
        <v>74.643584240282095</v>
      </c>
      <c r="Q663">
        <v>77.929668664721106</v>
      </c>
      <c r="R663">
        <v>43.646373226566098</v>
      </c>
      <c r="S663" s="1">
        <f>(Table2[[#This Row],[Close Price]]-Table2[[#This Row],[20D EMA]])/Table2[[#This Row],[20D EMA]]</f>
        <v>-9.3903102885138506E-3</v>
      </c>
      <c r="T663" s="1">
        <f>(Table2[[#This Row],[Close Price]]-Table2[[#This Row],[50D EMA]])/Table2[[#This Row],[50D EMA]]</f>
        <v>-2.4832465631812267E-2</v>
      </c>
      <c r="U663" s="1">
        <f>(Table2[[#This Row],[Close Price]]-Table2[[#This Row],[200D EMA]])/Table2[[#This Row],[200D EMA]]</f>
        <v>-6.5952656450185013E-2</v>
      </c>
      <c r="V663">
        <v>0.85409440015369797</v>
      </c>
      <c r="W663">
        <v>72.08</v>
      </c>
      <c r="X663">
        <v>73.75</v>
      </c>
      <c r="Y663">
        <v>72.08</v>
      </c>
      <c r="Z663">
        <v>74.53</v>
      </c>
      <c r="AA663">
        <v>71.36</v>
      </c>
      <c r="AB663">
        <v>75.7</v>
      </c>
      <c r="AC663" s="1">
        <f>(Table2[[#This Row],[Close Price]]/Table2[[#This Row],[Day Low]])-1</f>
        <v>9.8501664816870171E-3</v>
      </c>
      <c r="AD663" s="1">
        <f>(Table2[[#This Row],[Day High]]/Table2[[#This Row],[Close Price]])-1</f>
        <v>1.3188624811100391E-2</v>
      </c>
      <c r="AE663" s="1">
        <f>(Table2[[#This Row],[Close Price]]/Table2[[#This Row],[Current Week Low]])-1</f>
        <v>9.8501664816870171E-3</v>
      </c>
      <c r="AF663" s="1">
        <f>(Table2[[#This Row],[Current Week High]]/Table2[[#This Row],[Close Price]])-1</f>
        <v>2.3904382470119501E-2</v>
      </c>
      <c r="AG663" s="1">
        <f>(Table2[[#This Row],[Close Price]]/Table2[[#This Row],[Current Month Low]])-1</f>
        <v>2.0039237668161514E-2</v>
      </c>
      <c r="AH663" s="1">
        <f>(Table2[[#This Row],[Current Month High]]/Table2[[#This Row],[Close Price]])-1</f>
        <v>3.9978018958648054E-2</v>
      </c>
      <c r="AI663">
        <v>35.183404313779299</v>
      </c>
      <c r="AJ663">
        <v>3.3508448104500901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-0.11</v>
      </c>
      <c r="AM663" t="s">
        <v>3216</v>
      </c>
      <c r="AN663">
        <v>-2.96</v>
      </c>
      <c r="AO663" t="s">
        <v>3216</v>
      </c>
      <c r="AP663">
        <v>3.9784774981486998E-2</v>
      </c>
      <c r="AQ663">
        <f>(Table2[[#This Row],[Sharpe Ratio]]-AVERAGE(Table2[Sharpe Ratio]))/_xlfn.STDEV.P(Table2[Sharpe Ratio])</f>
        <v>-0.28594227957755619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715</v>
      </c>
      <c r="AT663">
        <f>_xlfn.RANK.AVG(Table2[[#This Row],[6M Return vs Nifty Z-Score]],Table2[6M Return vs Nifty Z-Score])</f>
        <v>691</v>
      </c>
      <c r="AU663">
        <f>_xlfn.RANK.AVG(Table2[[#This Row],[Sharpe Ratio Z-Score]],Table2[Sharpe Ratio Z-Score])</f>
        <v>412</v>
      </c>
      <c r="AV663">
        <f>(Table2[[#This Row],[Rank 1Y]]+Table2[[#This Row],[Rank 6M]]+Table2[[#This Row],[Rank Sharpe]])/3</f>
        <v>606</v>
      </c>
    </row>
    <row r="664" spans="1:48" x14ac:dyDescent="0.3">
      <c r="A664" t="s">
        <v>1732</v>
      </c>
      <c r="B664" t="s">
        <v>1733</v>
      </c>
      <c r="C664" t="s">
        <v>3175</v>
      </c>
      <c r="D664" t="s">
        <v>54</v>
      </c>
      <c r="E664">
        <v>4829.34555</v>
      </c>
      <c r="F664">
        <v>525.29999999999995</v>
      </c>
      <c r="G664">
        <v>-37.516421429867101</v>
      </c>
      <c r="H664">
        <f>(Table2[[#This Row],[1Y Return vs Nifty]]-AVERAGE(Table2[1Y Return vs Nifty]))/_xlfn.STDEV.P(Table2[1Y Return vs Nifty])</f>
        <v>-1.0672550568396486</v>
      </c>
      <c r="I664">
        <v>2.4125336563061301</v>
      </c>
      <c r="J664">
        <f>(Table2[[#This Row],[1M Return vs Nifty]]-AVERAGE(Table2[1M Return vs Nifty]))/_xlfn.STDEV.P(Table2[1M Return vs Nifty])</f>
        <v>0.10616394378247822</v>
      </c>
      <c r="K664">
        <v>0.91187946249322105</v>
      </c>
      <c r="L664">
        <f>(Table2[[#This Row],[6M Return vs Nifty]]-AVERAGE(Table2[6M Return vs Nifty]))/_xlfn.STDEV.P(Table2[6M Return vs Nifty])</f>
        <v>-0.45404355365513388</v>
      </c>
      <c r="M664">
        <v>-4.5681808663383903</v>
      </c>
      <c r="N664">
        <f>(Table2[[#This Row],[1W Return vs Nifty]]-AVERAGE(Table2[1W Return vs Nifty]))/_xlfn.STDEV.P(Table2[1W Return vs Nifty])</f>
        <v>-0.76664423325963993</v>
      </c>
      <c r="O664">
        <v>508.67</v>
      </c>
      <c r="P664">
        <v>536.186002898683</v>
      </c>
      <c r="Q664">
        <v>513.58233852892397</v>
      </c>
      <c r="R664">
        <v>28.408944141222101</v>
      </c>
      <c r="S664" s="1">
        <f>(Table2[[#This Row],[Close Price]]-Table2[[#This Row],[20D EMA]])/Table2[[#This Row],[20D EMA]]</f>
        <v>3.2693101617944711E-2</v>
      </c>
      <c r="T664" s="1">
        <f>(Table2[[#This Row],[Close Price]]-Table2[[#This Row],[50D EMA]])/Table2[[#This Row],[50D EMA]]</f>
        <v>-2.0302661464178598E-2</v>
      </c>
      <c r="U664" s="1">
        <f>(Table2[[#This Row],[Close Price]]-Table2[[#This Row],[200D EMA]])/Table2[[#This Row],[200D EMA]]</f>
        <v>2.2815546003079834E-2</v>
      </c>
      <c r="V664">
        <v>0.57870463332174205</v>
      </c>
      <c r="W664">
        <v>517.5</v>
      </c>
      <c r="X664">
        <v>529.70000000000005</v>
      </c>
      <c r="Y664">
        <v>522</v>
      </c>
      <c r="Z664">
        <v>531.9</v>
      </c>
      <c r="AA664">
        <v>521.35</v>
      </c>
      <c r="AB664">
        <v>537.4</v>
      </c>
      <c r="AC664" s="1">
        <f>(Table2[[#This Row],[Close Price]]/Table2[[#This Row],[Day Low]])-1</f>
        <v>1.5072463768115885E-2</v>
      </c>
      <c r="AD664" s="1">
        <f>(Table2[[#This Row],[Day High]]/Table2[[#This Row],[Close Price]])-1</f>
        <v>8.3761660003809357E-3</v>
      </c>
      <c r="AE664" s="1">
        <f>(Table2[[#This Row],[Close Price]]/Table2[[#This Row],[Current Week Low]])-1</f>
        <v>6.3218390804595792E-3</v>
      </c>
      <c r="AF664" s="1">
        <f>(Table2[[#This Row],[Current Week High]]/Table2[[#This Row],[Close Price]])-1</f>
        <v>1.2564249000571071E-2</v>
      </c>
      <c r="AG664" s="1">
        <f>(Table2[[#This Row],[Close Price]]/Table2[[#This Row],[Current Month Low]])-1</f>
        <v>7.5764841277452533E-3</v>
      </c>
      <c r="AH664" s="1">
        <f>(Table2[[#This Row],[Current Month High]]/Table2[[#This Row],[Close Price]])-1</f>
        <v>2.3034456501046963E-2</v>
      </c>
      <c r="AI664">
        <v>20.883304778221898</v>
      </c>
      <c r="AJ664">
        <v>21.865212852337301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-0.15</v>
      </c>
      <c r="AM664" t="s">
        <v>3216</v>
      </c>
      <c r="AN664">
        <v>-10.029999999999999</v>
      </c>
      <c r="AO664" t="s">
        <v>3216</v>
      </c>
      <c r="AP664">
        <v>-4.1640201596323999E-2</v>
      </c>
      <c r="AQ664">
        <f>(Table2[[#This Row],[Sharpe Ratio]]-AVERAGE(Table2[Sharpe Ratio]))/_xlfn.STDEV.P(Table2[Sharpe Ratio])</f>
        <v>-1.2316182720982933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688</v>
      </c>
      <c r="AT664">
        <f>_xlfn.RANK.AVG(Table2[[#This Row],[6M Return vs Nifty Z-Score]],Table2[6M Return vs Nifty Z-Score])</f>
        <v>469</v>
      </c>
      <c r="AU664">
        <f>_xlfn.RANK.AVG(Table2[[#This Row],[Sharpe Ratio Z-Score]],Table2[Sharpe Ratio Z-Score])</f>
        <v>662</v>
      </c>
      <c r="AV664">
        <f>(Table2[[#This Row],[Rank 1Y]]+Table2[[#This Row],[Rank 6M]]+Table2[[#This Row],[Rank Sharpe]])/3</f>
        <v>606.33333333333337</v>
      </c>
    </row>
    <row r="665" spans="1:48" x14ac:dyDescent="0.3">
      <c r="A665" t="s">
        <v>479</v>
      </c>
      <c r="B665" t="s">
        <v>480</v>
      </c>
      <c r="C665" t="s">
        <v>3173</v>
      </c>
      <c r="D665" t="s">
        <v>116</v>
      </c>
      <c r="E665">
        <v>45950.137079774999</v>
      </c>
      <c r="F665">
        <v>353.55</v>
      </c>
      <c r="G665">
        <v>-25.493034954451701</v>
      </c>
      <c r="H665">
        <f>(Table2[[#This Row],[1Y Return vs Nifty]]-AVERAGE(Table2[1Y Return vs Nifty]))/_xlfn.STDEV.P(Table2[1Y Return vs Nifty])</f>
        <v>-0.8674126457262249</v>
      </c>
      <c r="I665">
        <v>-5.3533587241043996</v>
      </c>
      <c r="J665">
        <f>(Table2[[#This Row],[1M Return vs Nifty]]-AVERAGE(Table2[1M Return vs Nifty]))/_xlfn.STDEV.P(Table2[1M Return vs Nifty])</f>
        <v>-0.61638971402823106</v>
      </c>
      <c r="K665">
        <v>-10.2590517153674</v>
      </c>
      <c r="L665">
        <f>(Table2[[#This Row],[6M Return vs Nifty]]-AVERAGE(Table2[6M Return vs Nifty]))/_xlfn.STDEV.P(Table2[6M Return vs Nifty])</f>
        <v>-0.78338152632442848</v>
      </c>
      <c r="M665">
        <v>-3.09775550613378</v>
      </c>
      <c r="N665">
        <f>(Table2[[#This Row],[1W Return vs Nifty]]-AVERAGE(Table2[1W Return vs Nifty]))/_xlfn.STDEV.P(Table2[1W Return vs Nifty])</f>
        <v>-0.43491148533328922</v>
      </c>
      <c r="O665">
        <v>363</v>
      </c>
      <c r="P665">
        <v>358.90746486284098</v>
      </c>
      <c r="Q665">
        <v>358.19934690258901</v>
      </c>
      <c r="R665">
        <v>36.807658881251697</v>
      </c>
      <c r="S665" s="1">
        <f>(Table2[[#This Row],[Close Price]]-Table2[[#This Row],[20D EMA]])/Table2[[#This Row],[20D EMA]]</f>
        <v>-2.603305785123964E-2</v>
      </c>
      <c r="T665" s="1">
        <f>(Table2[[#This Row],[Close Price]]-Table2[[#This Row],[50D EMA]])/Table2[[#This Row],[50D EMA]]</f>
        <v>-1.4927148046052382E-2</v>
      </c>
      <c r="U665" s="1">
        <f>(Table2[[#This Row],[Close Price]]-Table2[[#This Row],[200D EMA]])/Table2[[#This Row],[200D EMA]]</f>
        <v>-1.297977492921944E-2</v>
      </c>
      <c r="V665">
        <v>0.47426822814105302</v>
      </c>
      <c r="W665">
        <v>352.5</v>
      </c>
      <c r="X665">
        <v>360.3</v>
      </c>
      <c r="Y665">
        <v>352.5</v>
      </c>
      <c r="Z665">
        <v>376</v>
      </c>
      <c r="AA665">
        <v>352.5</v>
      </c>
      <c r="AB665">
        <v>380.3</v>
      </c>
      <c r="AC665" s="1">
        <f>(Table2[[#This Row],[Close Price]]/Table2[[#This Row],[Day Low]])-1</f>
        <v>2.9787234042553123E-3</v>
      </c>
      <c r="AD665" s="1">
        <f>(Table2[[#This Row],[Day High]]/Table2[[#This Row],[Close Price]])-1</f>
        <v>1.9092066185829371E-2</v>
      </c>
      <c r="AE665" s="1">
        <f>(Table2[[#This Row],[Close Price]]/Table2[[#This Row],[Current Week Low]])-1</f>
        <v>2.9787234042553123E-3</v>
      </c>
      <c r="AF665" s="1">
        <f>(Table2[[#This Row],[Current Week High]]/Table2[[#This Row],[Close Price]])-1</f>
        <v>6.3498797906943905E-2</v>
      </c>
      <c r="AG665" s="1">
        <f>(Table2[[#This Row],[Close Price]]/Table2[[#This Row],[Current Month Low]])-1</f>
        <v>2.9787234042553123E-3</v>
      </c>
      <c r="AH665" s="1">
        <f>(Table2[[#This Row],[Current Month High]]/Table2[[#This Row],[Close Price]])-1</f>
        <v>7.5661151180879571E-2</v>
      </c>
      <c r="AI665">
        <v>16.108046952340501</v>
      </c>
      <c r="AJ665">
        <v>23.705388383484902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-0.06</v>
      </c>
      <c r="AM665" t="s">
        <v>3216</v>
      </c>
      <c r="AN665">
        <v>-6.05</v>
      </c>
      <c r="AO665" t="s">
        <v>3216</v>
      </c>
      <c r="AP665">
        <v>-9.4212569894009997E-3</v>
      </c>
      <c r="AQ665">
        <f>(Table2[[#This Row],[Sharpe Ratio]]-AVERAGE(Table2[Sharpe Ratio]))/_xlfn.STDEV.P(Table2[Sharpe Ratio])</f>
        <v>-0.85742495083886128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-3.5595203222510348</v>
      </c>
      <c r="AS665">
        <f>_xlfn.RANK.AVG(Table2[[#This Row],[1Y Return vs Nifty Z-Score]],Table2[1Y Return vs Nifty Z-Score])</f>
        <v>635</v>
      </c>
      <c r="AT665">
        <f>_xlfn.RANK.AVG(Table2[[#This Row],[6M Return vs Nifty Z-Score]],Table2[6M Return vs Nifty Z-Score])</f>
        <v>580</v>
      </c>
      <c r="AU665">
        <f>_xlfn.RANK.AVG(Table2[[#This Row],[Sharpe Ratio Z-Score]],Table2[Sharpe Ratio Z-Score])</f>
        <v>605</v>
      </c>
      <c r="AV665">
        <f>(Table2[[#This Row],[Rank 1Y]]+Table2[[#This Row],[Rank 6M]]+Table2[[#This Row],[Rank Sharpe]])/3</f>
        <v>606.66666666666663</v>
      </c>
    </row>
    <row r="666" spans="1:48" x14ac:dyDescent="0.3">
      <c r="A666" t="s">
        <v>1377</v>
      </c>
      <c r="B666" t="s">
        <v>1378</v>
      </c>
      <c r="C666" t="s">
        <v>3170</v>
      </c>
      <c r="D666" t="s">
        <v>21</v>
      </c>
      <c r="E666">
        <v>8277.2833764000006</v>
      </c>
      <c r="F666">
        <v>2681.4</v>
      </c>
      <c r="G666">
        <v>-12.5252038516378</v>
      </c>
      <c r="H666">
        <f>(Table2[[#This Row],[1Y Return vs Nifty]]-AVERAGE(Table2[1Y Return vs Nifty]))/_xlfn.STDEV.P(Table2[1Y Return vs Nifty])</f>
        <v>-0.65187248657081975</v>
      </c>
      <c r="I666">
        <v>-4.5768882290270501</v>
      </c>
      <c r="J666">
        <f>(Table2[[#This Row],[1M Return vs Nifty]]-AVERAGE(Table2[1M Return vs Nifty]))/_xlfn.STDEV.P(Table2[1M Return vs Nifty])</f>
        <v>-0.54414539632232783</v>
      </c>
      <c r="K666">
        <v>-13.141690767501199</v>
      </c>
      <c r="L666">
        <f>(Table2[[#This Row],[6M Return vs Nifty]]-AVERAGE(Table2[6M Return vs Nifty]))/_xlfn.STDEV.P(Table2[6M Return vs Nifty])</f>
        <v>-0.86836660825283563</v>
      </c>
      <c r="M666">
        <v>-2.7444204465715099</v>
      </c>
      <c r="N666">
        <f>(Table2[[#This Row],[1W Return vs Nifty]]-AVERAGE(Table2[1W Return vs Nifty]))/_xlfn.STDEV.P(Table2[1W Return vs Nifty])</f>
        <v>-0.35519794568718127</v>
      </c>
      <c r="O666">
        <v>2775.8</v>
      </c>
      <c r="P666">
        <v>2785.4759937625599</v>
      </c>
      <c r="Q666">
        <v>2654.7145262096501</v>
      </c>
      <c r="R666">
        <v>35.885780732977402</v>
      </c>
      <c r="S666" s="1">
        <f>(Table2[[#This Row],[Close Price]]-Table2[[#This Row],[20D EMA]])/Table2[[#This Row],[20D EMA]]</f>
        <v>-3.4008213848259992E-2</v>
      </c>
      <c r="T666" s="1">
        <f>(Table2[[#This Row],[Close Price]]-Table2[[#This Row],[50D EMA]])/Table2[[#This Row],[50D EMA]]</f>
        <v>-3.7363809271957239E-2</v>
      </c>
      <c r="U666" s="1">
        <f>(Table2[[#This Row],[Close Price]]-Table2[[#This Row],[200D EMA]])/Table2[[#This Row],[200D EMA]]</f>
        <v>1.0052106743262896E-2</v>
      </c>
      <c r="V666">
        <v>1.9609398811644601</v>
      </c>
      <c r="W666">
        <v>2672</v>
      </c>
      <c r="X666">
        <v>2748.95</v>
      </c>
      <c r="Y666">
        <v>2672</v>
      </c>
      <c r="Z666">
        <v>2789.7</v>
      </c>
      <c r="AA666">
        <v>2643.15</v>
      </c>
      <c r="AB666">
        <v>2974.8</v>
      </c>
      <c r="AC666" s="1">
        <f>(Table2[[#This Row],[Close Price]]/Table2[[#This Row],[Day Low]])-1</f>
        <v>3.5179640718563387E-3</v>
      </c>
      <c r="AD666" s="1">
        <f>(Table2[[#This Row],[Day High]]/Table2[[#This Row],[Close Price]])-1</f>
        <v>2.5192063847243817E-2</v>
      </c>
      <c r="AE666" s="1">
        <f>(Table2[[#This Row],[Close Price]]/Table2[[#This Row],[Current Week Low]])-1</f>
        <v>3.5179640718563387E-3</v>
      </c>
      <c r="AF666" s="1">
        <f>(Table2[[#This Row],[Current Week High]]/Table2[[#This Row],[Close Price]])-1</f>
        <v>4.0389348847616802E-2</v>
      </c>
      <c r="AG666" s="1">
        <f>(Table2[[#This Row],[Close Price]]/Table2[[#This Row],[Current Month Low]])-1</f>
        <v>1.447136938879745E-2</v>
      </c>
      <c r="AH666" s="1">
        <f>(Table2[[#This Row],[Current Month High]]/Table2[[#This Row],[Close Price]])-1</f>
        <v>0.10942045200268513</v>
      </c>
      <c r="AI666">
        <v>17.289475647050001</v>
      </c>
      <c r="AJ666">
        <v>27.5005349373528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-0.16</v>
      </c>
      <c r="AM666" t="s">
        <v>3216</v>
      </c>
      <c r="AN666">
        <v>-7.07</v>
      </c>
      <c r="AO666" t="s">
        <v>3216</v>
      </c>
      <c r="AP666">
        <v>-3.7382197509099997E-2</v>
      </c>
      <c r="AQ666">
        <f>(Table2[[#This Row],[Sharpe Ratio]]-AVERAGE(Table2[Sharpe Ratio]))/_xlfn.STDEV.P(Table2[Sharpe Ratio])</f>
        <v>-1.1821654824190118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554</v>
      </c>
      <c r="AT666">
        <f>_xlfn.RANK.AVG(Table2[[#This Row],[6M Return vs Nifty Z-Score]],Table2[6M Return vs Nifty Z-Score])</f>
        <v>614</v>
      </c>
      <c r="AU666">
        <f>_xlfn.RANK.AVG(Table2[[#This Row],[Sharpe Ratio Z-Score]],Table2[Sharpe Ratio Z-Score])</f>
        <v>654</v>
      </c>
      <c r="AV666">
        <f>(Table2[[#This Row],[Rank 1Y]]+Table2[[#This Row],[Rank 6M]]+Table2[[#This Row],[Rank Sharpe]])/3</f>
        <v>607.33333333333337</v>
      </c>
    </row>
    <row r="667" spans="1:48" x14ac:dyDescent="0.3">
      <c r="A667" t="s">
        <v>1134</v>
      </c>
      <c r="B667" t="s">
        <v>1135</v>
      </c>
      <c r="C667" t="s">
        <v>3183</v>
      </c>
      <c r="D667" t="s">
        <v>215</v>
      </c>
      <c r="E667">
        <v>11455.84795419</v>
      </c>
      <c r="F667">
        <v>586.35</v>
      </c>
      <c r="G667">
        <v>-6.9071365196742303</v>
      </c>
      <c r="H667">
        <f>(Table2[[#This Row],[1Y Return vs Nifty]]-AVERAGE(Table2[1Y Return vs Nifty]))/_xlfn.STDEV.P(Table2[1Y Return vs Nifty])</f>
        <v>-0.55849379299619017</v>
      </c>
      <c r="I667">
        <v>-2.5241961259763999</v>
      </c>
      <c r="J667">
        <f>(Table2[[#This Row],[1M Return vs Nifty]]-AVERAGE(Table2[1M Return vs Nifty]))/_xlfn.STDEV.P(Table2[1M Return vs Nifty])</f>
        <v>-0.35315895010788789</v>
      </c>
      <c r="K667">
        <v>-18.9461134622324</v>
      </c>
      <c r="L667">
        <f>(Table2[[#This Row],[6M Return vs Nifty]]-AVERAGE(Table2[6M Return vs Nifty]))/_xlfn.STDEV.P(Table2[6M Return vs Nifty])</f>
        <v>-1.0394908209404046</v>
      </c>
      <c r="M667">
        <v>3.8521713395598902</v>
      </c>
      <c r="N667">
        <f>(Table2[[#This Row],[1W Return vs Nifty]]-AVERAGE(Table2[1W Return vs Nifty]))/_xlfn.STDEV.P(Table2[1W Return vs Nifty])</f>
        <v>1.133014635097783</v>
      </c>
      <c r="O667">
        <v>526.79</v>
      </c>
      <c r="P667">
        <v>533.66502878594599</v>
      </c>
      <c r="Q667">
        <v>543.27454271394697</v>
      </c>
      <c r="R667">
        <v>82.053474036694695</v>
      </c>
      <c r="S667" s="1">
        <f>(Table2[[#This Row],[Close Price]]-Table2[[#This Row],[20D EMA]])/Table2[[#This Row],[20D EMA]]</f>
        <v>0.11306213101995115</v>
      </c>
      <c r="T667" s="1">
        <f>(Table2[[#This Row],[Close Price]]-Table2[[#This Row],[50D EMA]])/Table2[[#This Row],[50D EMA]]</f>
        <v>9.8722922380559561E-2</v>
      </c>
      <c r="U667" s="1">
        <f>(Table2[[#This Row],[Close Price]]-Table2[[#This Row],[200D EMA]])/Table2[[#This Row],[200D EMA]]</f>
        <v>7.9288562042440086E-2</v>
      </c>
      <c r="V667">
        <v>1.8897251925295799</v>
      </c>
      <c r="W667">
        <v>533</v>
      </c>
      <c r="X667">
        <v>594.79999999999995</v>
      </c>
      <c r="Y667">
        <v>528</v>
      </c>
      <c r="Z667">
        <v>594.79999999999995</v>
      </c>
      <c r="AA667">
        <v>494.95</v>
      </c>
      <c r="AB667">
        <v>594.79999999999995</v>
      </c>
      <c r="AC667" s="1">
        <f>(Table2[[#This Row],[Close Price]]/Table2[[#This Row],[Day Low]])-1</f>
        <v>0.10009380863039397</v>
      </c>
      <c r="AD667" s="1">
        <f>(Table2[[#This Row],[Day High]]/Table2[[#This Row],[Close Price]])-1</f>
        <v>1.4411187857081842E-2</v>
      </c>
      <c r="AE667" s="1">
        <f>(Table2[[#This Row],[Close Price]]/Table2[[#This Row],[Current Week Low]])-1</f>
        <v>0.11051136363636371</v>
      </c>
      <c r="AF667" s="1">
        <f>(Table2[[#This Row],[Current Week High]]/Table2[[#This Row],[Close Price]])-1</f>
        <v>1.4411187857081842E-2</v>
      </c>
      <c r="AG667" s="1">
        <f>(Table2[[#This Row],[Close Price]]/Table2[[#This Row],[Current Month Low]])-1</f>
        <v>0.18466511768865557</v>
      </c>
      <c r="AH667" s="1">
        <f>(Table2[[#This Row],[Current Month High]]/Table2[[#This Row],[Close Price]])-1</f>
        <v>1.4411187857081842E-2</v>
      </c>
      <c r="AI667">
        <v>20.985759358744701</v>
      </c>
      <c r="AJ667">
        <v>35.041455550437597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</v>
      </c>
      <c r="AM667" t="s">
        <v>3218</v>
      </c>
      <c r="AN667">
        <v>14.56</v>
      </c>
      <c r="AO667" t="s">
        <v>3217</v>
      </c>
      <c r="AP667">
        <v>-2.3311135769785E-2</v>
      </c>
      <c r="AQ667">
        <f>(Table2[[#This Row],[Sharpe Ratio]]-AVERAGE(Table2[Sharpe Ratio]))/_xlfn.STDEV.P(Table2[Sharpe Ratio])</f>
        <v>-1.0187430801610113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515</v>
      </c>
      <c r="AT667">
        <f>_xlfn.RANK.AVG(Table2[[#This Row],[6M Return vs Nifty Z-Score]],Table2[6M Return vs Nifty Z-Score])</f>
        <v>677</v>
      </c>
      <c r="AU667">
        <f>_xlfn.RANK.AVG(Table2[[#This Row],[Sharpe Ratio Z-Score]],Table2[Sharpe Ratio Z-Score])</f>
        <v>630</v>
      </c>
      <c r="AV667">
        <f>(Table2[[#This Row],[Rank 1Y]]+Table2[[#This Row],[Rank 6M]]+Table2[[#This Row],[Rank Sharpe]])/3</f>
        <v>607.33333333333337</v>
      </c>
    </row>
    <row r="668" spans="1:48" x14ac:dyDescent="0.3">
      <c r="A668" t="s">
        <v>1556</v>
      </c>
      <c r="B668" t="s">
        <v>1557</v>
      </c>
      <c r="C668" t="s">
        <v>3183</v>
      </c>
      <c r="D668" t="s">
        <v>262</v>
      </c>
      <c r="E668">
        <v>6518.3479077599904</v>
      </c>
      <c r="F668">
        <v>1449.9</v>
      </c>
      <c r="G668">
        <v>-45.949308070806701</v>
      </c>
      <c r="H668">
        <f>(Table2[[#This Row],[1Y Return vs Nifty]]-AVERAGE(Table2[1Y Return vs Nifty]))/_xlfn.STDEV.P(Table2[1Y Return vs Nifty])</f>
        <v>-1.2074192611940069</v>
      </c>
      <c r="I668">
        <v>8.5310398950865096</v>
      </c>
      <c r="J668">
        <f>(Table2[[#This Row],[1M Return vs Nifty]]-AVERAGE(Table2[1M Return vs Nifty]))/_xlfn.STDEV.P(Table2[1M Return vs Nifty])</f>
        <v>0.67544160649130691</v>
      </c>
      <c r="K668">
        <v>2.78332979091982</v>
      </c>
      <c r="L668">
        <f>(Table2[[#This Row],[6M Return vs Nifty]]-AVERAGE(Table2[6M Return vs Nifty]))/_xlfn.STDEV.P(Table2[6M Return vs Nifty])</f>
        <v>-0.39887002807323702</v>
      </c>
      <c r="M668">
        <v>-1.5840661344973701</v>
      </c>
      <c r="N668">
        <f>(Table2[[#This Row],[1W Return vs Nifty]]-AVERAGE(Table2[1W Return vs Nifty]))/_xlfn.STDEV.P(Table2[1W Return vs Nifty])</f>
        <v>-9.3418235590925922E-2</v>
      </c>
      <c r="O668">
        <v>1399.79</v>
      </c>
      <c r="P668">
        <v>1385.2984049075001</v>
      </c>
      <c r="Q668">
        <v>1414.9421405798601</v>
      </c>
      <c r="R668">
        <v>72.984762003943999</v>
      </c>
      <c r="S668" s="1">
        <f>(Table2[[#This Row],[Close Price]]-Table2[[#This Row],[20D EMA]])/Table2[[#This Row],[20D EMA]]</f>
        <v>3.5798226876888765E-2</v>
      </c>
      <c r="T668" s="1">
        <f>(Table2[[#This Row],[Close Price]]-Table2[[#This Row],[50D EMA]])/Table2[[#This Row],[50D EMA]]</f>
        <v>4.6633703513730411E-2</v>
      </c>
      <c r="U668" s="1">
        <f>(Table2[[#This Row],[Close Price]]-Table2[[#This Row],[200D EMA]])/Table2[[#This Row],[200D EMA]]</f>
        <v>2.4706211241834874E-2</v>
      </c>
      <c r="V668">
        <v>0.67581168165252403</v>
      </c>
      <c r="W668">
        <v>1428.15</v>
      </c>
      <c r="X668">
        <v>1458</v>
      </c>
      <c r="Y668">
        <v>1427.55</v>
      </c>
      <c r="Z668">
        <v>1463.35</v>
      </c>
      <c r="AA668">
        <v>1410</v>
      </c>
      <c r="AB668">
        <v>1463.35</v>
      </c>
      <c r="AC668" s="1">
        <f>(Table2[[#This Row],[Close Price]]/Table2[[#This Row],[Day Low]])-1</f>
        <v>1.5229492700346681E-2</v>
      </c>
      <c r="AD668" s="1">
        <f>(Table2[[#This Row],[Day High]]/Table2[[#This Row],[Close Price]])-1</f>
        <v>5.5865921787707773E-3</v>
      </c>
      <c r="AE668" s="1">
        <f>(Table2[[#This Row],[Close Price]]/Table2[[#This Row],[Current Week Low]])-1</f>
        <v>1.5656194178838012E-2</v>
      </c>
      <c r="AF668" s="1">
        <f>(Table2[[#This Row],[Current Week High]]/Table2[[#This Row],[Close Price]])-1</f>
        <v>9.2765018277121136E-3</v>
      </c>
      <c r="AG668" s="1">
        <f>(Table2[[#This Row],[Close Price]]/Table2[[#This Row],[Current Month Low]])-1</f>
        <v>2.8297872340425689E-2</v>
      </c>
      <c r="AH668" s="1">
        <f>(Table2[[#This Row],[Current Month High]]/Table2[[#This Row],[Close Price]])-1</f>
        <v>9.2765018277121136E-3</v>
      </c>
      <c r="AI668">
        <v>30.9021311814607</v>
      </c>
      <c r="AJ668">
        <v>26.839296649462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0.03</v>
      </c>
      <c r="AM668" t="s">
        <v>3217</v>
      </c>
      <c r="AN668">
        <v>7.33</v>
      </c>
      <c r="AO668" t="s">
        <v>3217</v>
      </c>
      <c r="AP668">
        <v>-4.0777789345765002E-2</v>
      </c>
      <c r="AQ668">
        <f>(Table2[[#This Row],[Sharpe Ratio]]-AVERAGE(Table2[Sharpe Ratio]))/_xlfn.STDEV.P(Table2[Sharpe Ratio])</f>
        <v>-1.2216021493398168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711</v>
      </c>
      <c r="AT668">
        <f>_xlfn.RANK.AVG(Table2[[#This Row],[6M Return vs Nifty Z-Score]],Table2[6M Return vs Nifty Z-Score])</f>
        <v>450</v>
      </c>
      <c r="AU668">
        <f>_xlfn.RANK.AVG(Table2[[#This Row],[Sharpe Ratio Z-Score]],Table2[Sharpe Ratio Z-Score])</f>
        <v>661</v>
      </c>
      <c r="AV668">
        <f>(Table2[[#This Row],[Rank 1Y]]+Table2[[#This Row],[Rank 6M]]+Table2[[#This Row],[Rank Sharpe]])/3</f>
        <v>607.33333333333337</v>
      </c>
    </row>
    <row r="669" spans="1:48" x14ac:dyDescent="0.3">
      <c r="A669" t="s">
        <v>586</v>
      </c>
      <c r="B669" t="s">
        <v>587</v>
      </c>
      <c r="C669" t="s">
        <v>3171</v>
      </c>
      <c r="D669" t="s">
        <v>24</v>
      </c>
      <c r="E669">
        <v>34334.627587125004</v>
      </c>
      <c r="F669">
        <v>213.13</v>
      </c>
      <c r="G669">
        <v>-39.620229648710001</v>
      </c>
      <c r="H669">
        <f>(Table2[[#This Row],[1Y Return vs Nifty]]-AVERAGE(Table2[1Y Return vs Nifty]))/_xlfn.STDEV.P(Table2[1Y Return vs Nifty])</f>
        <v>-1.1022227514931866</v>
      </c>
      <c r="I669">
        <v>4.4047523256119003</v>
      </c>
      <c r="J669">
        <f>(Table2[[#This Row],[1M Return vs Nifty]]-AVERAGE(Table2[1M Return vs Nifty]))/_xlfn.STDEV.P(Table2[1M Return vs Nifty])</f>
        <v>0.29152382467611127</v>
      </c>
      <c r="K669">
        <v>2.4629386236282702</v>
      </c>
      <c r="L669">
        <f>(Table2[[#This Row],[6M Return vs Nifty]]-AVERAGE(Table2[6M Return vs Nifty]))/_xlfn.STDEV.P(Table2[6M Return vs Nifty])</f>
        <v>-0.4083157023699393</v>
      </c>
      <c r="M669">
        <v>2.3727646874349002</v>
      </c>
      <c r="N669">
        <f>(Table2[[#This Row],[1W Return vs Nifty]]-AVERAGE(Table2[1W Return vs Nifty]))/_xlfn.STDEV.P(Table2[1W Return vs Nifty])</f>
        <v>0.79925567847746504</v>
      </c>
      <c r="O669">
        <v>202.01</v>
      </c>
      <c r="P669">
        <v>200.22880222856199</v>
      </c>
      <c r="Q669">
        <v>204.710612369187</v>
      </c>
      <c r="R669">
        <v>70.339167620694894</v>
      </c>
      <c r="S669" s="1">
        <f>(Table2[[#This Row],[Close Price]]-Table2[[#This Row],[20D EMA]])/Table2[[#This Row],[20D EMA]]</f>
        <v>5.5046779862383079E-2</v>
      </c>
      <c r="T669" s="1">
        <f>(Table2[[#This Row],[Close Price]]-Table2[[#This Row],[50D EMA]])/Table2[[#This Row],[50D EMA]]</f>
        <v>6.4432277613643396E-2</v>
      </c>
      <c r="U669" s="1">
        <f>(Table2[[#This Row],[Close Price]]-Table2[[#This Row],[200D EMA]])/Table2[[#This Row],[200D EMA]]</f>
        <v>4.1128242123710614E-2</v>
      </c>
      <c r="V669">
        <v>0.95357437778008303</v>
      </c>
      <c r="W669">
        <v>207.61</v>
      </c>
      <c r="X669">
        <v>214.2</v>
      </c>
      <c r="Y669">
        <v>204.7</v>
      </c>
      <c r="Z669">
        <v>214.2</v>
      </c>
      <c r="AA669">
        <v>193.66</v>
      </c>
      <c r="AB669">
        <v>214.2</v>
      </c>
      <c r="AC669" s="1">
        <f>(Table2[[#This Row],[Close Price]]/Table2[[#This Row],[Day Low]])-1</f>
        <v>2.658831462838962E-2</v>
      </c>
      <c r="AD669" s="1">
        <f>(Table2[[#This Row],[Day High]]/Table2[[#This Row],[Close Price]])-1</f>
        <v>5.0204100783559635E-3</v>
      </c>
      <c r="AE669" s="1">
        <f>(Table2[[#This Row],[Close Price]]/Table2[[#This Row],[Current Week Low]])-1</f>
        <v>4.1182217879824234E-2</v>
      </c>
      <c r="AF669" s="1">
        <f>(Table2[[#This Row],[Current Week High]]/Table2[[#This Row],[Close Price]])-1</f>
        <v>5.0204100783559635E-3</v>
      </c>
      <c r="AG669" s="1">
        <f>(Table2[[#This Row],[Close Price]]/Table2[[#This Row],[Current Month Low]])-1</f>
        <v>0.10053702364969541</v>
      </c>
      <c r="AH669" s="1">
        <f>(Table2[[#This Row],[Current Month High]]/Table2[[#This Row],[Close Price]])-1</f>
        <v>5.0204100783559635E-3</v>
      </c>
      <c r="AI669">
        <v>23.445784263125802</v>
      </c>
      <c r="AJ669">
        <v>26.000591191250301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0.03</v>
      </c>
      <c r="AM669" t="s">
        <v>3217</v>
      </c>
      <c r="AN669">
        <v>5.71</v>
      </c>
      <c r="AO669" t="s">
        <v>3217</v>
      </c>
      <c r="AP669">
        <v>-6.1857864325173997E-2</v>
      </c>
      <c r="AQ669">
        <f>(Table2[[#This Row],[Sharpe Ratio]]-AVERAGE(Table2[Sharpe Ratio]))/_xlfn.STDEV.P(Table2[Sharpe Ratio])</f>
        <v>-1.4664277749206118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695</v>
      </c>
      <c r="AT669">
        <f>_xlfn.RANK.AVG(Table2[[#This Row],[6M Return vs Nifty Z-Score]],Table2[6M Return vs Nifty Z-Score])</f>
        <v>452</v>
      </c>
      <c r="AU669">
        <f>_xlfn.RANK.AVG(Table2[[#This Row],[Sharpe Ratio Z-Score]],Table2[Sharpe Ratio Z-Score])</f>
        <v>682</v>
      </c>
      <c r="AV669">
        <f>(Table2[[#This Row],[Rank 1Y]]+Table2[[#This Row],[Rank 6M]]+Table2[[#This Row],[Rank Sharpe]])/3</f>
        <v>609.66666666666663</v>
      </c>
    </row>
    <row r="670" spans="1:48" x14ac:dyDescent="0.3">
      <c r="A670" t="s">
        <v>1442</v>
      </c>
      <c r="B670" t="s">
        <v>1443</v>
      </c>
      <c r="C670" t="s">
        <v>3185</v>
      </c>
      <c r="D670" t="s">
        <v>468</v>
      </c>
      <c r="E670">
        <v>7599.1685349999998</v>
      </c>
      <c r="F670">
        <v>2345.35</v>
      </c>
      <c r="G670">
        <v>-20.818371106200299</v>
      </c>
      <c r="H670">
        <f>(Table2[[#This Row],[1Y Return vs Nifty]]-AVERAGE(Table2[1Y Return vs Nifty]))/_xlfn.STDEV.P(Table2[1Y Return vs Nifty])</f>
        <v>-0.78971439519676734</v>
      </c>
      <c r="I670">
        <v>2.4589120727349698</v>
      </c>
      <c r="J670">
        <f>(Table2[[#This Row],[1M Return vs Nifty]]-AVERAGE(Table2[1M Return vs Nifty]))/_xlfn.STDEV.P(Table2[1M Return vs Nifty])</f>
        <v>0.11047908141156224</v>
      </c>
      <c r="K670">
        <v>-2.39876255545476</v>
      </c>
      <c r="L670">
        <f>(Table2[[#This Row],[6M Return vs Nifty]]-AVERAGE(Table2[6M Return vs Nifty]))/_xlfn.STDEV.P(Table2[6M Return vs Nifty])</f>
        <v>-0.55164688797570038</v>
      </c>
      <c r="M670">
        <v>-3.9041120688878399</v>
      </c>
      <c r="N670">
        <f>(Table2[[#This Row],[1W Return vs Nifty]]-AVERAGE(Table2[1W Return vs Nifty]))/_xlfn.STDEV.P(Table2[1W Return vs Nifty])</f>
        <v>-0.61682815081682596</v>
      </c>
      <c r="O670">
        <v>2258.5500000000002</v>
      </c>
      <c r="P670">
        <v>2256.9444236510899</v>
      </c>
      <c r="Q670">
        <v>2259.8634760948798</v>
      </c>
      <c r="R670">
        <v>75.913160242208704</v>
      </c>
      <c r="S670" s="1">
        <f>(Table2[[#This Row],[Close Price]]-Table2[[#This Row],[20D EMA]])/Table2[[#This Row],[20D EMA]]</f>
        <v>3.8431737176506928E-2</v>
      </c>
      <c r="T670" s="1">
        <f>(Table2[[#This Row],[Close Price]]-Table2[[#This Row],[50D EMA]])/Table2[[#This Row],[50D EMA]]</f>
        <v>3.9170471112396778E-2</v>
      </c>
      <c r="U670" s="1">
        <f>(Table2[[#This Row],[Close Price]]-Table2[[#This Row],[200D EMA]])/Table2[[#This Row],[200D EMA]]</f>
        <v>3.7828180688527106E-2</v>
      </c>
      <c r="V670">
        <v>0.95499675013769703</v>
      </c>
      <c r="W670">
        <v>2302.0500000000002</v>
      </c>
      <c r="X670">
        <v>2433</v>
      </c>
      <c r="Y670">
        <v>2266.85</v>
      </c>
      <c r="Z670">
        <v>2433</v>
      </c>
      <c r="AA670">
        <v>2181</v>
      </c>
      <c r="AB670">
        <v>2433</v>
      </c>
      <c r="AC670" s="1">
        <f>(Table2[[#This Row],[Close Price]]/Table2[[#This Row],[Day Low]])-1</f>
        <v>1.8809322125931116E-2</v>
      </c>
      <c r="AD670" s="1">
        <f>(Table2[[#This Row],[Day High]]/Table2[[#This Row],[Close Price]])-1</f>
        <v>3.7371820836975322E-2</v>
      </c>
      <c r="AE670" s="1">
        <f>(Table2[[#This Row],[Close Price]]/Table2[[#This Row],[Current Week Low]])-1</f>
        <v>3.4629552021527621E-2</v>
      </c>
      <c r="AF670" s="1">
        <f>(Table2[[#This Row],[Current Week High]]/Table2[[#This Row],[Close Price]])-1</f>
        <v>3.7371820836975322E-2</v>
      </c>
      <c r="AG670" s="1">
        <f>(Table2[[#This Row],[Close Price]]/Table2[[#This Row],[Current Month Low]])-1</f>
        <v>7.5355341586428093E-2</v>
      </c>
      <c r="AH670" s="1">
        <f>(Table2[[#This Row],[Current Month High]]/Table2[[#This Row],[Close Price]])-1</f>
        <v>3.7371820836975322E-2</v>
      </c>
      <c r="AI670">
        <v>16.6137250303792</v>
      </c>
      <c r="AJ670">
        <v>19.660714285714199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-0.02</v>
      </c>
      <c r="AM670" t="s">
        <v>3216</v>
      </c>
      <c r="AN670">
        <v>6.7</v>
      </c>
      <c r="AO670" t="s">
        <v>3217</v>
      </c>
      <c r="AP670">
        <v>-0.105174346923557</v>
      </c>
      <c r="AQ670">
        <f>(Table2[[#This Row],[Sharpe Ratio]]-AVERAGE(Table2[Sharpe Ratio]))/_xlfn.STDEV.P(Table2[Sharpe Ratio])</f>
        <v>-1.9695087630322614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602</v>
      </c>
      <c r="AT670">
        <f>_xlfn.RANK.AVG(Table2[[#This Row],[6M Return vs Nifty Z-Score]],Table2[6M Return vs Nifty Z-Score])</f>
        <v>500</v>
      </c>
      <c r="AU670">
        <f>_xlfn.RANK.AVG(Table2[[#This Row],[Sharpe Ratio Z-Score]],Table2[Sharpe Ratio Z-Score])</f>
        <v>728</v>
      </c>
      <c r="AV670">
        <f>(Table2[[#This Row],[Rank 1Y]]+Table2[[#This Row],[Rank 6M]]+Table2[[#This Row],[Rank Sharpe]])/3</f>
        <v>610</v>
      </c>
    </row>
    <row r="671" spans="1:48" x14ac:dyDescent="0.3">
      <c r="A671" t="s">
        <v>1261</v>
      </c>
      <c r="B671" t="s">
        <v>1262</v>
      </c>
      <c r="C671" t="s">
        <v>3171</v>
      </c>
      <c r="D671" t="s">
        <v>24</v>
      </c>
      <c r="E671">
        <v>9440.8514931110003</v>
      </c>
      <c r="F671">
        <v>82.97</v>
      </c>
      <c r="G671">
        <v>-28.032285109174399</v>
      </c>
      <c r="H671">
        <f>(Table2[[#This Row],[1Y Return vs Nifty]]-AVERAGE(Table2[1Y Return vs Nifty]))/_xlfn.STDEV.P(Table2[1Y Return vs Nifty])</f>
        <v>-0.90961788252681486</v>
      </c>
      <c r="I671">
        <v>-2.5842726476374098</v>
      </c>
      <c r="J671">
        <f>(Table2[[#This Row],[1M Return vs Nifty]]-AVERAGE(Table2[1M Return vs Nifty]))/_xlfn.STDEV.P(Table2[1M Return vs Nifty])</f>
        <v>-0.35874858596019576</v>
      </c>
      <c r="K671">
        <v>-25.7981413496105</v>
      </c>
      <c r="L671">
        <f>(Table2[[#This Row],[6M Return vs Nifty]]-AVERAGE(Table2[6M Return vs Nifty]))/_xlfn.STDEV.P(Table2[6M Return vs Nifty])</f>
        <v>-1.2415002091617675</v>
      </c>
      <c r="M671">
        <v>1.12064334495632</v>
      </c>
      <c r="N671">
        <f>(Table2[[#This Row],[1W Return vs Nifty]]-AVERAGE(Table2[1W Return vs Nifty]))/_xlfn.STDEV.P(Table2[1W Return vs Nifty])</f>
        <v>0.51677302759347055</v>
      </c>
      <c r="O671">
        <v>82.91</v>
      </c>
      <c r="P671">
        <v>84.895572745770707</v>
      </c>
      <c r="Q671">
        <v>90.792755177470298</v>
      </c>
      <c r="R671">
        <v>49.817469379916602</v>
      </c>
      <c r="S671" s="1">
        <f>(Table2[[#This Row],[Close Price]]-Table2[[#This Row],[20D EMA]])/Table2[[#This Row],[20D EMA]]</f>
        <v>7.2367627547946295E-4</v>
      </c>
      <c r="T671" s="1">
        <f>(Table2[[#This Row],[Close Price]]-Table2[[#This Row],[50D EMA]])/Table2[[#This Row],[50D EMA]]</f>
        <v>-2.2681662700327745E-2</v>
      </c>
      <c r="U671" s="1">
        <f>(Table2[[#This Row],[Close Price]]-Table2[[#This Row],[200D EMA]])/Table2[[#This Row],[200D EMA]]</f>
        <v>-8.6160566029518076E-2</v>
      </c>
      <c r="V671">
        <v>1.00094854859977</v>
      </c>
      <c r="W671">
        <v>82.6</v>
      </c>
      <c r="X671">
        <v>84.25</v>
      </c>
      <c r="Y671">
        <v>82.6</v>
      </c>
      <c r="Z671">
        <v>86.49</v>
      </c>
      <c r="AA671">
        <v>80.61</v>
      </c>
      <c r="AB671">
        <v>86.9</v>
      </c>
      <c r="AC671" s="1">
        <f>(Table2[[#This Row],[Close Price]]/Table2[[#This Row],[Day Low]])-1</f>
        <v>4.4794188861985162E-3</v>
      </c>
      <c r="AD671" s="1">
        <f>(Table2[[#This Row],[Day High]]/Table2[[#This Row],[Close Price]])-1</f>
        <v>1.5427262866096303E-2</v>
      </c>
      <c r="AE671" s="1">
        <f>(Table2[[#This Row],[Close Price]]/Table2[[#This Row],[Current Week Low]])-1</f>
        <v>4.4794188861985162E-3</v>
      </c>
      <c r="AF671" s="1">
        <f>(Table2[[#This Row],[Current Week High]]/Table2[[#This Row],[Close Price]])-1</f>
        <v>4.24249728817645E-2</v>
      </c>
      <c r="AG671" s="1">
        <f>(Table2[[#This Row],[Close Price]]/Table2[[#This Row],[Current Month Low]])-1</f>
        <v>2.9276764669395883E-2</v>
      </c>
      <c r="AH671" s="1">
        <f>(Table2[[#This Row],[Current Month High]]/Table2[[#This Row],[Close Price]])-1</f>
        <v>4.7366518018560955E-2</v>
      </c>
      <c r="AI671">
        <v>40.412197179703497</v>
      </c>
      <c r="AJ671">
        <v>11.2198391420911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-0.14000000000000001</v>
      </c>
      <c r="AM671" t="s">
        <v>3216</v>
      </c>
      <c r="AN671">
        <v>2.29</v>
      </c>
      <c r="AO671" t="s">
        <v>3217</v>
      </c>
      <c r="AP671">
        <v>2.2669273746292001E-2</v>
      </c>
      <c r="AQ671">
        <f>(Table2[[#This Row],[Sharpe Ratio]]-AVERAGE(Table2[Sharpe Ratio]))/_xlfn.STDEV.P(Table2[Sharpe Ratio])</f>
        <v>-0.48472303823845186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649</v>
      </c>
      <c r="AT671">
        <f>_xlfn.RANK.AVG(Table2[[#This Row],[6M Return vs Nifty Z-Score]],Table2[6M Return vs Nifty Z-Score])</f>
        <v>713</v>
      </c>
      <c r="AU671">
        <f>_xlfn.RANK.AVG(Table2[[#This Row],[Sharpe Ratio Z-Score]],Table2[Sharpe Ratio Z-Score])</f>
        <v>469</v>
      </c>
      <c r="AV671">
        <f>(Table2[[#This Row],[Rank 1Y]]+Table2[[#This Row],[Rank 6M]]+Table2[[#This Row],[Rank Sharpe]])/3</f>
        <v>610.33333333333337</v>
      </c>
    </row>
    <row r="672" spans="1:48" x14ac:dyDescent="0.3">
      <c r="A672" t="s">
        <v>1601</v>
      </c>
      <c r="B672" t="s">
        <v>1602</v>
      </c>
      <c r="C672" t="s">
        <v>3173</v>
      </c>
      <c r="D672" t="s">
        <v>970</v>
      </c>
      <c r="E672">
        <v>5969.5986399000003</v>
      </c>
      <c r="F672">
        <v>130.15</v>
      </c>
      <c r="G672">
        <v>-34.858292314096403</v>
      </c>
      <c r="H672">
        <f>(Table2[[#This Row],[1Y Return vs Nifty]]-AVERAGE(Table2[1Y Return vs Nifty]))/_xlfn.STDEV.P(Table2[1Y Return vs Nifty])</f>
        <v>-1.0230739159745035</v>
      </c>
      <c r="I672">
        <v>-0.55320312953338502</v>
      </c>
      <c r="J672">
        <f>(Table2[[#This Row],[1M Return vs Nifty]]-AVERAGE(Table2[1M Return vs Nifty]))/_xlfn.STDEV.P(Table2[1M Return vs Nifty])</f>
        <v>-0.16977394689929262</v>
      </c>
      <c r="K672">
        <v>-42.453096736461603</v>
      </c>
      <c r="L672">
        <f>(Table2[[#This Row],[6M Return vs Nifty]]-AVERAGE(Table2[6M Return vs Nifty]))/_xlfn.STDEV.P(Table2[6M Return vs Nifty])</f>
        <v>-1.7325165044616513</v>
      </c>
      <c r="M672">
        <v>-7.7007971286404704</v>
      </c>
      <c r="N672">
        <f>(Table2[[#This Row],[1W Return vs Nifty]]-AVERAGE(Table2[1W Return vs Nifty]))/_xlfn.STDEV.P(Table2[1W Return vs Nifty])</f>
        <v>-1.4733726596162413</v>
      </c>
      <c r="O672">
        <v>162.33000000000001</v>
      </c>
      <c r="P672">
        <v>139.352694010074</v>
      </c>
      <c r="Q672">
        <v>150.66653655565</v>
      </c>
      <c r="R672">
        <v>20.3737228518122</v>
      </c>
      <c r="S672" s="1">
        <f>(Table2[[#This Row],[Close Price]]-Table2[[#This Row],[20D EMA]])/Table2[[#This Row],[20D EMA]]</f>
        <v>-0.19823815684100293</v>
      </c>
      <c r="T672" s="1">
        <f>(Table2[[#This Row],[Close Price]]-Table2[[#This Row],[50D EMA]])/Table2[[#This Row],[50D EMA]]</f>
        <v>-6.6038866886984779E-2</v>
      </c>
      <c r="U672" s="1">
        <f>(Table2[[#This Row],[Close Price]]-Table2[[#This Row],[200D EMA]])/Table2[[#This Row],[200D EMA]]</f>
        <v>-0.13617182039670786</v>
      </c>
      <c r="V672">
        <v>0.82229589516180901</v>
      </c>
      <c r="W672">
        <v>126.25</v>
      </c>
      <c r="X672">
        <v>138.80000000000001</v>
      </c>
      <c r="Y672">
        <v>129</v>
      </c>
      <c r="Z672">
        <v>135.37</v>
      </c>
      <c r="AA672">
        <v>129</v>
      </c>
      <c r="AB672">
        <v>141.05000000000001</v>
      </c>
      <c r="AC672" s="1">
        <f>(Table2[[#This Row],[Close Price]]/Table2[[#This Row],[Day Low]])-1</f>
        <v>3.0891089108910919E-2</v>
      </c>
      <c r="AD672" s="1">
        <f>(Table2[[#This Row],[Day High]]/Table2[[#This Row],[Close Price]])-1</f>
        <v>6.6461774875144153E-2</v>
      </c>
      <c r="AE672" s="1">
        <f>(Table2[[#This Row],[Close Price]]/Table2[[#This Row],[Current Week Low]])-1</f>
        <v>8.9147286821706917E-3</v>
      </c>
      <c r="AF672" s="1">
        <f>(Table2[[#This Row],[Current Week High]]/Table2[[#This Row],[Close Price]])-1</f>
        <v>4.0107568190549392E-2</v>
      </c>
      <c r="AG672" s="1">
        <f>(Table2[[#This Row],[Close Price]]/Table2[[#This Row],[Current Month Low]])-1</f>
        <v>8.9147286821706917E-3</v>
      </c>
      <c r="AH672" s="1">
        <f>(Table2[[#This Row],[Current Month High]]/Table2[[#This Row],[Close Price]])-1</f>
        <v>8.3749519784863669E-2</v>
      </c>
      <c r="AI672">
        <v>61.813292354974998</v>
      </c>
      <c r="AJ672">
        <v>4.1200000000000099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-0.16</v>
      </c>
      <c r="AM672" t="s">
        <v>3216</v>
      </c>
      <c r="AN672">
        <v>-11.56</v>
      </c>
      <c r="AO672" t="s">
        <v>3216</v>
      </c>
      <c r="AP672">
        <v>3.764131074536E-2</v>
      </c>
      <c r="AQ672">
        <f>(Table2[[#This Row],[Sharpe Ratio]]-AVERAGE(Table2[Sharpe Ratio]))/_xlfn.STDEV.P(Table2[Sharpe Ratio])</f>
        <v>-0.31083663944261614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680</v>
      </c>
      <c r="AT672">
        <f>_xlfn.RANK.AVG(Table2[[#This Row],[6M Return vs Nifty Z-Score]],Table2[6M Return vs Nifty Z-Score])</f>
        <v>736</v>
      </c>
      <c r="AU672">
        <f>_xlfn.RANK.AVG(Table2[[#This Row],[Sharpe Ratio Z-Score]],Table2[Sharpe Ratio Z-Score])</f>
        <v>420</v>
      </c>
      <c r="AV672">
        <f>(Table2[[#This Row],[Rank 1Y]]+Table2[[#This Row],[Rank 6M]]+Table2[[#This Row],[Rank Sharpe]])/3</f>
        <v>612</v>
      </c>
    </row>
    <row r="673" spans="1:48" x14ac:dyDescent="0.3">
      <c r="A673" t="s">
        <v>228</v>
      </c>
      <c r="B673" t="s">
        <v>229</v>
      </c>
      <c r="C673" t="s">
        <v>3176</v>
      </c>
      <c r="D673" t="s">
        <v>230</v>
      </c>
      <c r="E673">
        <v>117713.68608958001</v>
      </c>
      <c r="F673">
        <v>979.9</v>
      </c>
      <c r="G673">
        <v>-11.452858227222301</v>
      </c>
      <c r="H673">
        <f>(Table2[[#This Row],[1Y Return vs Nifty]]-AVERAGE(Table2[1Y Return vs Nifty]))/_xlfn.STDEV.P(Table2[1Y Return vs Nifty])</f>
        <v>-0.63404887792542597</v>
      </c>
      <c r="I673">
        <v>-13.409063245562299</v>
      </c>
      <c r="J673">
        <f>(Table2[[#This Row],[1M Return vs Nifty]]-AVERAGE(Table2[1M Return vs Nifty]))/_xlfn.STDEV.P(Table2[1M Return vs Nifty])</f>
        <v>-1.3659080543678863</v>
      </c>
      <c r="K673">
        <v>-17.930790001830101</v>
      </c>
      <c r="L673">
        <f>(Table2[[#This Row],[6M Return vs Nifty]]-AVERAGE(Table2[6M Return vs Nifty]))/_xlfn.STDEV.P(Table2[6M Return vs Nifty])</f>
        <v>-1.0095573655526233</v>
      </c>
      <c r="M673">
        <v>-3.4344497422233</v>
      </c>
      <c r="N673">
        <f>(Table2[[#This Row],[1W Return vs Nifty]]-AVERAGE(Table2[1W Return vs Nifty]))/_xlfn.STDEV.P(Table2[1W Return vs Nifty])</f>
        <v>-0.51087080103320204</v>
      </c>
      <c r="O673">
        <v>1016.05</v>
      </c>
      <c r="P673">
        <v>1038.38403778461</v>
      </c>
      <c r="Q673">
        <v>1052.6049843467599</v>
      </c>
      <c r="R673">
        <v>34.843985978796802</v>
      </c>
      <c r="S673" s="1">
        <f>(Table2[[#This Row],[Close Price]]-Table2[[#This Row],[20D EMA]])/Table2[[#This Row],[20D EMA]]</f>
        <v>-3.5578957728458226E-2</v>
      </c>
      <c r="T673" s="1">
        <f>(Table2[[#This Row],[Close Price]]-Table2[[#This Row],[50D EMA]])/Table2[[#This Row],[50D EMA]]</f>
        <v>-5.6322165650182332E-2</v>
      </c>
      <c r="U673" s="1">
        <f>(Table2[[#This Row],[Close Price]]-Table2[[#This Row],[200D EMA]])/Table2[[#This Row],[200D EMA]]</f>
        <v>-6.9071480211430128E-2</v>
      </c>
      <c r="V673">
        <v>0.52813458268978497</v>
      </c>
      <c r="W673">
        <v>977</v>
      </c>
      <c r="X673">
        <v>993</v>
      </c>
      <c r="Y673">
        <v>976.15</v>
      </c>
      <c r="Z673">
        <v>1010</v>
      </c>
      <c r="AA673">
        <v>968.3</v>
      </c>
      <c r="AB673">
        <v>1049</v>
      </c>
      <c r="AC673" s="1">
        <f>(Table2[[#This Row],[Close Price]]/Table2[[#This Row],[Day Low]])-1</f>
        <v>2.9682702149436135E-3</v>
      </c>
      <c r="AD673" s="1">
        <f>(Table2[[#This Row],[Day High]]/Table2[[#This Row],[Close Price]])-1</f>
        <v>1.3368711092968777E-2</v>
      </c>
      <c r="AE673" s="1">
        <f>(Table2[[#This Row],[Close Price]]/Table2[[#This Row],[Current Week Low]])-1</f>
        <v>3.8416227014290705E-3</v>
      </c>
      <c r="AF673" s="1">
        <f>(Table2[[#This Row],[Current Week High]]/Table2[[#This Row],[Close Price]])-1</f>
        <v>3.0717420144912744E-2</v>
      </c>
      <c r="AG673" s="1">
        <f>(Table2[[#This Row],[Close Price]]/Table2[[#This Row],[Current Month Low]])-1</f>
        <v>1.1979758339357716E-2</v>
      </c>
      <c r="AH673" s="1">
        <f>(Table2[[#This Row],[Current Month High]]/Table2[[#This Row],[Close Price]])-1</f>
        <v>7.0517399734666864E-2</v>
      </c>
      <c r="AI673">
        <v>37.565057658944802</v>
      </c>
      <c r="AJ673">
        <v>42.842565597667601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-0.04</v>
      </c>
      <c r="AM673" t="s">
        <v>3216</v>
      </c>
      <c r="AN673">
        <v>-5.24</v>
      </c>
      <c r="AO673" t="s">
        <v>3216</v>
      </c>
      <c r="AP673">
        <v>-2.2673756383481E-2</v>
      </c>
      <c r="AQ673">
        <f>(Table2[[#This Row],[Sharpe Ratio]]-AVERAGE(Table2[Sharpe Ratio]))/_xlfn.STDEV.P(Table2[Sharpe Ratio])</f>
        <v>-1.0113405065393992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544</v>
      </c>
      <c r="AT673">
        <f>_xlfn.RANK.AVG(Table2[[#This Row],[6M Return vs Nifty Z-Score]],Table2[6M Return vs Nifty Z-Score])</f>
        <v>668</v>
      </c>
      <c r="AU673">
        <f>_xlfn.RANK.AVG(Table2[[#This Row],[Sharpe Ratio Z-Score]],Table2[Sharpe Ratio Z-Score])</f>
        <v>627</v>
      </c>
      <c r="AV673">
        <f>(Table2[[#This Row],[Rank 1Y]]+Table2[[#This Row],[Rank 6M]]+Table2[[#This Row],[Rank Sharpe]])/3</f>
        <v>613</v>
      </c>
    </row>
    <row r="674" spans="1:48" x14ac:dyDescent="0.3">
      <c r="A674" t="s">
        <v>2243</v>
      </c>
      <c r="B674" t="s">
        <v>2244</v>
      </c>
      <c r="C674" t="s">
        <v>3175</v>
      </c>
      <c r="D674" t="s">
        <v>719</v>
      </c>
      <c r="E674">
        <v>2581.56875412</v>
      </c>
      <c r="F674">
        <v>485.2</v>
      </c>
      <c r="G674">
        <v>-34.647058493877999</v>
      </c>
      <c r="H674">
        <f>(Table2[[#This Row],[1Y Return vs Nifty]]-AVERAGE(Table2[1Y Return vs Nifty]))/_xlfn.STDEV.P(Table2[1Y Return vs Nifty])</f>
        <v>-1.0195629687029124</v>
      </c>
      <c r="I674">
        <v>8.8215525334405296</v>
      </c>
      <c r="J674">
        <f>(Table2[[#This Row],[1M Return vs Nifty]]-AVERAGE(Table2[1M Return vs Nifty]))/_xlfn.STDEV.P(Table2[1M Return vs Nifty])</f>
        <v>0.70247146464546284</v>
      </c>
      <c r="K674">
        <v>3.16493486042926</v>
      </c>
      <c r="L674">
        <f>(Table2[[#This Row],[6M Return vs Nifty]]-AVERAGE(Table2[6M Return vs Nifty]))/_xlfn.STDEV.P(Table2[6M Return vs Nifty])</f>
        <v>-0.38761966425382333</v>
      </c>
      <c r="M674">
        <v>3.6206147090048799</v>
      </c>
      <c r="N674">
        <f>(Table2[[#This Row],[1W Return vs Nifty]]-AVERAGE(Table2[1W Return vs Nifty]))/_xlfn.STDEV.P(Table2[1W Return vs Nifty])</f>
        <v>1.0807747054600818</v>
      </c>
      <c r="O674">
        <v>470.66</v>
      </c>
      <c r="P674">
        <v>466.72652287440502</v>
      </c>
      <c r="Q674">
        <v>480.55243635216499</v>
      </c>
      <c r="R674">
        <v>73.287612469216299</v>
      </c>
      <c r="S674" s="1">
        <f>(Table2[[#This Row],[Close Price]]-Table2[[#This Row],[20D EMA]])/Table2[[#This Row],[20D EMA]]</f>
        <v>3.0892788849700342E-2</v>
      </c>
      <c r="T674" s="1">
        <f>(Table2[[#This Row],[Close Price]]-Table2[[#This Row],[50D EMA]])/Table2[[#This Row],[50D EMA]]</f>
        <v>3.95809456291948E-2</v>
      </c>
      <c r="U674" s="1">
        <f>(Table2[[#This Row],[Close Price]]-Table2[[#This Row],[200D EMA]])/Table2[[#This Row],[200D EMA]]</f>
        <v>9.6712934869590556E-3</v>
      </c>
      <c r="V674">
        <v>0.76539399979553602</v>
      </c>
      <c r="W674">
        <v>465.3</v>
      </c>
      <c r="X674">
        <v>487.65</v>
      </c>
      <c r="Y674">
        <v>467.95</v>
      </c>
      <c r="Z674">
        <v>491.8</v>
      </c>
      <c r="AA674">
        <v>438.75</v>
      </c>
      <c r="AB674">
        <v>491.8</v>
      </c>
      <c r="AC674" s="1">
        <f>(Table2[[#This Row],[Close Price]]/Table2[[#This Row],[Day Low]])-1</f>
        <v>4.2768106597893762E-2</v>
      </c>
      <c r="AD674" s="1">
        <f>(Table2[[#This Row],[Day High]]/Table2[[#This Row],[Close Price]])-1</f>
        <v>5.0494641384994932E-3</v>
      </c>
      <c r="AE674" s="1">
        <f>(Table2[[#This Row],[Close Price]]/Table2[[#This Row],[Current Week Low]])-1</f>
        <v>3.6862912704348716E-2</v>
      </c>
      <c r="AF674" s="1">
        <f>(Table2[[#This Row],[Current Week High]]/Table2[[#This Row],[Close Price]])-1</f>
        <v>1.3602638087386598E-2</v>
      </c>
      <c r="AG674" s="1">
        <f>(Table2[[#This Row],[Close Price]]/Table2[[#This Row],[Current Month Low]])-1</f>
        <v>0.10586894586894591</v>
      </c>
      <c r="AH674" s="1">
        <f>(Table2[[#This Row],[Current Month High]]/Table2[[#This Row],[Close Price]])-1</f>
        <v>1.3602638087386598E-2</v>
      </c>
      <c r="AI674">
        <v>18.384171475680098</v>
      </c>
      <c r="AJ674">
        <v>24.6980210742739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-0.14000000000000001</v>
      </c>
      <c r="AM674" t="s">
        <v>3216</v>
      </c>
      <c r="AN674">
        <v>8.64</v>
      </c>
      <c r="AO674" t="s">
        <v>3217</v>
      </c>
      <c r="AP674">
        <v>-9.5681681876174998E-2</v>
      </c>
      <c r="AQ674">
        <f>(Table2[[#This Row],[Sharpe Ratio]]-AVERAGE(Table2[Sharpe Ratio]))/_xlfn.STDEV.P(Table2[Sharpe Ratio])</f>
        <v>-1.8592602150112334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678</v>
      </c>
      <c r="AT674">
        <f>_xlfn.RANK.AVG(Table2[[#This Row],[6M Return vs Nifty Z-Score]],Table2[6M Return vs Nifty Z-Score])</f>
        <v>445</v>
      </c>
      <c r="AU674">
        <f>_xlfn.RANK.AVG(Table2[[#This Row],[Sharpe Ratio Z-Score]],Table2[Sharpe Ratio Z-Score])</f>
        <v>720</v>
      </c>
      <c r="AV674">
        <f>(Table2[[#This Row],[Rank 1Y]]+Table2[[#This Row],[Rank 6M]]+Table2[[#This Row],[Rank Sharpe]])/3</f>
        <v>614.33333333333337</v>
      </c>
    </row>
    <row r="675" spans="1:48" x14ac:dyDescent="0.3">
      <c r="A675" t="s">
        <v>1061</v>
      </c>
      <c r="B675" t="s">
        <v>1062</v>
      </c>
      <c r="C675" t="s">
        <v>3171</v>
      </c>
      <c r="D675" t="s">
        <v>24</v>
      </c>
      <c r="E675">
        <v>12842.334036909</v>
      </c>
      <c r="F675">
        <v>211.41</v>
      </c>
      <c r="G675">
        <v>-34.230052886436901</v>
      </c>
      <c r="H675">
        <f>(Table2[[#This Row],[1Y Return vs Nifty]]-AVERAGE(Table2[1Y Return vs Nifty]))/_xlfn.STDEV.P(Table2[1Y Return vs Nifty])</f>
        <v>-1.0126318593844814</v>
      </c>
      <c r="I675">
        <v>0.55262352904502998</v>
      </c>
      <c r="J675">
        <f>(Table2[[#This Row],[1M Return vs Nifty]]-AVERAGE(Table2[1M Return vs Nifty]))/_xlfn.STDEV.P(Table2[1M Return vs Nifty])</f>
        <v>-6.6885694278646671E-2</v>
      </c>
      <c r="K675">
        <v>-20.8709431814986</v>
      </c>
      <c r="L675">
        <f>(Table2[[#This Row],[6M Return vs Nifty]]-AVERAGE(Table2[6M Return vs Nifty]))/_xlfn.STDEV.P(Table2[6M Return vs Nifty])</f>
        <v>-1.0962380613793294</v>
      </c>
      <c r="M675">
        <v>-0.40727252447562901</v>
      </c>
      <c r="N675">
        <f>(Table2[[#This Row],[1W Return vs Nifty]]-AVERAGE(Table2[1W Return vs Nifty]))/_xlfn.STDEV.P(Table2[1W Return vs Nifty])</f>
        <v>0.17207023363702653</v>
      </c>
      <c r="O675">
        <v>217.48</v>
      </c>
      <c r="P675">
        <v>225.704031593293</v>
      </c>
      <c r="Q675">
        <v>236.83073731788599</v>
      </c>
      <c r="R675">
        <v>37.8637455586315</v>
      </c>
      <c r="S675" s="1">
        <f>(Table2[[#This Row],[Close Price]]-Table2[[#This Row],[20D EMA]])/Table2[[#This Row],[20D EMA]]</f>
        <v>-2.7910612470112166E-2</v>
      </c>
      <c r="T675" s="1">
        <f>(Table2[[#This Row],[Close Price]]-Table2[[#This Row],[50D EMA]])/Table2[[#This Row],[50D EMA]]</f>
        <v>-6.3330865170588113E-2</v>
      </c>
      <c r="U675" s="1">
        <f>(Table2[[#This Row],[Close Price]]-Table2[[#This Row],[200D EMA]])/Table2[[#This Row],[200D EMA]]</f>
        <v>-0.1073371539766184</v>
      </c>
      <c r="V675">
        <v>0.72724813041852998</v>
      </c>
      <c r="W675">
        <v>210.65</v>
      </c>
      <c r="X675">
        <v>218.4</v>
      </c>
      <c r="Y675">
        <v>210.65</v>
      </c>
      <c r="Z675">
        <v>218.4</v>
      </c>
      <c r="AA675">
        <v>207.65</v>
      </c>
      <c r="AB675">
        <v>229</v>
      </c>
      <c r="AC675" s="1">
        <f>(Table2[[#This Row],[Close Price]]/Table2[[#This Row],[Day Low]])-1</f>
        <v>3.6078803702823681E-3</v>
      </c>
      <c r="AD675" s="1">
        <f>(Table2[[#This Row],[Day High]]/Table2[[#This Row],[Close Price]])-1</f>
        <v>3.3063715056052212E-2</v>
      </c>
      <c r="AE675" s="1">
        <f>(Table2[[#This Row],[Close Price]]/Table2[[#This Row],[Current Week Low]])-1</f>
        <v>3.6078803702823681E-3</v>
      </c>
      <c r="AF675" s="1">
        <f>(Table2[[#This Row],[Current Week High]]/Table2[[#This Row],[Close Price]])-1</f>
        <v>3.3063715056052212E-2</v>
      </c>
      <c r="AG675" s="1">
        <f>(Table2[[#This Row],[Close Price]]/Table2[[#This Row],[Current Month Low]])-1</f>
        <v>1.8107392246568654E-2</v>
      </c>
      <c r="AH675" s="1">
        <f>(Table2[[#This Row],[Current Month High]]/Table2[[#This Row],[Close Price]])-1</f>
        <v>8.3203254339908161E-2</v>
      </c>
      <c r="AI675">
        <v>42.235466628825399</v>
      </c>
      <c r="AJ675">
        <v>3.0012180267965798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-0.2</v>
      </c>
      <c r="AM675" t="s">
        <v>3216</v>
      </c>
      <c r="AN675">
        <v>-7.19</v>
      </c>
      <c r="AO675" t="s">
        <v>3216</v>
      </c>
      <c r="AP675">
        <v>1.488830094966E-2</v>
      </c>
      <c r="AQ675">
        <f>(Table2[[#This Row],[Sharpe Ratio]]-AVERAGE(Table2[Sharpe Ratio]))/_xlfn.STDEV.P(Table2[Sharpe Ratio])</f>
        <v>-0.57509185971671339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676</v>
      </c>
      <c r="AT675">
        <f>_xlfn.RANK.AVG(Table2[[#This Row],[6M Return vs Nifty Z-Score]],Table2[6M Return vs Nifty Z-Score])</f>
        <v>686</v>
      </c>
      <c r="AU675">
        <f>_xlfn.RANK.AVG(Table2[[#This Row],[Sharpe Ratio Z-Score]],Table2[Sharpe Ratio Z-Score])</f>
        <v>485</v>
      </c>
      <c r="AV675">
        <f>(Table2[[#This Row],[Rank 1Y]]+Table2[[#This Row],[Rank 6M]]+Table2[[#This Row],[Rank Sharpe]])/3</f>
        <v>615.66666666666663</v>
      </c>
    </row>
    <row r="676" spans="1:48" x14ac:dyDescent="0.3">
      <c r="A676" t="s">
        <v>352</v>
      </c>
      <c r="B676" t="s">
        <v>353</v>
      </c>
      <c r="C676" t="s">
        <v>3181</v>
      </c>
      <c r="D676" t="s">
        <v>89</v>
      </c>
      <c r="E676">
        <v>72302.670958980001</v>
      </c>
      <c r="F676">
        <v>620.20000000000005</v>
      </c>
      <c r="G676">
        <v>-25.664583385563098</v>
      </c>
      <c r="H676">
        <f>(Table2[[#This Row],[1Y Return vs Nifty]]-AVERAGE(Table2[1Y Return vs Nifty]))/_xlfn.STDEV.P(Table2[1Y Return vs Nifty])</f>
        <v>-0.87026397651943566</v>
      </c>
      <c r="I676">
        <v>8.9654929647339294</v>
      </c>
      <c r="J676">
        <f>(Table2[[#This Row],[1M Return vs Nifty]]-AVERAGE(Table2[1M Return vs Nifty]))/_xlfn.STDEV.P(Table2[1M Return vs Nifty])</f>
        <v>0.71586396096697369</v>
      </c>
      <c r="K676">
        <v>-3.36375240879687</v>
      </c>
      <c r="L676">
        <f>(Table2[[#This Row],[6M Return vs Nifty]]-AVERAGE(Table2[6M Return vs Nifty]))/_xlfn.STDEV.P(Table2[6M Return vs Nifty])</f>
        <v>-0.58009642337128009</v>
      </c>
      <c r="M676">
        <v>-3.5378052430250703E-2</v>
      </c>
      <c r="N676">
        <f>(Table2[[#This Row],[1W Return vs Nifty]]-AVERAGE(Table2[1W Return vs Nifty]))/_xlfn.STDEV.P(Table2[1W Return vs Nifty])</f>
        <v>0.25597083715563412</v>
      </c>
      <c r="O676">
        <v>597.05999999999995</v>
      </c>
      <c r="P676">
        <v>568.21959738271801</v>
      </c>
      <c r="Q676">
        <v>547.09187174597605</v>
      </c>
      <c r="R676">
        <v>74.061321642385806</v>
      </c>
      <c r="S676" s="1">
        <f>(Table2[[#This Row],[Close Price]]-Table2[[#This Row],[20D EMA]])/Table2[[#This Row],[20D EMA]]</f>
        <v>3.8756573878672332E-2</v>
      </c>
      <c r="T676" s="1">
        <f>(Table2[[#This Row],[Close Price]]-Table2[[#This Row],[50D EMA]])/Table2[[#This Row],[50D EMA]]</f>
        <v>9.1479426011896625E-2</v>
      </c>
      <c r="U676" s="1">
        <f>(Table2[[#This Row],[Close Price]]-Table2[[#This Row],[200D EMA]])/Table2[[#This Row],[200D EMA]]</f>
        <v>0.1336304413017661</v>
      </c>
      <c r="V676">
        <v>1.30572239889945</v>
      </c>
      <c r="W676">
        <v>613.54999999999995</v>
      </c>
      <c r="X676">
        <v>621.54999999999995</v>
      </c>
      <c r="Y676">
        <v>613.54999999999995</v>
      </c>
      <c r="Z676">
        <v>629.5</v>
      </c>
      <c r="AA676">
        <v>570.15</v>
      </c>
      <c r="AB676">
        <v>629.5</v>
      </c>
      <c r="AC676" s="1">
        <f>(Table2[[#This Row],[Close Price]]/Table2[[#This Row],[Day Low]])-1</f>
        <v>1.0838562464347001E-2</v>
      </c>
      <c r="AD676" s="1">
        <f>(Table2[[#This Row],[Day High]]/Table2[[#This Row],[Close Price]])-1</f>
        <v>2.1767171880038294E-3</v>
      </c>
      <c r="AE676" s="1">
        <f>(Table2[[#This Row],[Close Price]]/Table2[[#This Row],[Current Week Low]])-1</f>
        <v>1.0838562464347001E-2</v>
      </c>
      <c r="AF676" s="1">
        <f>(Table2[[#This Row],[Current Week High]]/Table2[[#This Row],[Close Price]])-1</f>
        <v>1.4995162850693244E-2</v>
      </c>
      <c r="AG676" s="1">
        <f>(Table2[[#This Row],[Close Price]]/Table2[[#This Row],[Current Month Low]])-1</f>
        <v>8.778391651319839E-2</v>
      </c>
      <c r="AH676" s="1">
        <f>(Table2[[#This Row],[Current Month High]]/Table2[[#This Row],[Close Price]])-1</f>
        <v>1.4995162850693244E-2</v>
      </c>
      <c r="AI676">
        <v>9.6017413737504</v>
      </c>
      <c r="AJ676">
        <v>41.275626423690198</v>
      </c>
      <c r="AK676" t="str">
        <f>IF(AND(Table2[[#This Row],[20D EMA]]&gt;Table2[[#This Row],[50D EMA]],Table2[[#This Row],[50D EMA]]&gt;Table2[[#This Row],[200D EMA]]),"Uptrend","Downtrend/NoTrend")</f>
        <v>Uptrend</v>
      </c>
      <c r="AL676">
        <v>0.22</v>
      </c>
      <c r="AM676" t="s">
        <v>3217</v>
      </c>
      <c r="AN676">
        <v>7.65</v>
      </c>
      <c r="AO676" t="s">
        <v>3217</v>
      </c>
      <c r="AP676">
        <v>-7.3551605692700001E-2</v>
      </c>
      <c r="AQ676">
        <f>(Table2[[#This Row],[Sharpe Ratio]]-AVERAGE(Table2[Sharpe Ratio]))/_xlfn.STDEV.P(Table2[Sharpe Ratio])</f>
        <v>-1.6022397940183184</v>
      </c>
      <c r="AR6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-2.0807653957864263</v>
      </c>
      <c r="AS676">
        <f>_xlfn.RANK.AVG(Table2[[#This Row],[1Y Return vs Nifty Z-Score]],Table2[1Y Return vs Nifty Z-Score])</f>
        <v>636</v>
      </c>
      <c r="AT676">
        <f>_xlfn.RANK.AVG(Table2[[#This Row],[6M Return vs Nifty Z-Score]],Table2[6M Return vs Nifty Z-Score])</f>
        <v>512</v>
      </c>
      <c r="AU676">
        <f>_xlfn.RANK.AVG(Table2[[#This Row],[Sharpe Ratio Z-Score]],Table2[Sharpe Ratio Z-Score])</f>
        <v>699</v>
      </c>
      <c r="AV676">
        <f>(Table2[[#This Row],[Rank 1Y]]+Table2[[#This Row],[Rank 6M]]+Table2[[#This Row],[Rank Sharpe]])/3</f>
        <v>615.66666666666663</v>
      </c>
    </row>
    <row r="677" spans="1:48" x14ac:dyDescent="0.3">
      <c r="A677" t="s">
        <v>884</v>
      </c>
      <c r="B677" t="s">
        <v>885</v>
      </c>
      <c r="C677" t="s">
        <v>3178</v>
      </c>
      <c r="D677" t="s">
        <v>119</v>
      </c>
      <c r="E677">
        <v>17910.63031086</v>
      </c>
      <c r="F677">
        <v>2989.05</v>
      </c>
      <c r="G677">
        <v>-27.281782034752599</v>
      </c>
      <c r="H677">
        <f>(Table2[[#This Row],[1Y Return vs Nifty]]-AVERAGE(Table2[1Y Return vs Nifty]))/_xlfn.STDEV.P(Table2[1Y Return vs Nifty])</f>
        <v>-0.89714366453114758</v>
      </c>
      <c r="I677">
        <v>6.71119576077262</v>
      </c>
      <c r="J677">
        <f>(Table2[[#This Row],[1M Return vs Nifty]]-AVERAGE(Table2[1M Return vs Nifty]))/_xlfn.STDEV.P(Table2[1M Return vs Nifty])</f>
        <v>0.50611978596095941</v>
      </c>
      <c r="K677">
        <v>-0.69375472562852203</v>
      </c>
      <c r="L677">
        <f>(Table2[[#This Row],[6M Return vs Nifty]]-AVERAGE(Table2[6M Return vs Nifty]))/_xlfn.STDEV.P(Table2[6M Return vs Nifty])</f>
        <v>-0.50138036917616502</v>
      </c>
      <c r="M677">
        <v>-4.6607049206416296</v>
      </c>
      <c r="N677">
        <f>(Table2[[#This Row],[1W Return vs Nifty]]-AVERAGE(Table2[1W Return vs Nifty]))/_xlfn.STDEV.P(Table2[1W Return vs Nifty])</f>
        <v>-0.78751796110328209</v>
      </c>
      <c r="O677">
        <v>3018.31</v>
      </c>
      <c r="P677">
        <v>2918.24024630238</v>
      </c>
      <c r="Q677">
        <v>2762.0138221800298</v>
      </c>
      <c r="R677">
        <v>39.923775556235498</v>
      </c>
      <c r="S677" s="1">
        <f>(Table2[[#This Row],[Close Price]]-Table2[[#This Row],[20D EMA]])/Table2[[#This Row],[20D EMA]]</f>
        <v>-9.6941666031652701E-3</v>
      </c>
      <c r="T677" s="1">
        <f>(Table2[[#This Row],[Close Price]]-Table2[[#This Row],[50D EMA]])/Table2[[#This Row],[50D EMA]]</f>
        <v>2.4264538804624199E-2</v>
      </c>
      <c r="U677" s="1">
        <f>(Table2[[#This Row],[Close Price]]-Table2[[#This Row],[200D EMA]])/Table2[[#This Row],[200D EMA]]</f>
        <v>8.2199508198251156E-2</v>
      </c>
      <c r="V677">
        <v>0.86458302066077697</v>
      </c>
      <c r="W677">
        <v>2966.05</v>
      </c>
      <c r="X677">
        <v>3059.9</v>
      </c>
      <c r="Y677">
        <v>2966.05</v>
      </c>
      <c r="Z677">
        <v>3145.6</v>
      </c>
      <c r="AA677">
        <v>2939.8</v>
      </c>
      <c r="AB677">
        <v>3176</v>
      </c>
      <c r="AC677" s="1">
        <f>(Table2[[#This Row],[Close Price]]/Table2[[#This Row],[Day Low]])-1</f>
        <v>7.7544208627635669E-3</v>
      </c>
      <c r="AD677" s="1">
        <f>(Table2[[#This Row],[Day High]]/Table2[[#This Row],[Close Price]])-1</f>
        <v>2.3703183285659346E-2</v>
      </c>
      <c r="AE677" s="1">
        <f>(Table2[[#This Row],[Close Price]]/Table2[[#This Row],[Current Week Low]])-1</f>
        <v>7.7544208627635669E-3</v>
      </c>
      <c r="AF677" s="1">
        <f>(Table2[[#This Row],[Current Week High]]/Table2[[#This Row],[Close Price]])-1</f>
        <v>5.2374500259279699E-2</v>
      </c>
      <c r="AG677" s="1">
        <f>(Table2[[#This Row],[Close Price]]/Table2[[#This Row],[Current Month Low]])-1</f>
        <v>1.6752840329274044E-2</v>
      </c>
      <c r="AH677" s="1">
        <f>(Table2[[#This Row],[Current Month High]]/Table2[[#This Row],[Close Price]])-1</f>
        <v>6.2544955755172937E-2</v>
      </c>
      <c r="AI677">
        <v>7.00389755942523</v>
      </c>
      <c r="AJ677">
        <v>34.038116591928201</v>
      </c>
      <c r="AK677" t="str">
        <f>IF(AND(Table2[[#This Row],[20D EMA]]&gt;Table2[[#This Row],[50D EMA]],Table2[[#This Row],[50D EMA]]&gt;Table2[[#This Row],[200D EMA]]),"Uptrend","Downtrend/NoTrend")</f>
        <v>Uptrend</v>
      </c>
      <c r="AL677">
        <v>-0.02</v>
      </c>
      <c r="AM677" t="s">
        <v>3216</v>
      </c>
      <c r="AN677">
        <v>0.67</v>
      </c>
      <c r="AO677" t="s">
        <v>3217</v>
      </c>
      <c r="AP677">
        <v>-8.4154717718584002E-2</v>
      </c>
      <c r="AQ677">
        <f>(Table2[[#This Row],[Sharpe Ratio]]-AVERAGE(Table2[Sharpe Ratio]))/_xlfn.STDEV.P(Table2[Sharpe Ratio])</f>
        <v>-1.7253851593633651</v>
      </c>
      <c r="AR6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-3.4053073682130002</v>
      </c>
      <c r="AS677">
        <f>_xlfn.RANK.AVG(Table2[[#This Row],[1Y Return vs Nifty Z-Score]],Table2[1Y Return vs Nifty Z-Score])</f>
        <v>646</v>
      </c>
      <c r="AT677">
        <f>_xlfn.RANK.AVG(Table2[[#This Row],[6M Return vs Nifty Z-Score]],Table2[6M Return vs Nifty Z-Score])</f>
        <v>490</v>
      </c>
      <c r="AU677">
        <f>_xlfn.RANK.AVG(Table2[[#This Row],[Sharpe Ratio Z-Score]],Table2[Sharpe Ratio Z-Score])</f>
        <v>711</v>
      </c>
      <c r="AV677">
        <f>(Table2[[#This Row],[Rank 1Y]]+Table2[[#This Row],[Rank 6M]]+Table2[[#This Row],[Rank Sharpe]])/3</f>
        <v>615.66666666666663</v>
      </c>
    </row>
    <row r="678" spans="1:48" x14ac:dyDescent="0.3">
      <c r="A678" t="s">
        <v>2406</v>
      </c>
      <c r="B678" t="s">
        <v>2407</v>
      </c>
      <c r="C678" t="s">
        <v>3180</v>
      </c>
      <c r="D678" t="s">
        <v>80</v>
      </c>
      <c r="E678">
        <v>2228.0617499999998</v>
      </c>
      <c r="F678">
        <v>86.25</v>
      </c>
      <c r="G678">
        <v>-49.686420683435699</v>
      </c>
      <c r="H678">
        <f>(Table2[[#This Row],[1Y Return vs Nifty]]-AVERAGE(Table2[1Y Return vs Nifty]))/_xlfn.STDEV.P(Table2[1Y Return vs Nifty])</f>
        <v>-1.2695343397234413</v>
      </c>
      <c r="I678">
        <v>-6.8042115900481699</v>
      </c>
      <c r="J678">
        <f>(Table2[[#This Row],[1M Return vs Nifty]]-AVERAGE(Table2[1M Return vs Nifty]))/_xlfn.STDEV.P(Table2[1M Return vs Nifty])</f>
        <v>-0.75137987277382579</v>
      </c>
      <c r="K678">
        <v>-17.272070351012001</v>
      </c>
      <c r="L678">
        <f>(Table2[[#This Row],[6M Return vs Nifty]]-AVERAGE(Table2[6M Return vs Nifty]))/_xlfn.STDEV.P(Table2[6M Return vs Nifty])</f>
        <v>-0.99013719449402715</v>
      </c>
      <c r="M678">
        <v>-5.9750066263111403</v>
      </c>
      <c r="N678">
        <f>(Table2[[#This Row],[1W Return vs Nifty]]-AVERAGE(Table2[1W Return vs Nifty]))/_xlfn.STDEV.P(Table2[1W Return vs Nifty])</f>
        <v>-1.0840287043384012</v>
      </c>
      <c r="O678">
        <v>103.97</v>
      </c>
      <c r="P678">
        <v>91.331929649361697</v>
      </c>
      <c r="Q678">
        <v>97.247407644433494</v>
      </c>
      <c r="R678">
        <v>32.1240514269806</v>
      </c>
      <c r="S678" s="1">
        <f>(Table2[[#This Row],[Close Price]]-Table2[[#This Row],[20D EMA]])/Table2[[#This Row],[20D EMA]]</f>
        <v>-0.17043377897470424</v>
      </c>
      <c r="T678" s="1">
        <f>(Table2[[#This Row],[Close Price]]-Table2[[#This Row],[50D EMA]])/Table2[[#This Row],[50D EMA]]</f>
        <v>-5.5642420661340029E-2</v>
      </c>
      <c r="U678" s="1">
        <f>(Table2[[#This Row],[Close Price]]-Table2[[#This Row],[200D EMA]])/Table2[[#This Row],[200D EMA]]</f>
        <v>-0.11308689774686238</v>
      </c>
      <c r="V678">
        <v>0.39950858260718503</v>
      </c>
      <c r="W678">
        <v>85.05</v>
      </c>
      <c r="X678">
        <v>86.97</v>
      </c>
      <c r="Y678">
        <v>85.8</v>
      </c>
      <c r="Z678">
        <v>87.36</v>
      </c>
      <c r="AA678">
        <v>85.8</v>
      </c>
      <c r="AB678">
        <v>89.2</v>
      </c>
      <c r="AC678" s="1">
        <f>(Table2[[#This Row],[Close Price]]/Table2[[#This Row],[Day Low]])-1</f>
        <v>1.4109347442680775E-2</v>
      </c>
      <c r="AD678" s="1">
        <f>(Table2[[#This Row],[Day High]]/Table2[[#This Row],[Close Price]])-1</f>
        <v>8.3478260869565002E-3</v>
      </c>
      <c r="AE678" s="1">
        <f>(Table2[[#This Row],[Close Price]]/Table2[[#This Row],[Current Week Low]])-1</f>
        <v>5.2447552447552059E-3</v>
      </c>
      <c r="AF678" s="1">
        <f>(Table2[[#This Row],[Current Week High]]/Table2[[#This Row],[Close Price]])-1</f>
        <v>1.2869565217391354E-2</v>
      </c>
      <c r="AG678" s="1">
        <f>(Table2[[#This Row],[Close Price]]/Table2[[#This Row],[Current Month Low]])-1</f>
        <v>5.2447552447552059E-3</v>
      </c>
      <c r="AH678" s="1">
        <f>(Table2[[#This Row],[Current Month High]]/Table2[[#This Row],[Close Price]])-1</f>
        <v>3.4202898550724781E-2</v>
      </c>
      <c r="AI678">
        <v>80.869565217391298</v>
      </c>
      <c r="AJ678">
        <v>4.0410132689987899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-0.16</v>
      </c>
      <c r="AM678" t="s">
        <v>3216</v>
      </c>
      <c r="AN678">
        <v>-2.41</v>
      </c>
      <c r="AO678" t="s">
        <v>3216</v>
      </c>
      <c r="AP678">
        <v>2.4231584455328001E-2</v>
      </c>
      <c r="AQ678">
        <f>(Table2[[#This Row],[Sharpe Ratio]]-AVERAGE(Table2[Sharpe Ratio]))/_xlfn.STDEV.P(Table2[Sharpe Ratio])</f>
        <v>-0.46657824050576197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721</v>
      </c>
      <c r="AT678">
        <f>_xlfn.RANK.AVG(Table2[[#This Row],[6M Return vs Nifty Z-Score]],Table2[6M Return vs Nifty Z-Score])</f>
        <v>660</v>
      </c>
      <c r="AU678">
        <f>_xlfn.RANK.AVG(Table2[[#This Row],[Sharpe Ratio Z-Score]],Table2[Sharpe Ratio Z-Score])</f>
        <v>466</v>
      </c>
      <c r="AV678">
        <f>(Table2[[#This Row],[Rank 1Y]]+Table2[[#This Row],[Rank 6M]]+Table2[[#This Row],[Rank Sharpe]])/3</f>
        <v>615.66666666666663</v>
      </c>
    </row>
    <row r="679" spans="1:48" x14ac:dyDescent="0.3">
      <c r="A679" t="s">
        <v>1664</v>
      </c>
      <c r="B679" t="s">
        <v>1665</v>
      </c>
      <c r="C679" t="s">
        <v>3183</v>
      </c>
      <c r="D679" t="s">
        <v>262</v>
      </c>
      <c r="E679">
        <v>5387.080969785</v>
      </c>
      <c r="F679">
        <v>1751.35</v>
      </c>
      <c r="G679">
        <v>-58.140855080033099</v>
      </c>
      <c r="H679">
        <f>(Table2[[#This Row],[1Y Return vs Nifty]]-AVERAGE(Table2[1Y Return vs Nifty]))/_xlfn.STDEV.P(Table2[1Y Return vs Nifty])</f>
        <v>-1.4100566923793236</v>
      </c>
      <c r="I679">
        <v>-0.78047973963269202</v>
      </c>
      <c r="J679">
        <f>(Table2[[#This Row],[1M Return vs Nifty]]-AVERAGE(Table2[1M Return vs Nifty]))/_xlfn.STDEV.P(Table2[1M Return vs Nifty])</f>
        <v>-0.19092020259249751</v>
      </c>
      <c r="K679">
        <v>-13.709912849122301</v>
      </c>
      <c r="L679">
        <f>(Table2[[#This Row],[6M Return vs Nifty]]-AVERAGE(Table2[6M Return vs Nifty]))/_xlfn.STDEV.P(Table2[6M Return vs Nifty])</f>
        <v>-0.8851187576849171</v>
      </c>
      <c r="M679">
        <v>-4.3631396261370599</v>
      </c>
      <c r="N679">
        <f>(Table2[[#This Row],[1W Return vs Nifty]]-AVERAGE(Table2[1W Return vs Nifty]))/_xlfn.STDEV.P(Table2[1W Return vs Nifty])</f>
        <v>-0.72038626200107203</v>
      </c>
      <c r="O679">
        <v>1932.91</v>
      </c>
      <c r="P679">
        <v>1813.8071999303399</v>
      </c>
      <c r="Q679">
        <v>1913.4335471587401</v>
      </c>
      <c r="R679">
        <v>35.446127113729197</v>
      </c>
      <c r="S679" s="1">
        <f>(Table2[[#This Row],[Close Price]]-Table2[[#This Row],[20D EMA]])/Table2[[#This Row],[20D EMA]]</f>
        <v>-9.3930912458417698E-2</v>
      </c>
      <c r="T679" s="1">
        <f>(Table2[[#This Row],[Close Price]]-Table2[[#This Row],[50D EMA]])/Table2[[#This Row],[50D EMA]]</f>
        <v>-3.4434310290938713E-2</v>
      </c>
      <c r="U679" s="1">
        <f>(Table2[[#This Row],[Close Price]]-Table2[[#This Row],[200D EMA]])/Table2[[#This Row],[200D EMA]]</f>
        <v>-8.4708218584030923E-2</v>
      </c>
      <c r="V679">
        <v>0.33042079409265601</v>
      </c>
      <c r="W679">
        <v>1702.3</v>
      </c>
      <c r="X679">
        <v>1769.8</v>
      </c>
      <c r="Y679">
        <v>1739.95</v>
      </c>
      <c r="Z679">
        <v>1773.55</v>
      </c>
      <c r="AA679">
        <v>1739.95</v>
      </c>
      <c r="AB679">
        <v>1787.8</v>
      </c>
      <c r="AC679" s="1">
        <f>(Table2[[#This Row],[Close Price]]/Table2[[#This Row],[Day Low]])-1</f>
        <v>2.8813957586794281E-2</v>
      </c>
      <c r="AD679" s="1">
        <f>(Table2[[#This Row],[Day High]]/Table2[[#This Row],[Close Price]])-1</f>
        <v>1.0534730350872268E-2</v>
      </c>
      <c r="AE679" s="1">
        <f>(Table2[[#This Row],[Close Price]]/Table2[[#This Row],[Current Week Low]])-1</f>
        <v>6.5519124112760618E-3</v>
      </c>
      <c r="AF679" s="1">
        <f>(Table2[[#This Row],[Current Week High]]/Table2[[#This Row],[Close Price]])-1</f>
        <v>1.2675935706740526E-2</v>
      </c>
      <c r="AG679" s="1">
        <f>(Table2[[#This Row],[Close Price]]/Table2[[#This Row],[Current Month Low]])-1</f>
        <v>6.5519124112760618E-3</v>
      </c>
      <c r="AH679" s="1">
        <f>(Table2[[#This Row],[Current Month High]]/Table2[[#This Row],[Close Price]])-1</f>
        <v>2.081251605904022E-2</v>
      </c>
      <c r="AI679">
        <v>58.954520798241298</v>
      </c>
      <c r="AJ679">
        <v>9.4593749999999996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-7.0000000000000007E-2</v>
      </c>
      <c r="AM679" t="s">
        <v>3216</v>
      </c>
      <c r="AN679">
        <v>-3.65</v>
      </c>
      <c r="AO679" t="s">
        <v>3216</v>
      </c>
      <c r="AP679">
        <v>1.1989293895299E-2</v>
      </c>
      <c r="AQ679">
        <f>(Table2[[#This Row],[Sharpe Ratio]]-AVERAGE(Table2[Sharpe Ratio]))/_xlfn.STDEV.P(Table2[Sharpe Ratio])</f>
        <v>-0.60876115246545137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733</v>
      </c>
      <c r="AT679">
        <f>_xlfn.RANK.AVG(Table2[[#This Row],[6M Return vs Nifty Z-Score]],Table2[6M Return vs Nifty Z-Score])</f>
        <v>622</v>
      </c>
      <c r="AU679">
        <f>_xlfn.RANK.AVG(Table2[[#This Row],[Sharpe Ratio Z-Score]],Table2[Sharpe Ratio Z-Score])</f>
        <v>498</v>
      </c>
      <c r="AV679">
        <f>(Table2[[#This Row],[Rank 1Y]]+Table2[[#This Row],[Rank 6M]]+Table2[[#This Row],[Rank Sharpe]])/3</f>
        <v>617.66666666666663</v>
      </c>
    </row>
    <row r="680" spans="1:48" x14ac:dyDescent="0.3">
      <c r="A680" t="s">
        <v>1421</v>
      </c>
      <c r="B680" t="s">
        <v>1422</v>
      </c>
      <c r="C680" t="s">
        <v>3183</v>
      </c>
      <c r="D680" t="s">
        <v>141</v>
      </c>
      <c r="E680">
        <v>7896.3206266649904</v>
      </c>
      <c r="F680">
        <v>444.65</v>
      </c>
      <c r="G680">
        <v>-42.966551282117202</v>
      </c>
      <c r="H680">
        <f>(Table2[[#This Row],[1Y Return vs Nifty]]-AVERAGE(Table2[1Y Return vs Nifty]))/_xlfn.STDEV.P(Table2[1Y Return vs Nifty])</f>
        <v>-1.1578424377561618</v>
      </c>
      <c r="I680">
        <v>2.3160757245064301</v>
      </c>
      <c r="J680">
        <f>(Table2[[#This Row],[1M Return vs Nifty]]-AVERAGE(Table2[1M Return vs Nifty]))/_xlfn.STDEV.P(Table2[1M Return vs Nifty])</f>
        <v>9.7189311115337795E-2</v>
      </c>
      <c r="K680">
        <v>-25.414008577915698</v>
      </c>
      <c r="L680">
        <f>(Table2[[#This Row],[6M Return vs Nifty]]-AVERAGE(Table2[6M Return vs Nifty]))/_xlfn.STDEV.P(Table2[6M Return vs Nifty])</f>
        <v>-1.230175324400457</v>
      </c>
      <c r="M680">
        <v>2.5538455392788899</v>
      </c>
      <c r="N680">
        <f>(Table2[[#This Row],[1W Return vs Nifty]]-AVERAGE(Table2[1W Return vs Nifty]))/_xlfn.STDEV.P(Table2[1W Return vs Nifty])</f>
        <v>0.84010810812455183</v>
      </c>
      <c r="O680">
        <v>440.83</v>
      </c>
      <c r="P680">
        <v>447.76352399924502</v>
      </c>
      <c r="Q680">
        <v>475.67801673785101</v>
      </c>
      <c r="R680">
        <v>52.595236721030297</v>
      </c>
      <c r="S680" s="1">
        <f>(Table2[[#This Row],[Close Price]]-Table2[[#This Row],[20D EMA]])/Table2[[#This Row],[20D EMA]]</f>
        <v>8.6654719506385532E-3</v>
      </c>
      <c r="T680" s="1">
        <f>(Table2[[#This Row],[Close Price]]-Table2[[#This Row],[50D EMA]])/Table2[[#This Row],[50D EMA]]</f>
        <v>-6.9535007484225007E-3</v>
      </c>
      <c r="U680" s="1">
        <f>(Table2[[#This Row],[Close Price]]-Table2[[#This Row],[200D EMA]])/Table2[[#This Row],[200D EMA]]</f>
        <v>-6.5229032341325877E-2</v>
      </c>
      <c r="V680">
        <v>1.0480065480946701</v>
      </c>
      <c r="W680">
        <v>441.1</v>
      </c>
      <c r="X680">
        <v>463.7</v>
      </c>
      <c r="Y680">
        <v>438.7</v>
      </c>
      <c r="Z680">
        <v>468.95</v>
      </c>
      <c r="AA680">
        <v>417.2</v>
      </c>
      <c r="AB680">
        <v>480.5</v>
      </c>
      <c r="AC680" s="1">
        <f>(Table2[[#This Row],[Close Price]]/Table2[[#This Row],[Day Low]])-1</f>
        <v>8.0480616640217217E-3</v>
      </c>
      <c r="AD680" s="1">
        <f>(Table2[[#This Row],[Day High]]/Table2[[#This Row],[Close Price]])-1</f>
        <v>4.2842685258068114E-2</v>
      </c>
      <c r="AE680" s="1">
        <f>(Table2[[#This Row],[Close Price]]/Table2[[#This Row],[Current Week Low]])-1</f>
        <v>1.3562799179393625E-2</v>
      </c>
      <c r="AF680" s="1">
        <f>(Table2[[#This Row],[Current Week High]]/Table2[[#This Row],[Close Price]])-1</f>
        <v>5.4649724502417563E-2</v>
      </c>
      <c r="AG680" s="1">
        <f>(Table2[[#This Row],[Close Price]]/Table2[[#This Row],[Current Month Low]])-1</f>
        <v>6.579578139980824E-2</v>
      </c>
      <c r="AH680" s="1">
        <f>(Table2[[#This Row],[Current Month High]]/Table2[[#This Row],[Close Price]])-1</f>
        <v>8.0625210839986527E-2</v>
      </c>
      <c r="AI680">
        <v>58.596649049814403</v>
      </c>
      <c r="AJ680">
        <v>15.164465164465099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-0.19</v>
      </c>
      <c r="AM680" t="s">
        <v>3216</v>
      </c>
      <c r="AN680">
        <v>1.83</v>
      </c>
      <c r="AO680" t="s">
        <v>3217</v>
      </c>
      <c r="AP680">
        <v>3.0409066593044001E-2</v>
      </c>
      <c r="AQ680">
        <f>(Table2[[#This Row],[Sharpe Ratio]]-AVERAGE(Table2[Sharpe Ratio]))/_xlfn.STDEV.P(Table2[Sharpe Ratio])</f>
        <v>-0.39483248389162162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705</v>
      </c>
      <c r="AT680">
        <f>_xlfn.RANK.AVG(Table2[[#This Row],[6M Return vs Nifty Z-Score]],Table2[6M Return vs Nifty Z-Score])</f>
        <v>710</v>
      </c>
      <c r="AU680">
        <f>_xlfn.RANK.AVG(Table2[[#This Row],[Sharpe Ratio Z-Score]],Table2[Sharpe Ratio Z-Score])</f>
        <v>443</v>
      </c>
      <c r="AV680">
        <f>(Table2[[#This Row],[Rank 1Y]]+Table2[[#This Row],[Rank 6M]]+Table2[[#This Row],[Rank Sharpe]])/3</f>
        <v>619.33333333333337</v>
      </c>
    </row>
    <row r="681" spans="1:48" x14ac:dyDescent="0.3">
      <c r="A681" t="s">
        <v>1803</v>
      </c>
      <c r="B681" t="s">
        <v>1804</v>
      </c>
      <c r="C681" t="s">
        <v>3171</v>
      </c>
      <c r="D681" t="s">
        <v>398</v>
      </c>
      <c r="E681">
        <v>4440.992167335</v>
      </c>
      <c r="F681">
        <v>119.45</v>
      </c>
      <c r="G681">
        <v>-40.878301999526002</v>
      </c>
      <c r="H681">
        <f>(Table2[[#This Row],[1Y Return vs Nifty]]-AVERAGE(Table2[1Y Return vs Nifty]))/_xlfn.STDEV.P(Table2[1Y Return vs Nifty])</f>
        <v>-1.1231333503877894</v>
      </c>
      <c r="I681">
        <v>1.3842609019391501</v>
      </c>
      <c r="J681">
        <f>(Table2[[#This Row],[1M Return vs Nifty]]-AVERAGE(Table2[1M Return vs Nifty]))/_xlfn.STDEV.P(Table2[1M Return vs Nifty])</f>
        <v>1.0491456513773879E-2</v>
      </c>
      <c r="K681">
        <v>-11.9982006650876</v>
      </c>
      <c r="L681">
        <f>(Table2[[#This Row],[6M Return vs Nifty]]-AVERAGE(Table2[6M Return vs Nifty]))/_xlfn.STDEV.P(Table2[6M Return vs Nifty])</f>
        <v>-0.83465458316734742</v>
      </c>
      <c r="M681">
        <v>0.41667642089243201</v>
      </c>
      <c r="N681">
        <f>(Table2[[#This Row],[1W Return vs Nifty]]-AVERAGE(Table2[1W Return vs Nifty]))/_xlfn.STDEV.P(Table2[1W Return vs Nifty])</f>
        <v>0.35795579790662774</v>
      </c>
      <c r="O681">
        <v>126.39</v>
      </c>
      <c r="P681">
        <v>121.33086135886199</v>
      </c>
      <c r="Q681">
        <v>126.3852</v>
      </c>
      <c r="R681">
        <v>44.309399049255397</v>
      </c>
      <c r="S681" s="1">
        <f>(Table2[[#This Row],[Close Price]]-Table2[[#This Row],[20D EMA]])/Table2[[#This Row],[20D EMA]]</f>
        <v>-5.4909407389825124E-2</v>
      </c>
      <c r="T681" s="1">
        <f>(Table2[[#This Row],[Close Price]]-Table2[[#This Row],[50D EMA]])/Table2[[#This Row],[50D EMA]]</f>
        <v>-1.5501920433078785E-2</v>
      </c>
      <c r="U681" s="1">
        <f>(Table2[[#This Row],[Close Price]]-Table2[[#This Row],[200D EMA]])/Table2[[#This Row],[200D EMA]]</f>
        <v>-5.4873513670904463E-2</v>
      </c>
      <c r="V681">
        <v>0.70240269508725595</v>
      </c>
      <c r="W681">
        <v>117.41</v>
      </c>
      <c r="X681">
        <v>121.14</v>
      </c>
      <c r="Y681">
        <v>119.01</v>
      </c>
      <c r="Z681">
        <v>123.01</v>
      </c>
      <c r="AA681">
        <v>119.01</v>
      </c>
      <c r="AB681">
        <v>123.8</v>
      </c>
      <c r="AC681" s="1">
        <f>(Table2[[#This Row],[Close Price]]/Table2[[#This Row],[Day Low]])-1</f>
        <v>1.7375010646452749E-2</v>
      </c>
      <c r="AD681" s="1">
        <f>(Table2[[#This Row],[Day High]]/Table2[[#This Row],[Close Price]])-1</f>
        <v>1.4148179154457985E-2</v>
      </c>
      <c r="AE681" s="1">
        <f>(Table2[[#This Row],[Close Price]]/Table2[[#This Row],[Current Week Low]])-1</f>
        <v>3.6971683051845172E-3</v>
      </c>
      <c r="AF681" s="1">
        <f>(Table2[[#This Row],[Current Week High]]/Table2[[#This Row],[Close Price]])-1</f>
        <v>2.9803264964420206E-2</v>
      </c>
      <c r="AG681" s="1">
        <f>(Table2[[#This Row],[Close Price]]/Table2[[#This Row],[Current Month Low]])-1</f>
        <v>3.6971683051845172E-3</v>
      </c>
      <c r="AH681" s="1">
        <f>(Table2[[#This Row],[Current Month High]]/Table2[[#This Row],[Close Price]])-1</f>
        <v>3.641691084135612E-2</v>
      </c>
      <c r="AI681">
        <v>28.589367936375002</v>
      </c>
      <c r="AJ681">
        <v>9.8390804597701091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-0.06</v>
      </c>
      <c r="AM681" t="s">
        <v>3216</v>
      </c>
      <c r="AN681">
        <v>0.11</v>
      </c>
      <c r="AO681" t="s">
        <v>3217</v>
      </c>
      <c r="AQ681">
        <f>(Table2[[#This Row],[Sharpe Ratio]]-AVERAGE(Table2[Sharpe Ratio]))/_xlfn.STDEV.P(Table2[Sharpe Ratio])</f>
        <v>-0.74800574154095378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698</v>
      </c>
      <c r="AT681">
        <f>_xlfn.RANK.AVG(Table2[[#This Row],[6M Return vs Nifty Z-Score]],Table2[6M Return vs Nifty Z-Score])</f>
        <v>604</v>
      </c>
      <c r="AU681">
        <f>_xlfn.RANK.AVG(Table2[[#This Row],[Sharpe Ratio Z-Score]],Table2[Sharpe Ratio Z-Score])</f>
        <v>556.5</v>
      </c>
      <c r="AV681">
        <f>(Table2[[#This Row],[Rank 1Y]]+Table2[[#This Row],[Rank 6M]]+Table2[[#This Row],[Rank Sharpe]])/3</f>
        <v>619.5</v>
      </c>
    </row>
    <row r="682" spans="1:48" x14ac:dyDescent="0.3">
      <c r="A682" t="s">
        <v>1471</v>
      </c>
      <c r="B682" t="s">
        <v>1472</v>
      </c>
      <c r="C682" t="s">
        <v>3178</v>
      </c>
      <c r="D682" t="s">
        <v>847</v>
      </c>
      <c r="E682">
        <v>7263.5944931820004</v>
      </c>
      <c r="F682">
        <v>40.99</v>
      </c>
      <c r="G682">
        <v>-34.347418749337599</v>
      </c>
      <c r="H682">
        <f>(Table2[[#This Row],[1Y Return vs Nifty]]-AVERAGE(Table2[1Y Return vs Nifty]))/_xlfn.STDEV.P(Table2[1Y Return vs Nifty])</f>
        <v>-1.0145826140302248</v>
      </c>
      <c r="I682">
        <v>1.8829859958539901</v>
      </c>
      <c r="J682">
        <f>(Table2[[#This Row],[1M Return vs Nifty]]-AVERAGE(Table2[1M Return vs Nifty]))/_xlfn.STDEV.P(Table2[1M Return vs Nifty])</f>
        <v>5.6893804524564572E-2</v>
      </c>
      <c r="K682">
        <v>-22.3236294361845</v>
      </c>
      <c r="L682">
        <f>(Table2[[#This Row],[6M Return vs Nifty]]-AVERAGE(Table2[6M Return vs Nifty]))/_xlfn.STDEV.P(Table2[6M Return vs Nifty])</f>
        <v>-1.1390657127564128</v>
      </c>
      <c r="M682">
        <v>-5.34589021965055</v>
      </c>
      <c r="N682">
        <f>(Table2[[#This Row],[1W Return vs Nifty]]-AVERAGE(Table2[1W Return vs Nifty]))/_xlfn.STDEV.P(Table2[1W Return vs Nifty])</f>
        <v>-0.94209799503804692</v>
      </c>
      <c r="O682">
        <v>40.96</v>
      </c>
      <c r="P682">
        <v>40.968189173027397</v>
      </c>
      <c r="Q682">
        <v>42.5903209789955</v>
      </c>
      <c r="R682">
        <v>48.444629436750802</v>
      </c>
      <c r="S682" s="1">
        <f>(Table2[[#This Row],[Close Price]]-Table2[[#This Row],[20D EMA]])/Table2[[#This Row],[20D EMA]]</f>
        <v>7.3242187500002776E-4</v>
      </c>
      <c r="T682" s="1">
        <f>(Table2[[#This Row],[Close Price]]-Table2[[#This Row],[50D EMA]])/Table2[[#This Row],[50D EMA]]</f>
        <v>5.3238445273935361E-4</v>
      </c>
      <c r="U682" s="1">
        <f>(Table2[[#This Row],[Close Price]]-Table2[[#This Row],[200D EMA]])/Table2[[#This Row],[200D EMA]]</f>
        <v>-3.7574757414595136E-2</v>
      </c>
      <c r="V682">
        <v>1.8285450031019199</v>
      </c>
      <c r="W682">
        <v>40.85</v>
      </c>
      <c r="X682">
        <v>41.68</v>
      </c>
      <c r="Y682">
        <v>40.85</v>
      </c>
      <c r="Z682">
        <v>42.95</v>
      </c>
      <c r="AA682">
        <v>38.700000000000003</v>
      </c>
      <c r="AB682">
        <v>44.38</v>
      </c>
      <c r="AC682" s="1">
        <f>(Table2[[#This Row],[Close Price]]/Table2[[#This Row],[Day Low]])-1</f>
        <v>3.4271725826193755E-3</v>
      </c>
      <c r="AD682" s="1">
        <f>(Table2[[#This Row],[Day High]]/Table2[[#This Row],[Close Price]])-1</f>
        <v>1.683337399365703E-2</v>
      </c>
      <c r="AE682" s="1">
        <f>(Table2[[#This Row],[Close Price]]/Table2[[#This Row],[Current Week Low]])-1</f>
        <v>3.4271725826193755E-3</v>
      </c>
      <c r="AF682" s="1">
        <f>(Table2[[#This Row],[Current Week High]]/Table2[[#This Row],[Close Price]])-1</f>
        <v>4.7816540619663339E-2</v>
      </c>
      <c r="AG682" s="1">
        <f>(Table2[[#This Row],[Close Price]]/Table2[[#This Row],[Current Month Low]])-1</f>
        <v>5.9173126614987082E-2</v>
      </c>
      <c r="AH682" s="1">
        <f>(Table2[[#This Row],[Current Month High]]/Table2[[#This Row],[Close Price]])-1</f>
        <v>8.270309831666256E-2</v>
      </c>
      <c r="AI682">
        <v>31.739448646011201</v>
      </c>
      <c r="AJ682">
        <v>10.783783783783701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-7.0000000000000007E-2</v>
      </c>
      <c r="AM682" t="s">
        <v>3216</v>
      </c>
      <c r="AN682">
        <v>4.6500000000000004</v>
      </c>
      <c r="AO682" t="s">
        <v>3217</v>
      </c>
      <c r="AP682">
        <v>9.6976975016420004E-3</v>
      </c>
      <c r="AQ682">
        <f>(Table2[[#This Row],[Sharpe Ratio]]-AVERAGE(Table2[Sharpe Ratio]))/_xlfn.STDEV.P(Table2[Sharpe Ratio])</f>
        <v>-0.6353759306957848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677</v>
      </c>
      <c r="AT682">
        <f>_xlfn.RANK.AVG(Table2[[#This Row],[6M Return vs Nifty Z-Score]],Table2[6M Return vs Nifty Z-Score])</f>
        <v>694</v>
      </c>
      <c r="AU682">
        <f>_xlfn.RANK.AVG(Table2[[#This Row],[Sharpe Ratio Z-Score]],Table2[Sharpe Ratio Z-Score])</f>
        <v>504</v>
      </c>
      <c r="AV682">
        <f>(Table2[[#This Row],[Rank 1Y]]+Table2[[#This Row],[Rank 6M]]+Table2[[#This Row],[Rank Sharpe]])/3</f>
        <v>625</v>
      </c>
    </row>
    <row r="683" spans="1:48" x14ac:dyDescent="0.3">
      <c r="A683" t="s">
        <v>2302</v>
      </c>
      <c r="B683" t="s">
        <v>2303</v>
      </c>
      <c r="C683" t="s">
        <v>3178</v>
      </c>
      <c r="D683" t="s">
        <v>495</v>
      </c>
      <c r="E683">
        <v>2437.1747572499999</v>
      </c>
      <c r="F683">
        <v>623.75</v>
      </c>
      <c r="G683">
        <v>-40.986957886412497</v>
      </c>
      <c r="H683">
        <f>(Table2[[#This Row],[1Y Return vs Nifty]]-AVERAGE(Table2[1Y Return vs Nifty]))/_xlfn.STDEV.P(Table2[1Y Return vs Nifty])</f>
        <v>-1.1249393352874235</v>
      </c>
      <c r="I683">
        <v>-3.9638411068417501</v>
      </c>
      <c r="J683">
        <f>(Table2[[#This Row],[1M Return vs Nifty]]-AVERAGE(Table2[1M Return vs Nifty]))/_xlfn.STDEV.P(Table2[1M Return vs Nifty])</f>
        <v>-0.48710630553313755</v>
      </c>
      <c r="K683">
        <v>1.47314375518158</v>
      </c>
      <c r="L683">
        <f>(Table2[[#This Row],[6M Return vs Nifty]]-AVERAGE(Table2[6M Return vs Nifty]))/_xlfn.STDEV.P(Table2[6M Return vs Nifty])</f>
        <v>-0.43749653162603119</v>
      </c>
      <c r="M683">
        <v>-3.5143094702706601</v>
      </c>
      <c r="N683">
        <f>(Table2[[#This Row],[1W Return vs Nifty]]-AVERAGE(Table2[1W Return vs Nifty]))/_xlfn.STDEV.P(Table2[1W Return vs Nifty])</f>
        <v>-0.52888741564743547</v>
      </c>
      <c r="O683">
        <v>585.95000000000005</v>
      </c>
      <c r="P683">
        <v>602.97801806959103</v>
      </c>
      <c r="Q683">
        <v>600.28984607432699</v>
      </c>
      <c r="R683">
        <v>48.5015126960431</v>
      </c>
      <c r="S683" s="1">
        <f>(Table2[[#This Row],[Close Price]]-Table2[[#This Row],[20D EMA]])/Table2[[#This Row],[20D EMA]]</f>
        <v>6.4510623773359421E-2</v>
      </c>
      <c r="T683" s="1">
        <f>(Table2[[#This Row],[Close Price]]-Table2[[#This Row],[50D EMA]])/Table2[[#This Row],[50D EMA]]</f>
        <v>3.4448987040870252E-2</v>
      </c>
      <c r="U683" s="1">
        <f>(Table2[[#This Row],[Close Price]]-Table2[[#This Row],[200D EMA]])/Table2[[#This Row],[200D EMA]]</f>
        <v>3.9081377236502866E-2</v>
      </c>
      <c r="V683">
        <v>0.51657974452017397</v>
      </c>
      <c r="W683">
        <v>617.54999999999995</v>
      </c>
      <c r="X683">
        <v>628.29999999999995</v>
      </c>
      <c r="Y683">
        <v>617</v>
      </c>
      <c r="Z683">
        <v>638</v>
      </c>
      <c r="AA683">
        <v>600.6</v>
      </c>
      <c r="AB683">
        <v>638</v>
      </c>
      <c r="AC683" s="1">
        <f>(Table2[[#This Row],[Close Price]]/Table2[[#This Row],[Day Low]])-1</f>
        <v>1.0039672900979735E-2</v>
      </c>
      <c r="AD683" s="1">
        <f>(Table2[[#This Row],[Day High]]/Table2[[#This Row],[Close Price]])-1</f>
        <v>7.2945891783566807E-3</v>
      </c>
      <c r="AE683" s="1">
        <f>(Table2[[#This Row],[Close Price]]/Table2[[#This Row],[Current Week Low]])-1</f>
        <v>1.0940032414910927E-2</v>
      </c>
      <c r="AF683" s="1">
        <f>(Table2[[#This Row],[Current Week High]]/Table2[[#This Row],[Close Price]])-1</f>
        <v>2.2845691382765487E-2</v>
      </c>
      <c r="AG683" s="1">
        <f>(Table2[[#This Row],[Close Price]]/Table2[[#This Row],[Current Month Low]])-1</f>
        <v>3.8544788544788489E-2</v>
      </c>
      <c r="AH683" s="1">
        <f>(Table2[[#This Row],[Current Month High]]/Table2[[#This Row],[Close Price]])-1</f>
        <v>2.2845691382765487E-2</v>
      </c>
      <c r="AI683">
        <v>26.925851703406799</v>
      </c>
      <c r="AJ683">
        <v>35.289014206702099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</v>
      </c>
      <c r="AM683" t="s">
        <v>3218</v>
      </c>
      <c r="AN683">
        <v>-1.02</v>
      </c>
      <c r="AO683" t="s">
        <v>3216</v>
      </c>
      <c r="AP683">
        <v>-8.9040511932558006E-2</v>
      </c>
      <c r="AQ683">
        <f>(Table2[[#This Row],[Sharpe Ratio]]-AVERAGE(Table2[Sharpe Ratio]))/_xlfn.STDEV.P(Table2[Sharpe Ratio])</f>
        <v>-1.782129152260147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699</v>
      </c>
      <c r="AT683">
        <f>_xlfn.RANK.AVG(Table2[[#This Row],[6M Return vs Nifty Z-Score]],Table2[6M Return vs Nifty Z-Score])</f>
        <v>465</v>
      </c>
      <c r="AU683">
        <f>_xlfn.RANK.AVG(Table2[[#This Row],[Sharpe Ratio Z-Score]],Table2[Sharpe Ratio Z-Score])</f>
        <v>715</v>
      </c>
      <c r="AV683">
        <f>(Table2[[#This Row],[Rank 1Y]]+Table2[[#This Row],[Rank 6M]]+Table2[[#This Row],[Rank Sharpe]])/3</f>
        <v>626.33333333333337</v>
      </c>
    </row>
    <row r="684" spans="1:48" x14ac:dyDescent="0.3">
      <c r="A684" t="s">
        <v>505</v>
      </c>
      <c r="B684" t="s">
        <v>506</v>
      </c>
      <c r="C684" t="s">
        <v>3170</v>
      </c>
      <c r="D684" t="s">
        <v>21</v>
      </c>
      <c r="E684">
        <v>43236.151927400002</v>
      </c>
      <c r="F684">
        <v>1065.8</v>
      </c>
      <c r="G684">
        <v>-44.874755943563002</v>
      </c>
      <c r="H684">
        <f>(Table2[[#This Row],[1Y Return vs Nifty]]-AVERAGE(Table2[1Y Return vs Nifty]))/_xlfn.STDEV.P(Table2[1Y Return vs Nifty])</f>
        <v>-1.189558977952299</v>
      </c>
      <c r="I684">
        <v>4.5139246774255701</v>
      </c>
      <c r="J684">
        <f>(Table2[[#This Row],[1M Return vs Nifty]]-AVERAGE(Table2[1M Return vs Nifty]))/_xlfn.STDEV.P(Table2[1M Return vs Nifty])</f>
        <v>0.30168143158987004</v>
      </c>
      <c r="K684">
        <v>-13.3093123994854</v>
      </c>
      <c r="L684">
        <f>(Table2[[#This Row],[6M Return vs Nifty]]-AVERAGE(Table2[6M Return vs Nifty]))/_xlfn.STDEV.P(Table2[6M Return vs Nifty])</f>
        <v>-0.87330837788459226</v>
      </c>
      <c r="M684">
        <v>-3.18487569465294</v>
      </c>
      <c r="N684">
        <f>(Table2[[#This Row],[1W Return vs Nifty]]-AVERAGE(Table2[1W Return vs Nifty]))/_xlfn.STDEV.P(Table2[1W Return vs Nifty])</f>
        <v>-0.45456608346488092</v>
      </c>
      <c r="O684">
        <v>1066.83</v>
      </c>
      <c r="P684">
        <v>1045.82333386394</v>
      </c>
      <c r="Q684">
        <v>1081.2719999999899</v>
      </c>
      <c r="R684">
        <v>45.5076344253374</v>
      </c>
      <c r="S684" s="1">
        <f>(Table2[[#This Row],[Close Price]]-Table2[[#This Row],[20D EMA]])/Table2[[#This Row],[20D EMA]]</f>
        <v>-9.6547716130964897E-4</v>
      </c>
      <c r="T684" s="1">
        <f>(Table2[[#This Row],[Close Price]]-Table2[[#This Row],[50D EMA]])/Table2[[#This Row],[50D EMA]]</f>
        <v>1.9101377344731257E-2</v>
      </c>
      <c r="U684" s="1">
        <f>(Table2[[#This Row],[Close Price]]-Table2[[#This Row],[200D EMA]])/Table2[[#This Row],[200D EMA]]</f>
        <v>-1.4309073017695935E-2</v>
      </c>
      <c r="V684">
        <v>1.4170596382057401</v>
      </c>
      <c r="W684">
        <v>1062.0999999999999</v>
      </c>
      <c r="X684">
        <v>1086.8499999999999</v>
      </c>
      <c r="Y684">
        <v>1062.0999999999999</v>
      </c>
      <c r="Z684">
        <v>1120.8499999999999</v>
      </c>
      <c r="AA684">
        <v>1045.55</v>
      </c>
      <c r="AB684">
        <v>1122.9000000000001</v>
      </c>
      <c r="AC684" s="1">
        <f>(Table2[[#This Row],[Close Price]]/Table2[[#This Row],[Day Low]])-1</f>
        <v>3.4836644383768878E-3</v>
      </c>
      <c r="AD684" s="1">
        <f>(Table2[[#This Row],[Day High]]/Table2[[#This Row],[Close Price]])-1</f>
        <v>1.9750422218052233E-2</v>
      </c>
      <c r="AE684" s="1">
        <f>(Table2[[#This Row],[Close Price]]/Table2[[#This Row],[Current Week Low]])-1</f>
        <v>3.4836644383768878E-3</v>
      </c>
      <c r="AF684" s="1">
        <f>(Table2[[#This Row],[Current Week High]]/Table2[[#This Row],[Close Price]])-1</f>
        <v>5.1651341715143406E-2</v>
      </c>
      <c r="AG684" s="1">
        <f>(Table2[[#This Row],[Close Price]]/Table2[[#This Row],[Current Month Low]])-1</f>
        <v>1.9367796853330788E-2</v>
      </c>
      <c r="AH684" s="1">
        <f>(Table2[[#This Row],[Current Month High]]/Table2[[#This Row],[Close Price]])-1</f>
        <v>5.3574779508350767E-2</v>
      </c>
      <c r="AI684">
        <v>31.3567273409645</v>
      </c>
      <c r="AJ684">
        <v>9.8649623750128796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-0.08</v>
      </c>
      <c r="AM684" t="s">
        <v>3216</v>
      </c>
      <c r="AN684">
        <v>1.41</v>
      </c>
      <c r="AO684" t="s">
        <v>3217</v>
      </c>
      <c r="AQ684">
        <f>(Table2[[#This Row],[Sharpe Ratio]]-AVERAGE(Table2[Sharpe Ratio]))/_xlfn.STDEV.P(Table2[Sharpe Ratio])</f>
        <v>-0.74800574154095378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708</v>
      </c>
      <c r="AT684">
        <f>_xlfn.RANK.AVG(Table2[[#This Row],[6M Return vs Nifty Z-Score]],Table2[6M Return vs Nifty Z-Score])</f>
        <v>616</v>
      </c>
      <c r="AU684">
        <f>_xlfn.RANK.AVG(Table2[[#This Row],[Sharpe Ratio Z-Score]],Table2[Sharpe Ratio Z-Score])</f>
        <v>556.5</v>
      </c>
      <c r="AV684">
        <f>(Table2[[#This Row],[Rank 1Y]]+Table2[[#This Row],[Rank 6M]]+Table2[[#This Row],[Rank Sharpe]])/3</f>
        <v>626.83333333333337</v>
      </c>
    </row>
    <row r="685" spans="1:48" x14ac:dyDescent="0.3">
      <c r="A685" t="s">
        <v>1485</v>
      </c>
      <c r="B685" t="s">
        <v>1486</v>
      </c>
      <c r="C685" t="s">
        <v>3173</v>
      </c>
      <c r="D685" t="s">
        <v>382</v>
      </c>
      <c r="E685">
        <v>7117.3311917399997</v>
      </c>
      <c r="F685">
        <v>310.95</v>
      </c>
      <c r="G685">
        <v>-50.866307840160196</v>
      </c>
      <c r="H685">
        <f>(Table2[[#This Row],[1Y Return vs Nifty]]-AVERAGE(Table2[1Y Return vs Nifty]))/_xlfn.STDEV.P(Table2[1Y Return vs Nifty])</f>
        <v>-1.2891454114230589</v>
      </c>
      <c r="I685">
        <v>3.02538944759005</v>
      </c>
      <c r="J685">
        <f>(Table2[[#This Row],[1M Return vs Nifty]]-AVERAGE(Table2[1M Return vs Nifty]))/_xlfn.STDEV.P(Table2[1M Return vs Nifty])</f>
        <v>0.16318523277428676</v>
      </c>
      <c r="K685">
        <v>-7.6889484282097804</v>
      </c>
      <c r="L685">
        <f>(Table2[[#This Row],[6M Return vs Nifty]]-AVERAGE(Table2[6M Return vs Nifty]))/_xlfn.STDEV.P(Table2[6M Return vs Nifty])</f>
        <v>-0.70761052812682934</v>
      </c>
      <c r="M685">
        <v>9.4419106235672495E-3</v>
      </c>
      <c r="N685">
        <f>(Table2[[#This Row],[1W Return vs Nifty]]-AVERAGE(Table2[1W Return vs Nifty]))/_xlfn.STDEV.P(Table2[1W Return vs Nifty])</f>
        <v>0.26608236672265112</v>
      </c>
      <c r="O685">
        <v>316.05</v>
      </c>
      <c r="P685">
        <v>301.74686665453402</v>
      </c>
      <c r="Q685">
        <v>315.06904914862997</v>
      </c>
      <c r="R685">
        <v>56.544688995117298</v>
      </c>
      <c r="S685" s="1">
        <f>(Table2[[#This Row],[Close Price]]-Table2[[#This Row],[20D EMA]])/Table2[[#This Row],[20D EMA]]</f>
        <v>-1.6136687233032819E-2</v>
      </c>
      <c r="T685" s="1">
        <f>(Table2[[#This Row],[Close Price]]-Table2[[#This Row],[50D EMA]])/Table2[[#This Row],[50D EMA]]</f>
        <v>3.0499515860764569E-2</v>
      </c>
      <c r="U685" s="1">
        <f>(Table2[[#This Row],[Close Price]]-Table2[[#This Row],[200D EMA]])/Table2[[#This Row],[200D EMA]]</f>
        <v>-1.3073480748935362E-2</v>
      </c>
      <c r="V685">
        <v>1.00546918074284</v>
      </c>
      <c r="W685">
        <v>302.2</v>
      </c>
      <c r="X685">
        <v>317.39999999999998</v>
      </c>
      <c r="Y685">
        <v>308.35000000000002</v>
      </c>
      <c r="Z685">
        <v>320.95</v>
      </c>
      <c r="AA685">
        <v>308.35000000000002</v>
      </c>
      <c r="AB685">
        <v>327.60000000000002</v>
      </c>
      <c r="AC685" s="1">
        <f>(Table2[[#This Row],[Close Price]]/Table2[[#This Row],[Day Low]])-1</f>
        <v>2.8954334877564492E-2</v>
      </c>
      <c r="AD685" s="1">
        <f>(Table2[[#This Row],[Day High]]/Table2[[#This Row],[Close Price]])-1</f>
        <v>2.0742884708152332E-2</v>
      </c>
      <c r="AE685" s="1">
        <f>(Table2[[#This Row],[Close Price]]/Table2[[#This Row],[Current Week Low]])-1</f>
        <v>8.4319766499107995E-3</v>
      </c>
      <c r="AF685" s="1">
        <f>(Table2[[#This Row],[Current Week High]]/Table2[[#This Row],[Close Price]])-1</f>
        <v>3.2159511175430033E-2</v>
      </c>
      <c r="AG685" s="1">
        <f>(Table2[[#This Row],[Close Price]]/Table2[[#This Row],[Current Month Low]])-1</f>
        <v>8.4319766499107995E-3</v>
      </c>
      <c r="AH685" s="1">
        <f>(Table2[[#This Row],[Current Month High]]/Table2[[#This Row],[Close Price]])-1</f>
        <v>5.3545586107091259E-2</v>
      </c>
      <c r="AI685">
        <v>37.626628075253201</v>
      </c>
      <c r="AJ685">
        <v>20.453224869262002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-0.09</v>
      </c>
      <c r="AM685" t="s">
        <v>3216</v>
      </c>
      <c r="AN685">
        <v>1.68</v>
      </c>
      <c r="AO685" t="s">
        <v>3217</v>
      </c>
      <c r="AP685">
        <v>-8.3113030300120006E-3</v>
      </c>
      <c r="AQ685">
        <f>(Table2[[#This Row],[Sharpe Ratio]]-AVERAGE(Table2[Sharpe Ratio]))/_xlfn.STDEV.P(Table2[Sharpe Ratio])</f>
        <v>-0.84453385947705484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722</v>
      </c>
      <c r="AT685">
        <f>_xlfn.RANK.AVG(Table2[[#This Row],[6M Return vs Nifty Z-Score]],Table2[6M Return vs Nifty Z-Score])</f>
        <v>558</v>
      </c>
      <c r="AU685">
        <f>_xlfn.RANK.AVG(Table2[[#This Row],[Sharpe Ratio Z-Score]],Table2[Sharpe Ratio Z-Score])</f>
        <v>602</v>
      </c>
      <c r="AV685">
        <f>(Table2[[#This Row],[Rank 1Y]]+Table2[[#This Row],[Rank 6M]]+Table2[[#This Row],[Rank Sharpe]])/3</f>
        <v>627.33333333333337</v>
      </c>
    </row>
    <row r="686" spans="1:48" x14ac:dyDescent="0.3">
      <c r="A686" t="s">
        <v>2351</v>
      </c>
      <c r="B686" t="s">
        <v>2352</v>
      </c>
      <c r="C686" t="s">
        <v>3181</v>
      </c>
      <c r="D686" t="s">
        <v>215</v>
      </c>
      <c r="E686">
        <v>2318.8074335050001</v>
      </c>
      <c r="F686">
        <v>300.05</v>
      </c>
      <c r="G686">
        <v>-42.258198173679503</v>
      </c>
      <c r="H686">
        <f>(Table2[[#This Row],[1Y Return vs Nifty]]-AVERAGE(Table2[1Y Return vs Nifty]))/_xlfn.STDEV.P(Table2[1Y Return vs Nifty])</f>
        <v>-1.1460688003205419</v>
      </c>
      <c r="I686">
        <v>2.4904324745611901</v>
      </c>
      <c r="J686">
        <f>(Table2[[#This Row],[1M Return vs Nifty]]-AVERAGE(Table2[1M Return vs Nifty]))/_xlfn.STDEV.P(Table2[1M Return vs Nifty])</f>
        <v>0.11341180060461328</v>
      </c>
      <c r="K686">
        <v>-14.4070430922051</v>
      </c>
      <c r="L686">
        <f>(Table2[[#This Row],[6M Return vs Nifty]]-AVERAGE(Table2[6M Return vs Nifty]))/_xlfn.STDEV.P(Table2[6M Return vs Nifty])</f>
        <v>-0.90567133806410371</v>
      </c>
      <c r="M686">
        <v>2.8821338077057099</v>
      </c>
      <c r="N686">
        <f>(Table2[[#This Row],[1W Return vs Nifty]]-AVERAGE(Table2[1W Return vs Nifty]))/_xlfn.STDEV.P(Table2[1W Return vs Nifty])</f>
        <v>0.91417101015587865</v>
      </c>
      <c r="O686">
        <v>303.98</v>
      </c>
      <c r="P686">
        <v>296.73368067046903</v>
      </c>
      <c r="Q686">
        <v>313.33933702273498</v>
      </c>
      <c r="R686">
        <v>53.7507220574401</v>
      </c>
      <c r="S686" s="1">
        <f>(Table2[[#This Row],[Close Price]]-Table2[[#This Row],[20D EMA]])/Table2[[#This Row],[20D EMA]]</f>
        <v>-1.2928482136982718E-2</v>
      </c>
      <c r="T686" s="1">
        <f>(Table2[[#This Row],[Close Price]]-Table2[[#This Row],[50D EMA]])/Table2[[#This Row],[50D EMA]]</f>
        <v>1.1176079917984937E-2</v>
      </c>
      <c r="U686" s="1">
        <f>(Table2[[#This Row],[Close Price]]-Table2[[#This Row],[200D EMA]])/Table2[[#This Row],[200D EMA]]</f>
        <v>-4.2411965088732968E-2</v>
      </c>
      <c r="V686">
        <v>0.82148559801176901</v>
      </c>
      <c r="W686">
        <v>292.5</v>
      </c>
      <c r="X686">
        <v>305.64999999999998</v>
      </c>
      <c r="Y686">
        <v>298.89999999999998</v>
      </c>
      <c r="Z686">
        <v>308.5</v>
      </c>
      <c r="AA686">
        <v>298.89999999999998</v>
      </c>
      <c r="AB686">
        <v>316</v>
      </c>
      <c r="AC686" s="1">
        <f>(Table2[[#This Row],[Close Price]]/Table2[[#This Row],[Day Low]])-1</f>
        <v>2.5811965811965765E-2</v>
      </c>
      <c r="AD686" s="1">
        <f>(Table2[[#This Row],[Day High]]/Table2[[#This Row],[Close Price]])-1</f>
        <v>1.8663556073987619E-2</v>
      </c>
      <c r="AE686" s="1">
        <f>(Table2[[#This Row],[Close Price]]/Table2[[#This Row],[Current Week Low]])-1</f>
        <v>3.8474406155906138E-3</v>
      </c>
      <c r="AF686" s="1">
        <f>(Table2[[#This Row],[Current Week High]]/Table2[[#This Row],[Close Price]])-1</f>
        <v>2.8161973004499297E-2</v>
      </c>
      <c r="AG686" s="1">
        <f>(Table2[[#This Row],[Close Price]]/Table2[[#This Row],[Current Month Low]])-1</f>
        <v>3.8474406155906138E-3</v>
      </c>
      <c r="AH686" s="1">
        <f>(Table2[[#This Row],[Current Month High]]/Table2[[#This Row],[Close Price]])-1</f>
        <v>5.3157807032161219E-2</v>
      </c>
      <c r="AI686">
        <v>24.979170138310199</v>
      </c>
      <c r="AJ686">
        <v>22.244856386229301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-0.13</v>
      </c>
      <c r="AM686" t="s">
        <v>3216</v>
      </c>
      <c r="AN686">
        <v>4</v>
      </c>
      <c r="AO686" t="s">
        <v>3217</v>
      </c>
      <c r="AQ686">
        <f>(Table2[[#This Row],[Sharpe Ratio]]-AVERAGE(Table2[Sharpe Ratio]))/_xlfn.STDEV.P(Table2[Sharpe Ratio])</f>
        <v>-0.74800574154095378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702</v>
      </c>
      <c r="AT686">
        <f>_xlfn.RANK.AVG(Table2[[#This Row],[6M Return vs Nifty Z-Score]],Table2[6M Return vs Nifty Z-Score])</f>
        <v>630</v>
      </c>
      <c r="AU686">
        <f>_xlfn.RANK.AVG(Table2[[#This Row],[Sharpe Ratio Z-Score]],Table2[Sharpe Ratio Z-Score])</f>
        <v>556.5</v>
      </c>
      <c r="AV686">
        <f>(Table2[[#This Row],[Rank 1Y]]+Table2[[#This Row],[Rank 6M]]+Table2[[#This Row],[Rank Sharpe]])/3</f>
        <v>629.5</v>
      </c>
    </row>
    <row r="687" spans="1:48" x14ac:dyDescent="0.3">
      <c r="A687" t="s">
        <v>985</v>
      </c>
      <c r="B687" t="s">
        <v>986</v>
      </c>
      <c r="C687" t="s">
        <v>3179</v>
      </c>
      <c r="D687" t="s">
        <v>127</v>
      </c>
      <c r="E687">
        <v>15206.913755650001</v>
      </c>
      <c r="F687">
        <v>51.89</v>
      </c>
      <c r="G687">
        <v>-29.5081075792632</v>
      </c>
      <c r="H687">
        <f>(Table2[[#This Row],[1Y Return vs Nifty]]-AVERAGE(Table2[1Y Return vs Nifty]))/_xlfn.STDEV.P(Table2[1Y Return vs Nifty])</f>
        <v>-0.9341477370233805</v>
      </c>
      <c r="I687">
        <v>-9.2640900149056193</v>
      </c>
      <c r="J687">
        <f>(Table2[[#This Row],[1M Return vs Nifty]]-AVERAGE(Table2[1M Return vs Nifty]))/_xlfn.STDEV.P(Table2[1M Return vs Nifty])</f>
        <v>-0.98025172247056813</v>
      </c>
      <c r="K687">
        <v>-19.6751565855058</v>
      </c>
      <c r="L687">
        <f>(Table2[[#This Row],[6M Return vs Nifty]]-AVERAGE(Table2[6M Return vs Nifty]))/_xlfn.STDEV.P(Table2[6M Return vs Nifty])</f>
        <v>-1.060984247082283</v>
      </c>
      <c r="M687">
        <v>-3.3273723472433301</v>
      </c>
      <c r="N687">
        <f>(Table2[[#This Row],[1W Return vs Nifty]]-AVERAGE(Table2[1W Return vs Nifty]))/_xlfn.STDEV.P(Table2[1W Return vs Nifty])</f>
        <v>-0.4867137921575132</v>
      </c>
      <c r="O687">
        <v>53.54</v>
      </c>
      <c r="P687">
        <v>55.146726259948998</v>
      </c>
      <c r="Q687">
        <v>55.504128586885102</v>
      </c>
      <c r="R687">
        <v>34.621819961967802</v>
      </c>
      <c r="S687" s="1">
        <f>(Table2[[#This Row],[Close Price]]-Table2[[#This Row],[20D EMA]])/Table2[[#This Row],[20D EMA]]</f>
        <v>-3.0818079940231575E-2</v>
      </c>
      <c r="T687" s="1">
        <f>(Table2[[#This Row],[Close Price]]-Table2[[#This Row],[50D EMA]])/Table2[[#This Row],[50D EMA]]</f>
        <v>-5.9055658981415113E-2</v>
      </c>
      <c r="U687" s="1">
        <f>(Table2[[#This Row],[Close Price]]-Table2[[#This Row],[200D EMA]])/Table2[[#This Row],[200D EMA]]</f>
        <v>-6.5114590191747868E-2</v>
      </c>
      <c r="V687">
        <v>0.69779013511505905</v>
      </c>
      <c r="W687">
        <v>51.8</v>
      </c>
      <c r="X687">
        <v>52.65</v>
      </c>
      <c r="Y687">
        <v>51.8</v>
      </c>
      <c r="Z687">
        <v>54.25</v>
      </c>
      <c r="AA687">
        <v>51.8</v>
      </c>
      <c r="AB687">
        <v>55.5</v>
      </c>
      <c r="AC687" s="1">
        <f>(Table2[[#This Row],[Close Price]]/Table2[[#This Row],[Day Low]])-1</f>
        <v>1.7374517374517673E-3</v>
      </c>
      <c r="AD687" s="1">
        <f>(Table2[[#This Row],[Day High]]/Table2[[#This Row],[Close Price]])-1</f>
        <v>1.4646367315475084E-2</v>
      </c>
      <c r="AE687" s="1">
        <f>(Table2[[#This Row],[Close Price]]/Table2[[#This Row],[Current Week Low]])-1</f>
        <v>1.7374517374517673E-3</v>
      </c>
      <c r="AF687" s="1">
        <f>(Table2[[#This Row],[Current Week High]]/Table2[[#This Row],[Close Price]])-1</f>
        <v>4.5480824821738208E-2</v>
      </c>
      <c r="AG687" s="1">
        <f>(Table2[[#This Row],[Close Price]]/Table2[[#This Row],[Current Month Low]])-1</f>
        <v>1.7374517374517673E-3</v>
      </c>
      <c r="AH687" s="1">
        <f>(Table2[[#This Row],[Current Month High]]/Table2[[#This Row],[Close Price]])-1</f>
        <v>6.9570244748506482E-2</v>
      </c>
      <c r="AI687">
        <v>42.031219888225003</v>
      </c>
      <c r="AJ687">
        <v>32.541507024265599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-0.04</v>
      </c>
      <c r="AM687" t="s">
        <v>3216</v>
      </c>
      <c r="AN687">
        <v>-2.57</v>
      </c>
      <c r="AO687" t="s">
        <v>3216</v>
      </c>
      <c r="AQ687">
        <f>(Table2[[#This Row],[Sharpe Ratio]]-AVERAGE(Table2[Sharpe Ratio]))/_xlfn.STDEV.P(Table2[Sharpe Ratio])</f>
        <v>-0.74800574154095378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655</v>
      </c>
      <c r="AT687">
        <f>_xlfn.RANK.AVG(Table2[[#This Row],[6M Return vs Nifty Z-Score]],Table2[6M Return vs Nifty Z-Score])</f>
        <v>679</v>
      </c>
      <c r="AU687">
        <f>_xlfn.RANK.AVG(Table2[[#This Row],[Sharpe Ratio Z-Score]],Table2[Sharpe Ratio Z-Score])</f>
        <v>556.5</v>
      </c>
      <c r="AV687">
        <f>(Table2[[#This Row],[Rank 1Y]]+Table2[[#This Row],[Rank 6M]]+Table2[[#This Row],[Rank Sharpe]])/3</f>
        <v>630.16666666666663</v>
      </c>
    </row>
    <row r="688" spans="1:48" x14ac:dyDescent="0.3">
      <c r="A688" t="s">
        <v>2188</v>
      </c>
      <c r="B688" t="s">
        <v>2189</v>
      </c>
      <c r="C688" t="s">
        <v>3178</v>
      </c>
      <c r="D688" t="s">
        <v>631</v>
      </c>
      <c r="E688">
        <v>2703.2824945819998</v>
      </c>
      <c r="F688">
        <v>183.46</v>
      </c>
      <c r="G688">
        <v>-51.135433398059703</v>
      </c>
      <c r="H688">
        <f>(Table2[[#This Row],[1Y Return vs Nifty]]-AVERAGE(Table2[1Y Return vs Nifty]))/_xlfn.STDEV.P(Table2[1Y Return vs Nifty])</f>
        <v>-1.293618585473719</v>
      </c>
      <c r="I688">
        <v>18.5682091978952</v>
      </c>
      <c r="J688">
        <f>(Table2[[#This Row],[1M Return vs Nifty]]-AVERAGE(Table2[1M Return vs Nifty]))/_xlfn.STDEV.P(Table2[1M Return vs Nifty])</f>
        <v>1.6093192651753179</v>
      </c>
      <c r="K688">
        <v>-12.5122759916808</v>
      </c>
      <c r="L688">
        <f>(Table2[[#This Row],[6M Return vs Nifty]]-AVERAGE(Table2[6M Return vs Nifty]))/_xlfn.STDEV.P(Table2[6M Return vs Nifty])</f>
        <v>-0.8498103945463531</v>
      </c>
      <c r="M688">
        <v>5.5453003310417897</v>
      </c>
      <c r="N688">
        <f>(Table2[[#This Row],[1W Return vs Nifty]]-AVERAGE(Table2[1W Return vs Nifty]))/_xlfn.STDEV.P(Table2[1W Return vs Nifty])</f>
        <v>1.5149900472056816</v>
      </c>
      <c r="O688">
        <v>207.59</v>
      </c>
      <c r="P688">
        <v>173.70923375393701</v>
      </c>
      <c r="Q688">
        <v>206.55134920930999</v>
      </c>
      <c r="R688">
        <v>66.530350350477093</v>
      </c>
      <c r="S688" s="1">
        <f>(Table2[[#This Row],[Close Price]]-Table2[[#This Row],[20D EMA]])/Table2[[#This Row],[20D EMA]]</f>
        <v>-0.1162387398236909</v>
      </c>
      <c r="T688" s="1">
        <f>(Table2[[#This Row],[Close Price]]-Table2[[#This Row],[50D EMA]])/Table2[[#This Row],[50D EMA]]</f>
        <v>5.6132688144115421E-2</v>
      </c>
      <c r="U688" s="1">
        <f>(Table2[[#This Row],[Close Price]]-Table2[[#This Row],[200D EMA]])/Table2[[#This Row],[200D EMA]]</f>
        <v>-0.11179471495928227</v>
      </c>
      <c r="V688">
        <v>1.7755689066067899</v>
      </c>
      <c r="W688">
        <v>176.1</v>
      </c>
      <c r="X688">
        <v>186.49</v>
      </c>
      <c r="Y688">
        <v>181.8</v>
      </c>
      <c r="Z688">
        <v>187.3</v>
      </c>
      <c r="AA688">
        <v>174</v>
      </c>
      <c r="AB688">
        <v>189.99</v>
      </c>
      <c r="AC688" s="1">
        <f>(Table2[[#This Row],[Close Price]]/Table2[[#This Row],[Day Low]])-1</f>
        <v>4.1794434980124917E-2</v>
      </c>
      <c r="AD688" s="1">
        <f>(Table2[[#This Row],[Day High]]/Table2[[#This Row],[Close Price]])-1</f>
        <v>1.6515861768232831E-2</v>
      </c>
      <c r="AE688" s="1">
        <f>(Table2[[#This Row],[Close Price]]/Table2[[#This Row],[Current Week Low]])-1</f>
        <v>9.1309130913090897E-3</v>
      </c>
      <c r="AF688" s="1">
        <f>(Table2[[#This Row],[Current Week High]]/Table2[[#This Row],[Close Price]])-1</f>
        <v>2.093099313201785E-2</v>
      </c>
      <c r="AG688" s="1">
        <f>(Table2[[#This Row],[Close Price]]/Table2[[#This Row],[Current Month Low]])-1</f>
        <v>5.4367816091954069E-2</v>
      </c>
      <c r="AH688" s="1">
        <f>(Table2[[#This Row],[Current Month High]]/Table2[[#This Row],[Close Price]])-1</f>
        <v>3.559358988335326E-2</v>
      </c>
      <c r="AI688">
        <v>70.064319197645204</v>
      </c>
      <c r="AJ688">
        <v>27.473596442468001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-0.15</v>
      </c>
      <c r="AM688" t="s">
        <v>3216</v>
      </c>
      <c r="AN688">
        <v>7.77</v>
      </c>
      <c r="AO688" t="s">
        <v>3217</v>
      </c>
      <c r="AQ688">
        <f>(Table2[[#This Row],[Sharpe Ratio]]-AVERAGE(Table2[Sharpe Ratio]))/_xlfn.STDEV.P(Table2[Sharpe Ratio])</f>
        <v>-0.74800574154095378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723</v>
      </c>
      <c r="AT688">
        <f>_xlfn.RANK.AVG(Table2[[#This Row],[6M Return vs Nifty Z-Score]],Table2[6M Return vs Nifty Z-Score])</f>
        <v>611</v>
      </c>
      <c r="AU688">
        <f>_xlfn.RANK.AVG(Table2[[#This Row],[Sharpe Ratio Z-Score]],Table2[Sharpe Ratio Z-Score])</f>
        <v>556.5</v>
      </c>
      <c r="AV688">
        <f>(Table2[[#This Row],[Rank 1Y]]+Table2[[#This Row],[Rank 6M]]+Table2[[#This Row],[Rank Sharpe]])/3</f>
        <v>630.16666666666663</v>
      </c>
    </row>
    <row r="689" spans="1:48" x14ac:dyDescent="0.3">
      <c r="A689" t="s">
        <v>1852</v>
      </c>
      <c r="B689" t="s">
        <v>1853</v>
      </c>
      <c r="C689" t="s">
        <v>3173</v>
      </c>
      <c r="D689" t="s">
        <v>244</v>
      </c>
      <c r="E689">
        <v>4094.2260027900002</v>
      </c>
      <c r="F689">
        <v>485.1</v>
      </c>
      <c r="G689">
        <v>-24.700102506857501</v>
      </c>
      <c r="H689">
        <f>(Table2[[#This Row],[1Y Return vs Nifty]]-AVERAGE(Table2[1Y Return vs Nifty]))/_xlfn.STDEV.P(Table2[1Y Return vs Nifty])</f>
        <v>-0.85423320310402306</v>
      </c>
      <c r="I689">
        <v>-3.8085228165648699</v>
      </c>
      <c r="J689">
        <f>(Table2[[#This Row],[1M Return vs Nifty]]-AVERAGE(Table2[1M Return vs Nifty]))/_xlfn.STDEV.P(Table2[1M Return vs Nifty])</f>
        <v>-0.47265519119017357</v>
      </c>
      <c r="K689">
        <v>-24.952520630873199</v>
      </c>
      <c r="L689">
        <f>(Table2[[#This Row],[6M Return vs Nifty]]-AVERAGE(Table2[6M Return vs Nifty]))/_xlfn.STDEV.P(Table2[6M Return vs Nifty])</f>
        <v>-1.2165698780441578</v>
      </c>
      <c r="M689">
        <v>-3.02391330240162</v>
      </c>
      <c r="N689">
        <f>(Table2[[#This Row],[1W Return vs Nifty]]-AVERAGE(Table2[1W Return vs Nifty]))/_xlfn.STDEV.P(Table2[1W Return vs Nifty])</f>
        <v>-0.41825244379336485</v>
      </c>
      <c r="O689">
        <v>527.27</v>
      </c>
      <c r="P689">
        <v>490.21752810705698</v>
      </c>
      <c r="Q689">
        <v>502.19895197706097</v>
      </c>
      <c r="R689">
        <v>47.696473627555299</v>
      </c>
      <c r="S689" s="1">
        <f>(Table2[[#This Row],[Close Price]]-Table2[[#This Row],[20D EMA]])/Table2[[#This Row],[20D EMA]]</f>
        <v>-7.9977999886206227E-2</v>
      </c>
      <c r="T689" s="1">
        <f>(Table2[[#This Row],[Close Price]]-Table2[[#This Row],[50D EMA]])/Table2[[#This Row],[50D EMA]]</f>
        <v>-1.0439300542389736E-2</v>
      </c>
      <c r="U689" s="1">
        <f>(Table2[[#This Row],[Close Price]]-Table2[[#This Row],[200D EMA]])/Table2[[#This Row],[200D EMA]]</f>
        <v>-3.4048163401667116E-2</v>
      </c>
      <c r="V689">
        <v>0.94428979370418997</v>
      </c>
      <c r="W689">
        <v>480.1</v>
      </c>
      <c r="X689">
        <v>489.35</v>
      </c>
      <c r="Y689">
        <v>482.8</v>
      </c>
      <c r="Z689">
        <v>488.85</v>
      </c>
      <c r="AA689">
        <v>482.8</v>
      </c>
      <c r="AB689">
        <v>498</v>
      </c>
      <c r="AC689" s="1">
        <f>(Table2[[#This Row],[Close Price]]/Table2[[#This Row],[Day Low]])-1</f>
        <v>1.0414496979795906E-2</v>
      </c>
      <c r="AD689" s="1">
        <f>(Table2[[#This Row],[Day High]]/Table2[[#This Row],[Close Price]])-1</f>
        <v>8.7610801896516044E-3</v>
      </c>
      <c r="AE689" s="1">
        <f>(Table2[[#This Row],[Close Price]]/Table2[[#This Row],[Current Week Low]])-1</f>
        <v>4.7638773819387303E-3</v>
      </c>
      <c r="AF689" s="1">
        <f>(Table2[[#This Row],[Current Week High]]/Table2[[#This Row],[Close Price]])-1</f>
        <v>7.7303648732220953E-3</v>
      </c>
      <c r="AG689" s="1">
        <f>(Table2[[#This Row],[Close Price]]/Table2[[#This Row],[Current Month Low]])-1</f>
        <v>4.7638773819387303E-3</v>
      </c>
      <c r="AH689" s="1">
        <f>(Table2[[#This Row],[Current Month High]]/Table2[[#This Row],[Close Price]])-1</f>
        <v>2.6592455163883644E-2</v>
      </c>
      <c r="AI689">
        <v>44.094001236858297</v>
      </c>
      <c r="AJ689">
        <v>8.5234899328859193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-0.13</v>
      </c>
      <c r="AM689" t="s">
        <v>3216</v>
      </c>
      <c r="AN689">
        <v>-0.56999999999999995</v>
      </c>
      <c r="AO689" t="s">
        <v>3216</v>
      </c>
      <c r="AQ689">
        <f>(Table2[[#This Row],[Sharpe Ratio]]-AVERAGE(Table2[Sharpe Ratio]))/_xlfn.STDEV.P(Table2[Sharpe Ratio])</f>
        <v>-0.74800574154095378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628</v>
      </c>
      <c r="AT689">
        <f>_xlfn.RANK.AVG(Table2[[#This Row],[6M Return vs Nifty Z-Score]],Table2[6M Return vs Nifty Z-Score])</f>
        <v>707</v>
      </c>
      <c r="AU689">
        <f>_xlfn.RANK.AVG(Table2[[#This Row],[Sharpe Ratio Z-Score]],Table2[Sharpe Ratio Z-Score])</f>
        <v>556.5</v>
      </c>
      <c r="AV689">
        <f>(Table2[[#This Row],[Rank 1Y]]+Table2[[#This Row],[Rank 6M]]+Table2[[#This Row],[Rank Sharpe]])/3</f>
        <v>630.5</v>
      </c>
    </row>
    <row r="690" spans="1:48" x14ac:dyDescent="0.3">
      <c r="A690" t="s">
        <v>1193</v>
      </c>
      <c r="B690" t="s">
        <v>1194</v>
      </c>
      <c r="C690" t="s">
        <v>3172</v>
      </c>
      <c r="D690" t="s">
        <v>21</v>
      </c>
      <c r="E690">
        <v>10310.14163375</v>
      </c>
      <c r="F690">
        <v>1637.5</v>
      </c>
      <c r="G690">
        <v>-22.434633098266399</v>
      </c>
      <c r="H690">
        <f>(Table2[[#This Row],[1Y Return vs Nifty]]-AVERAGE(Table2[1Y Return vs Nifty]))/_xlfn.STDEV.P(Table2[1Y Return vs Nifty])</f>
        <v>-0.81657851489764521</v>
      </c>
      <c r="I690">
        <v>5.3922368723827603</v>
      </c>
      <c r="J690">
        <f>(Table2[[#This Row],[1M Return vs Nifty]]-AVERAGE(Table2[1M Return vs Nifty]))/_xlfn.STDEV.P(Table2[1M Return vs Nifty])</f>
        <v>0.38340129816527085</v>
      </c>
      <c r="K690">
        <v>-11.6967118147178</v>
      </c>
      <c r="L690">
        <f>(Table2[[#This Row],[6M Return vs Nifty]]-AVERAGE(Table2[6M Return vs Nifty]))/_xlfn.STDEV.P(Table2[6M Return vs Nifty])</f>
        <v>-0.82576618119061962</v>
      </c>
      <c r="M690">
        <v>1.3075361213391301</v>
      </c>
      <c r="N690">
        <f>(Table2[[#This Row],[1W Return vs Nifty]]-AVERAGE(Table2[1W Return vs Nifty]))/_xlfn.STDEV.P(Table2[1W Return vs Nifty])</f>
        <v>0.5589366463360278</v>
      </c>
      <c r="O690">
        <v>1623.92</v>
      </c>
      <c r="P690">
        <v>1617.41040738114</v>
      </c>
      <c r="Q690">
        <v>1585.51864454412</v>
      </c>
      <c r="R690">
        <v>51.872169004730999</v>
      </c>
      <c r="S690" s="1">
        <f>(Table2[[#This Row],[Close Price]]-Table2[[#This Row],[20D EMA]])/Table2[[#This Row],[20D EMA]]</f>
        <v>8.3624809103896285E-3</v>
      </c>
      <c r="T690" s="1">
        <f>(Table2[[#This Row],[Close Price]]-Table2[[#This Row],[50D EMA]])/Table2[[#This Row],[50D EMA]]</f>
        <v>1.2420837980997327E-2</v>
      </c>
      <c r="U690" s="1">
        <f>(Table2[[#This Row],[Close Price]]-Table2[[#This Row],[200D EMA]])/Table2[[#This Row],[200D EMA]]</f>
        <v>3.2785079907291841E-2</v>
      </c>
      <c r="V690">
        <v>0.56123126078599395</v>
      </c>
      <c r="W690">
        <v>1628</v>
      </c>
      <c r="X690">
        <v>1673.3</v>
      </c>
      <c r="Y690">
        <v>1628</v>
      </c>
      <c r="Z690">
        <v>1707</v>
      </c>
      <c r="AA690">
        <v>1555.6</v>
      </c>
      <c r="AB690">
        <v>1707</v>
      </c>
      <c r="AC690" s="1">
        <f>(Table2[[#This Row],[Close Price]]/Table2[[#This Row],[Day Low]])-1</f>
        <v>5.8353808353808212E-3</v>
      </c>
      <c r="AD690" s="1">
        <f>(Table2[[#This Row],[Day High]]/Table2[[#This Row],[Close Price]])-1</f>
        <v>2.1862595419847253E-2</v>
      </c>
      <c r="AE690" s="1">
        <f>(Table2[[#This Row],[Close Price]]/Table2[[#This Row],[Current Week Low]])-1</f>
        <v>5.8353808353808212E-3</v>
      </c>
      <c r="AF690" s="1">
        <f>(Table2[[#This Row],[Current Week High]]/Table2[[#This Row],[Close Price]])-1</f>
        <v>4.2442748091602978E-2</v>
      </c>
      <c r="AG690" s="1">
        <f>(Table2[[#This Row],[Close Price]]/Table2[[#This Row],[Current Month Low]])-1</f>
        <v>5.2648495757264158E-2</v>
      </c>
      <c r="AH690" s="1">
        <f>(Table2[[#This Row],[Current Month High]]/Table2[[#This Row],[Close Price]])-1</f>
        <v>4.2442748091602978E-2</v>
      </c>
      <c r="AI690">
        <v>18.6229007633587</v>
      </c>
      <c r="AJ690">
        <v>18.141481187547299</v>
      </c>
      <c r="AK690" t="str">
        <f>IF(AND(Table2[[#This Row],[20D EMA]]&gt;Table2[[#This Row],[50D EMA]],Table2[[#This Row],[50D EMA]]&gt;Table2[[#This Row],[200D EMA]]),"Uptrend","Downtrend/NoTrend")</f>
        <v>Uptrend</v>
      </c>
      <c r="AL690">
        <v>-0.22</v>
      </c>
      <c r="AM690" t="s">
        <v>3216</v>
      </c>
      <c r="AN690">
        <v>3.82</v>
      </c>
      <c r="AO690" t="s">
        <v>3217</v>
      </c>
      <c r="AP690">
        <v>-5.9021642874838999E-2</v>
      </c>
      <c r="AQ690">
        <f>(Table2[[#This Row],[Sharpe Ratio]]-AVERAGE(Table2[Sharpe Ratio]))/_xlfn.STDEV.P(Table2[Sharpe Ratio])</f>
        <v>-1.4334876790460858</v>
      </c>
      <c r="AR6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-2.1334944306330517</v>
      </c>
      <c r="AS690">
        <f>_xlfn.RANK.AVG(Table2[[#This Row],[1Y Return vs Nifty Z-Score]],Table2[1Y Return vs Nifty Z-Score])</f>
        <v>613</v>
      </c>
      <c r="AT690">
        <f>_xlfn.RANK.AVG(Table2[[#This Row],[6M Return vs Nifty Z-Score]],Table2[6M Return vs Nifty Z-Score])</f>
        <v>599</v>
      </c>
      <c r="AU690">
        <f>_xlfn.RANK.AVG(Table2[[#This Row],[Sharpe Ratio Z-Score]],Table2[Sharpe Ratio Z-Score])</f>
        <v>680</v>
      </c>
      <c r="AV690">
        <f>(Table2[[#This Row],[Rank 1Y]]+Table2[[#This Row],[Rank 6M]]+Table2[[#This Row],[Rank Sharpe]])/3</f>
        <v>630.66666666666663</v>
      </c>
    </row>
    <row r="691" spans="1:48" x14ac:dyDescent="0.3">
      <c r="A691" t="s">
        <v>1215</v>
      </c>
      <c r="B691" t="s">
        <v>1216</v>
      </c>
      <c r="C691" t="s">
        <v>3180</v>
      </c>
      <c r="D691" t="s">
        <v>80</v>
      </c>
      <c r="E691">
        <v>10135.828798875</v>
      </c>
      <c r="F691">
        <v>1316.25</v>
      </c>
      <c r="G691">
        <v>-17.772234245158302</v>
      </c>
      <c r="H691">
        <f>(Table2[[#This Row],[1Y Return vs Nifty]]-AVERAGE(Table2[1Y Return vs Nifty]))/_xlfn.STDEV.P(Table2[1Y Return vs Nifty])</f>
        <v>-0.73908412259122203</v>
      </c>
      <c r="I691">
        <v>-0.64201420058032799</v>
      </c>
      <c r="J691">
        <f>(Table2[[#This Row],[1M Return vs Nifty]]-AVERAGE(Table2[1M Return vs Nifty]))/_xlfn.STDEV.P(Table2[1M Return vs Nifty])</f>
        <v>-0.17803710084164265</v>
      </c>
      <c r="K691">
        <v>-22.2891251007382</v>
      </c>
      <c r="L691">
        <f>(Table2[[#This Row],[6M Return vs Nifty]]-AVERAGE(Table2[6M Return vs Nifty]))/_xlfn.STDEV.P(Table2[6M Return vs Nifty])</f>
        <v>-1.1380484665033244</v>
      </c>
      <c r="M691">
        <v>-1.8273070528008599</v>
      </c>
      <c r="N691">
        <f>(Table2[[#This Row],[1W Return vs Nifty]]-AVERAGE(Table2[1W Return vs Nifty]))/_xlfn.STDEV.P(Table2[1W Return vs Nifty])</f>
        <v>-0.14829417858045482</v>
      </c>
      <c r="O691">
        <v>1330.85</v>
      </c>
      <c r="P691">
        <v>1383.4524589533601</v>
      </c>
      <c r="Q691">
        <v>1416.5904981393101</v>
      </c>
      <c r="R691">
        <v>46.347439239158298</v>
      </c>
      <c r="S691" s="1">
        <f>(Table2[[#This Row],[Close Price]]-Table2[[#This Row],[20D EMA]])/Table2[[#This Row],[20D EMA]]</f>
        <v>-1.0970432430401555E-2</v>
      </c>
      <c r="T691" s="1">
        <f>(Table2[[#This Row],[Close Price]]-Table2[[#This Row],[50D EMA]])/Table2[[#This Row],[50D EMA]]</f>
        <v>-4.8575907699930324E-2</v>
      </c>
      <c r="U691" s="1">
        <f>(Table2[[#This Row],[Close Price]]-Table2[[#This Row],[200D EMA]])/Table2[[#This Row],[200D EMA]]</f>
        <v>-7.0832395297799319E-2</v>
      </c>
      <c r="V691">
        <v>0.70796941064699803</v>
      </c>
      <c r="W691">
        <v>1308.45</v>
      </c>
      <c r="X691">
        <v>1330.95</v>
      </c>
      <c r="Y691">
        <v>1300</v>
      </c>
      <c r="Z691">
        <v>1330.95</v>
      </c>
      <c r="AA691">
        <v>1270</v>
      </c>
      <c r="AB691">
        <v>1368.95</v>
      </c>
      <c r="AC691" s="1">
        <f>(Table2[[#This Row],[Close Price]]/Table2[[#This Row],[Day Low]])-1</f>
        <v>5.9612518628910927E-3</v>
      </c>
      <c r="AD691" s="1">
        <f>(Table2[[#This Row],[Day High]]/Table2[[#This Row],[Close Price]])-1</f>
        <v>1.1168091168091143E-2</v>
      </c>
      <c r="AE691" s="1">
        <f>(Table2[[#This Row],[Close Price]]/Table2[[#This Row],[Current Week Low]])-1</f>
        <v>1.2499999999999956E-2</v>
      </c>
      <c r="AF691" s="1">
        <f>(Table2[[#This Row],[Current Week High]]/Table2[[#This Row],[Close Price]])-1</f>
        <v>1.1168091168091143E-2</v>
      </c>
      <c r="AG691" s="1">
        <f>(Table2[[#This Row],[Close Price]]/Table2[[#This Row],[Current Month Low]])-1</f>
        <v>3.6417322834645605E-2</v>
      </c>
      <c r="AH691" s="1">
        <f>(Table2[[#This Row],[Current Month High]]/Table2[[#This Row],[Close Price]])-1</f>
        <v>4.0037986704653417E-2</v>
      </c>
      <c r="AI691">
        <v>36.904083570750203</v>
      </c>
      <c r="AJ691">
        <v>15.6786922705101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-0.2</v>
      </c>
      <c r="AM691" t="s">
        <v>3216</v>
      </c>
      <c r="AN691">
        <v>-1.02</v>
      </c>
      <c r="AO691" t="s">
        <v>3216</v>
      </c>
      <c r="AP691">
        <v>-1.8493700401741999E-2</v>
      </c>
      <c r="AQ691">
        <f>(Table2[[#This Row],[Sharpe Ratio]]-AVERAGE(Table2[Sharpe Ratio]))/_xlfn.STDEV.P(Table2[Sharpe Ratio])</f>
        <v>-0.96279301220213365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585</v>
      </c>
      <c r="AT691">
        <f>_xlfn.RANK.AVG(Table2[[#This Row],[6M Return vs Nifty Z-Score]],Table2[6M Return vs Nifty Z-Score])</f>
        <v>693</v>
      </c>
      <c r="AU691">
        <f>_xlfn.RANK.AVG(Table2[[#This Row],[Sharpe Ratio Z-Score]],Table2[Sharpe Ratio Z-Score])</f>
        <v>623</v>
      </c>
      <c r="AV691">
        <f>(Table2[[#This Row],[Rank 1Y]]+Table2[[#This Row],[Rank 6M]]+Table2[[#This Row],[Rank Sharpe]])/3</f>
        <v>633.66666666666663</v>
      </c>
    </row>
    <row r="692" spans="1:48" x14ac:dyDescent="0.3">
      <c r="A692" t="s">
        <v>449</v>
      </c>
      <c r="B692" t="s">
        <v>450</v>
      </c>
      <c r="C692" t="s">
        <v>3183</v>
      </c>
      <c r="D692" t="s">
        <v>451</v>
      </c>
      <c r="E692">
        <v>50942.425986759998</v>
      </c>
      <c r="F692">
        <v>1896.4</v>
      </c>
      <c r="G692">
        <v>-26.3787508878541</v>
      </c>
      <c r="H692">
        <f>(Table2[[#This Row],[1Y Return vs Nifty]]-AVERAGE(Table2[1Y Return vs Nifty]))/_xlfn.STDEV.P(Table2[1Y Return vs Nifty])</f>
        <v>-0.88213425581957394</v>
      </c>
      <c r="I692">
        <v>-2.9477117470334799</v>
      </c>
      <c r="J692">
        <f>(Table2[[#This Row],[1M Return vs Nifty]]-AVERAGE(Table2[1M Return vs Nifty]))/_xlfn.STDEV.P(Table2[1M Return vs Nifty])</f>
        <v>-0.39256366319748526</v>
      </c>
      <c r="K692">
        <v>-18.826536651893399</v>
      </c>
      <c r="L692">
        <f>(Table2[[#This Row],[6M Return vs Nifty]]-AVERAGE(Table2[6M Return vs Nifty]))/_xlfn.STDEV.P(Table2[6M Return vs Nifty])</f>
        <v>-1.0359654940300254</v>
      </c>
      <c r="M692">
        <v>-3.9900265480965502</v>
      </c>
      <c r="N692">
        <f>(Table2[[#This Row],[1W Return vs Nifty]]-AVERAGE(Table2[1W Return vs Nifty]))/_xlfn.STDEV.P(Table2[1W Return vs Nifty])</f>
        <v>-0.6362107370030442</v>
      </c>
      <c r="O692">
        <v>1938.03</v>
      </c>
      <c r="P692">
        <v>2016.62997005529</v>
      </c>
      <c r="Q692">
        <v>2027.17139100806</v>
      </c>
      <c r="R692">
        <v>36.769936605566102</v>
      </c>
      <c r="S692" s="1">
        <f>(Table2[[#This Row],[Close Price]]-Table2[[#This Row],[20D EMA]])/Table2[[#This Row],[20D EMA]]</f>
        <v>-2.1480575636084003E-2</v>
      </c>
      <c r="T692" s="1">
        <f>(Table2[[#This Row],[Close Price]]-Table2[[#This Row],[50D EMA]])/Table2[[#This Row],[50D EMA]]</f>
        <v>-5.9619251841225747E-2</v>
      </c>
      <c r="U692" s="1">
        <f>(Table2[[#This Row],[Close Price]]-Table2[[#This Row],[200D EMA]])/Table2[[#This Row],[200D EMA]]</f>
        <v>-6.4509291907000874E-2</v>
      </c>
      <c r="V692">
        <v>0.66332145632928197</v>
      </c>
      <c r="W692">
        <v>1875</v>
      </c>
      <c r="X692">
        <v>1919.95</v>
      </c>
      <c r="Y692">
        <v>1875</v>
      </c>
      <c r="Z692">
        <v>1943.5</v>
      </c>
      <c r="AA692">
        <v>1875</v>
      </c>
      <c r="AB692">
        <v>1960</v>
      </c>
      <c r="AC692" s="1">
        <f>(Table2[[#This Row],[Close Price]]/Table2[[#This Row],[Day Low]])-1</f>
        <v>1.1413333333333275E-2</v>
      </c>
      <c r="AD692" s="1">
        <f>(Table2[[#This Row],[Day High]]/Table2[[#This Row],[Close Price]])-1</f>
        <v>1.2418266188567895E-2</v>
      </c>
      <c r="AE692" s="1">
        <f>(Table2[[#This Row],[Close Price]]/Table2[[#This Row],[Current Week Low]])-1</f>
        <v>1.1413333333333275E-2</v>
      </c>
      <c r="AF692" s="1">
        <f>(Table2[[#This Row],[Current Week High]]/Table2[[#This Row],[Close Price]])-1</f>
        <v>2.4836532377135567E-2</v>
      </c>
      <c r="AG692" s="1">
        <f>(Table2[[#This Row],[Close Price]]/Table2[[#This Row],[Current Month Low]])-1</f>
        <v>1.1413333333333275E-2</v>
      </c>
      <c r="AH692" s="1">
        <f>(Table2[[#This Row],[Current Month High]]/Table2[[#This Row],[Close Price]])-1</f>
        <v>3.3537228432819921E-2</v>
      </c>
      <c r="AI692">
        <v>29.403079519088799</v>
      </c>
      <c r="AJ692">
        <v>8.9885057471264407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-0.28000000000000003</v>
      </c>
      <c r="AM692" t="s">
        <v>3216</v>
      </c>
      <c r="AN692">
        <v>-1.05</v>
      </c>
      <c r="AO692" t="s">
        <v>3216</v>
      </c>
      <c r="AP692">
        <v>-4.0134861816060003E-3</v>
      </c>
      <c r="AQ692">
        <f>(Table2[[#This Row],[Sharpe Ratio]]-AVERAGE(Table2[Sharpe Ratio]))/_xlfn.STDEV.P(Table2[Sharpe Ratio])</f>
        <v>-0.79461868130190683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639</v>
      </c>
      <c r="AT692">
        <f>_xlfn.RANK.AVG(Table2[[#This Row],[6M Return vs Nifty Z-Score]],Table2[6M Return vs Nifty Z-Score])</f>
        <v>674</v>
      </c>
      <c r="AU692">
        <f>_xlfn.RANK.AVG(Table2[[#This Row],[Sharpe Ratio Z-Score]],Table2[Sharpe Ratio Z-Score])</f>
        <v>591</v>
      </c>
      <c r="AV692">
        <f>(Table2[[#This Row],[Rank 1Y]]+Table2[[#This Row],[Rank 6M]]+Table2[[#This Row],[Rank Sharpe]])/3</f>
        <v>634.66666666666663</v>
      </c>
    </row>
    <row r="693" spans="1:48" x14ac:dyDescent="0.3">
      <c r="A693" t="s">
        <v>341</v>
      </c>
      <c r="B693" t="s">
        <v>342</v>
      </c>
      <c r="C693" t="s">
        <v>3171</v>
      </c>
      <c r="D693" t="s">
        <v>343</v>
      </c>
      <c r="E693">
        <v>74177.481727890001</v>
      </c>
      <c r="F693">
        <v>779.85</v>
      </c>
      <c r="G693">
        <v>-30.9381845692102</v>
      </c>
      <c r="H693">
        <f>(Table2[[#This Row],[1Y Return vs Nifty]]-AVERAGE(Table2[1Y Return vs Nifty]))/_xlfn.STDEV.P(Table2[1Y Return vs Nifty])</f>
        <v>-0.95791724940936251</v>
      </c>
      <c r="I693">
        <v>9.5327717179358498</v>
      </c>
      <c r="J693">
        <f>(Table2[[#This Row],[1M Return vs Nifty]]-AVERAGE(Table2[1M Return vs Nifty]))/_xlfn.STDEV.P(Table2[1M Return vs Nifty])</f>
        <v>0.76864467412214066</v>
      </c>
      <c r="K693">
        <v>-3.8922622624166499</v>
      </c>
      <c r="L693">
        <f>(Table2[[#This Row],[6M Return vs Nifty]]-AVERAGE(Table2[6M Return vs Nifty]))/_xlfn.STDEV.P(Table2[6M Return vs Nifty])</f>
        <v>-0.59567778905651914</v>
      </c>
      <c r="M693">
        <v>-2.0753194212735901</v>
      </c>
      <c r="N693">
        <f>(Table2[[#This Row],[1W Return vs Nifty]]-AVERAGE(Table2[1W Return vs Nifty]))/_xlfn.STDEV.P(Table2[1W Return vs Nifty])</f>
        <v>-0.20424657626062881</v>
      </c>
      <c r="O693">
        <v>769.98</v>
      </c>
      <c r="P693">
        <v>746.192261629786</v>
      </c>
      <c r="Q693">
        <v>741.55651106513699</v>
      </c>
      <c r="R693">
        <v>50.364632753888898</v>
      </c>
      <c r="S693" s="1">
        <f>(Table2[[#This Row],[Close Price]]-Table2[[#This Row],[20D EMA]])/Table2[[#This Row],[20D EMA]]</f>
        <v>1.281851476661732E-2</v>
      </c>
      <c r="T693" s="1">
        <f>(Table2[[#This Row],[Close Price]]-Table2[[#This Row],[50D EMA]])/Table2[[#This Row],[50D EMA]]</f>
        <v>4.5105986889626692E-2</v>
      </c>
      <c r="U693" s="1">
        <f>(Table2[[#This Row],[Close Price]]-Table2[[#This Row],[200D EMA]])/Table2[[#This Row],[200D EMA]]</f>
        <v>5.1639340176327306E-2</v>
      </c>
      <c r="V693">
        <v>1.84189817228727</v>
      </c>
      <c r="W693">
        <v>777.9</v>
      </c>
      <c r="X693">
        <v>795.2</v>
      </c>
      <c r="Y693">
        <v>777.9</v>
      </c>
      <c r="Z693">
        <v>807.4</v>
      </c>
      <c r="AA693">
        <v>722.6</v>
      </c>
      <c r="AB693">
        <v>817.4</v>
      </c>
      <c r="AC693" s="1">
        <f>(Table2[[#This Row],[Close Price]]/Table2[[#This Row],[Day Low]])-1</f>
        <v>2.5067489394523523E-3</v>
      </c>
      <c r="AD693" s="1">
        <f>(Table2[[#This Row],[Day High]]/Table2[[#This Row],[Close Price]])-1</f>
        <v>1.9683272424184217E-2</v>
      </c>
      <c r="AE693" s="1">
        <f>(Table2[[#This Row],[Close Price]]/Table2[[#This Row],[Current Week Low]])-1</f>
        <v>2.5067489394523523E-3</v>
      </c>
      <c r="AF693" s="1">
        <f>(Table2[[#This Row],[Current Week High]]/Table2[[#This Row],[Close Price]])-1</f>
        <v>3.5327306533307734E-2</v>
      </c>
      <c r="AG693" s="1">
        <f>(Table2[[#This Row],[Close Price]]/Table2[[#This Row],[Current Month Low]])-1</f>
        <v>7.9227788541378352E-2</v>
      </c>
      <c r="AH693" s="1">
        <f>(Table2[[#This Row],[Current Month High]]/Table2[[#This Row],[Close Price]])-1</f>
        <v>4.8150285311277852E-2</v>
      </c>
      <c r="AI693">
        <v>7.8733089696736398</v>
      </c>
      <c r="AJ693">
        <v>20.3565089898911</v>
      </c>
      <c r="AK693" t="str">
        <f>IF(AND(Table2[[#This Row],[20D EMA]]&gt;Table2[[#This Row],[50D EMA]],Table2[[#This Row],[50D EMA]]&gt;Table2[[#This Row],[200D EMA]]),"Uptrend","Downtrend/NoTrend")</f>
        <v>Uptrend</v>
      </c>
      <c r="AL693">
        <v>0.05</v>
      </c>
      <c r="AM693" t="s">
        <v>3217</v>
      </c>
      <c r="AN693">
        <v>4.7699999999999996</v>
      </c>
      <c r="AO693" t="s">
        <v>3217</v>
      </c>
      <c r="AP693">
        <v>-0.105091021166603</v>
      </c>
      <c r="AQ693">
        <f>(Table2[[#This Row],[Sharpe Ratio]]-AVERAGE(Table2[Sharpe Ratio]))/_xlfn.STDEV.P(Table2[Sharpe Ratio])</f>
        <v>-1.9685410112290453</v>
      </c>
      <c r="AR6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-2.9577379518334155</v>
      </c>
      <c r="AS693">
        <f>_xlfn.RANK.AVG(Table2[[#This Row],[1Y Return vs Nifty Z-Score]],Table2[1Y Return vs Nifty Z-Score])</f>
        <v>662</v>
      </c>
      <c r="AT693">
        <f>_xlfn.RANK.AVG(Table2[[#This Row],[6M Return vs Nifty Z-Score]],Table2[6M Return vs Nifty Z-Score])</f>
        <v>520</v>
      </c>
      <c r="AU693">
        <f>_xlfn.RANK.AVG(Table2[[#This Row],[Sharpe Ratio Z-Score]],Table2[Sharpe Ratio Z-Score])</f>
        <v>727</v>
      </c>
      <c r="AV693">
        <f>(Table2[[#This Row],[Rank 1Y]]+Table2[[#This Row],[Rank 6M]]+Table2[[#This Row],[Rank Sharpe]])/3</f>
        <v>636.33333333333337</v>
      </c>
    </row>
    <row r="694" spans="1:48" x14ac:dyDescent="0.3">
      <c r="A694" t="s">
        <v>724</v>
      </c>
      <c r="B694" t="s">
        <v>725</v>
      </c>
      <c r="C694" t="s">
        <v>3181</v>
      </c>
      <c r="D694" t="s">
        <v>89</v>
      </c>
      <c r="E694">
        <v>24740.514124224999</v>
      </c>
      <c r="F694">
        <v>306.05</v>
      </c>
      <c r="G694">
        <v>-32.711259419373299</v>
      </c>
      <c r="H694">
        <f>(Table2[[#This Row],[1Y Return vs Nifty]]-AVERAGE(Table2[1Y Return vs Nifty]))/_xlfn.STDEV.P(Table2[1Y Return vs Nifty])</f>
        <v>-0.98738777785537801</v>
      </c>
      <c r="I694">
        <v>2.3403497493596301</v>
      </c>
      <c r="J694">
        <f>(Table2[[#This Row],[1M Return vs Nifty]]-AVERAGE(Table2[1M Return vs Nifty]))/_xlfn.STDEV.P(Table2[1M Return vs Nifty])</f>
        <v>9.9447813369593935E-2</v>
      </c>
      <c r="K694">
        <v>-3.7905079387357299</v>
      </c>
      <c r="L694">
        <f>(Table2[[#This Row],[6M Return vs Nifty]]-AVERAGE(Table2[6M Return vs Nifty]))/_xlfn.STDEV.P(Table2[6M Return vs Nifty])</f>
        <v>-0.59267789924090319</v>
      </c>
      <c r="M694">
        <v>-2.8037943347549499</v>
      </c>
      <c r="N694">
        <f>(Table2[[#This Row],[1W Return vs Nifty]]-AVERAGE(Table2[1W Return vs Nifty]))/_xlfn.STDEV.P(Table2[1W Return vs Nifty])</f>
        <v>-0.36859288814071983</v>
      </c>
      <c r="O694">
        <v>304.97000000000003</v>
      </c>
      <c r="P694">
        <v>296.57799493189901</v>
      </c>
      <c r="Q694">
        <v>293.97352720657602</v>
      </c>
      <c r="R694">
        <v>47.364716753366899</v>
      </c>
      <c r="S694" s="1">
        <f>(Table2[[#This Row],[Close Price]]-Table2[[#This Row],[20D EMA]])/Table2[[#This Row],[20D EMA]]</f>
        <v>3.5413319342885662E-3</v>
      </c>
      <c r="T694" s="1">
        <f>(Table2[[#This Row],[Close Price]]-Table2[[#This Row],[50D EMA]])/Table2[[#This Row],[50D EMA]]</f>
        <v>3.1937652927608418E-2</v>
      </c>
      <c r="U694" s="1">
        <f>(Table2[[#This Row],[Close Price]]-Table2[[#This Row],[200D EMA]])/Table2[[#This Row],[200D EMA]]</f>
        <v>4.1080137072811378E-2</v>
      </c>
      <c r="V694">
        <v>1.10577675108119</v>
      </c>
      <c r="W694">
        <v>304.89999999999998</v>
      </c>
      <c r="X694">
        <v>311.2</v>
      </c>
      <c r="Y694">
        <v>304.89999999999998</v>
      </c>
      <c r="Z694">
        <v>316.60000000000002</v>
      </c>
      <c r="AA694">
        <v>296</v>
      </c>
      <c r="AB694">
        <v>320.5</v>
      </c>
      <c r="AC694" s="1">
        <f>(Table2[[#This Row],[Close Price]]/Table2[[#This Row],[Day Low]])-1</f>
        <v>3.7717284355527347E-3</v>
      </c>
      <c r="AD694" s="1">
        <f>(Table2[[#This Row],[Day High]]/Table2[[#This Row],[Close Price]])-1</f>
        <v>1.6827315798072062E-2</v>
      </c>
      <c r="AE694" s="1">
        <f>(Table2[[#This Row],[Close Price]]/Table2[[#This Row],[Current Week Low]])-1</f>
        <v>3.7717284355527347E-3</v>
      </c>
      <c r="AF694" s="1">
        <f>(Table2[[#This Row],[Current Week High]]/Table2[[#This Row],[Close Price]])-1</f>
        <v>3.4471491586342218E-2</v>
      </c>
      <c r="AG694" s="1">
        <f>(Table2[[#This Row],[Close Price]]/Table2[[#This Row],[Current Month Low]])-1</f>
        <v>3.3952702702702675E-2</v>
      </c>
      <c r="AH694" s="1">
        <f>(Table2[[#This Row],[Current Month High]]/Table2[[#This Row],[Close Price]])-1</f>
        <v>4.7214507433425812E-2</v>
      </c>
      <c r="AI694">
        <v>16.745629799052399</v>
      </c>
      <c r="AJ694">
        <v>21.520746476077001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0.13</v>
      </c>
      <c r="AM694" t="s">
        <v>3217</v>
      </c>
      <c r="AN694">
        <v>2.7</v>
      </c>
      <c r="AO694" t="s">
        <v>3217</v>
      </c>
      <c r="AP694">
        <v>-9.9716907064528001E-2</v>
      </c>
      <c r="AQ694">
        <f>(Table2[[#This Row],[Sharpe Ratio]]-AVERAGE(Table2[Sharpe Ratio]))/_xlfn.STDEV.P(Table2[Sharpe Ratio])</f>
        <v>-1.9061256332824166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-3.7553363851498234</v>
      </c>
      <c r="AS694">
        <f>_xlfn.RANK.AVG(Table2[[#This Row],[1Y Return vs Nifty Z-Score]],Table2[1Y Return vs Nifty Z-Score])</f>
        <v>672</v>
      </c>
      <c r="AT694">
        <f>_xlfn.RANK.AVG(Table2[[#This Row],[6M Return vs Nifty Z-Score]],Table2[6M Return vs Nifty Z-Score])</f>
        <v>518</v>
      </c>
      <c r="AU694">
        <f>_xlfn.RANK.AVG(Table2[[#This Row],[Sharpe Ratio Z-Score]],Table2[Sharpe Ratio Z-Score])</f>
        <v>722</v>
      </c>
      <c r="AV694">
        <f>(Table2[[#This Row],[Rank 1Y]]+Table2[[#This Row],[Rank 6M]]+Table2[[#This Row],[Rank Sharpe]])/3</f>
        <v>637.33333333333337</v>
      </c>
    </row>
    <row r="695" spans="1:48" x14ac:dyDescent="0.3">
      <c r="A695" t="s">
        <v>578</v>
      </c>
      <c r="B695" t="s">
        <v>579</v>
      </c>
      <c r="C695" t="s">
        <v>3171</v>
      </c>
      <c r="D695" t="s">
        <v>40</v>
      </c>
      <c r="E695">
        <v>35367.841789124999</v>
      </c>
      <c r="F695">
        <v>604.04999999999995</v>
      </c>
      <c r="G695">
        <v>-30.235127592653502</v>
      </c>
      <c r="H695">
        <f>(Table2[[#This Row],[1Y Return vs Nifty]]-AVERAGE(Table2[1Y Return vs Nifty]))/_xlfn.STDEV.P(Table2[1Y Return vs Nifty])</f>
        <v>-0.94623163973254731</v>
      </c>
      <c r="I695">
        <v>-0.27256002431335702</v>
      </c>
      <c r="J695">
        <f>(Table2[[#This Row],[1M Return vs Nifty]]-AVERAGE(Table2[1M Return vs Nifty]))/_xlfn.STDEV.P(Table2[1M Return vs Nifty])</f>
        <v>-0.14366236921021738</v>
      </c>
      <c r="K695">
        <v>-5.8099651616764003</v>
      </c>
      <c r="L695">
        <f>(Table2[[#This Row],[6M Return vs Nifty]]-AVERAGE(Table2[6M Return vs Nifty]))/_xlfn.STDEV.P(Table2[6M Return vs Nifty])</f>
        <v>-0.65221491877010385</v>
      </c>
      <c r="M695">
        <v>-4.1855330354346698</v>
      </c>
      <c r="N695">
        <f>(Table2[[#This Row],[1W Return vs Nifty]]-AVERAGE(Table2[1W Return vs Nifty]))/_xlfn.STDEV.P(Table2[1W Return vs Nifty])</f>
        <v>-0.68031763697726522</v>
      </c>
      <c r="O695">
        <v>613.78</v>
      </c>
      <c r="P695">
        <v>599.33276132214996</v>
      </c>
      <c r="Q695">
        <v>575.86973119406503</v>
      </c>
      <c r="R695">
        <v>34.8947115197847</v>
      </c>
      <c r="S695" s="1">
        <f>(Table2[[#This Row],[Close Price]]-Table2[[#This Row],[20D EMA]])/Table2[[#This Row],[20D EMA]]</f>
        <v>-1.5852585616996349E-2</v>
      </c>
      <c r="T695" s="1">
        <f>(Table2[[#This Row],[Close Price]]-Table2[[#This Row],[50D EMA]])/Table2[[#This Row],[50D EMA]]</f>
        <v>7.8708173193195556E-3</v>
      </c>
      <c r="U695" s="1">
        <f>(Table2[[#This Row],[Close Price]]-Table2[[#This Row],[200D EMA]])/Table2[[#This Row],[200D EMA]]</f>
        <v>4.8935145015354745E-2</v>
      </c>
      <c r="V695">
        <v>0.87746269572856905</v>
      </c>
      <c r="W695">
        <v>601.04999999999995</v>
      </c>
      <c r="X695">
        <v>614.25</v>
      </c>
      <c r="Y695">
        <v>601.04999999999995</v>
      </c>
      <c r="Z695">
        <v>625.4</v>
      </c>
      <c r="AA695">
        <v>601.04999999999995</v>
      </c>
      <c r="AB695">
        <v>647</v>
      </c>
      <c r="AC695" s="1">
        <f>(Table2[[#This Row],[Close Price]]/Table2[[#This Row],[Day Low]])-1</f>
        <v>4.9912652857500017E-3</v>
      </c>
      <c r="AD695" s="1">
        <f>(Table2[[#This Row],[Day High]]/Table2[[#This Row],[Close Price]])-1</f>
        <v>1.6886019369257488E-2</v>
      </c>
      <c r="AE695" s="1">
        <f>(Table2[[#This Row],[Close Price]]/Table2[[#This Row],[Current Week Low]])-1</f>
        <v>4.9912652857500017E-3</v>
      </c>
      <c r="AF695" s="1">
        <f>(Table2[[#This Row],[Current Week High]]/Table2[[#This Row],[Close Price]])-1</f>
        <v>3.5344756228788965E-2</v>
      </c>
      <c r="AG695" s="1">
        <f>(Table2[[#This Row],[Close Price]]/Table2[[#This Row],[Current Month Low]])-1</f>
        <v>4.9912652857500017E-3</v>
      </c>
      <c r="AH695" s="1">
        <f>(Table2[[#This Row],[Current Month High]]/Table2[[#This Row],[Close Price]])-1</f>
        <v>7.1103385481334325E-2</v>
      </c>
      <c r="AI695">
        <v>8.7161658803079405</v>
      </c>
      <c r="AJ695">
        <v>32.8166226912928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0.02</v>
      </c>
      <c r="AM695" t="s">
        <v>3217</v>
      </c>
      <c r="AN695">
        <v>-2.61</v>
      </c>
      <c r="AO695" t="s">
        <v>3216</v>
      </c>
      <c r="AP695">
        <v>-8.8000291995594004E-2</v>
      </c>
      <c r="AQ695">
        <f>(Table2[[#This Row],[Sharpe Ratio]]-AVERAGE(Table2[Sharpe Ratio]))/_xlfn.STDEV.P(Table2[Sharpe Ratio])</f>
        <v>-1.7700479572426913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-4.1924745219328248</v>
      </c>
      <c r="AS695">
        <f>_xlfn.RANK.AVG(Table2[[#This Row],[1Y Return vs Nifty Z-Score]],Table2[1Y Return vs Nifty Z-Score])</f>
        <v>660</v>
      </c>
      <c r="AT695">
        <f>_xlfn.RANK.AVG(Table2[[#This Row],[6M Return vs Nifty Z-Score]],Table2[6M Return vs Nifty Z-Score])</f>
        <v>539</v>
      </c>
      <c r="AU695">
        <f>_xlfn.RANK.AVG(Table2[[#This Row],[Sharpe Ratio Z-Score]],Table2[Sharpe Ratio Z-Score])</f>
        <v>714</v>
      </c>
      <c r="AV695">
        <f>(Table2[[#This Row],[Rank 1Y]]+Table2[[#This Row],[Rank 6M]]+Table2[[#This Row],[Rank Sharpe]])/3</f>
        <v>637.66666666666663</v>
      </c>
    </row>
    <row r="696" spans="1:48" x14ac:dyDescent="0.3">
      <c r="A696" t="s">
        <v>63</v>
      </c>
      <c r="B696" t="s">
        <v>64</v>
      </c>
      <c r="C696" t="s">
        <v>3171</v>
      </c>
      <c r="D696" t="s">
        <v>24</v>
      </c>
      <c r="E696">
        <v>365754.43860763998</v>
      </c>
      <c r="F696">
        <v>1839.7</v>
      </c>
      <c r="G696">
        <v>-23.748312521649002</v>
      </c>
      <c r="H696">
        <f>(Table2[[#This Row],[1Y Return vs Nifty]]-AVERAGE(Table2[1Y Return vs Nifty]))/_xlfn.STDEV.P(Table2[1Y Return vs Nifty])</f>
        <v>-0.83841336682856105</v>
      </c>
      <c r="I696">
        <v>-7.0156602234875604E-2</v>
      </c>
      <c r="J696">
        <f>(Table2[[#This Row],[1M Return vs Nifty]]-AVERAGE(Table2[1M Return vs Nifty]))/_xlfn.STDEV.P(Table2[1M Return vs Nifty])</f>
        <v>-0.12483036307205345</v>
      </c>
      <c r="K696">
        <v>-9.2035417139400799</v>
      </c>
      <c r="L696">
        <f>(Table2[[#This Row],[6M Return vs Nifty]]-AVERAGE(Table2[6M Return vs Nifty]))/_xlfn.STDEV.P(Table2[6M Return vs Nifty])</f>
        <v>-0.75226330363846505</v>
      </c>
      <c r="M696">
        <v>1.1670171798739599</v>
      </c>
      <c r="N696">
        <f>(Table2[[#This Row],[1W Return vs Nifty]]-AVERAGE(Table2[1W Return vs Nifty]))/_xlfn.STDEV.P(Table2[1W Return vs Nifty])</f>
        <v>0.52723511571127268</v>
      </c>
      <c r="O696">
        <v>1805.46</v>
      </c>
      <c r="P696">
        <v>1791.9747173813</v>
      </c>
      <c r="Q696">
        <v>1775.5865558194901</v>
      </c>
      <c r="R696">
        <v>69.581838246332396</v>
      </c>
      <c r="S696" s="1">
        <f>(Table2[[#This Row],[Close Price]]-Table2[[#This Row],[20D EMA]])/Table2[[#This Row],[20D EMA]]</f>
        <v>1.8964695977756366E-2</v>
      </c>
      <c r="T696" s="1">
        <f>(Table2[[#This Row],[Close Price]]-Table2[[#This Row],[50D EMA]])/Table2[[#This Row],[50D EMA]]</f>
        <v>2.6632787927077062E-2</v>
      </c>
      <c r="U696" s="1">
        <f>(Table2[[#This Row],[Close Price]]-Table2[[#This Row],[200D EMA]])/Table2[[#This Row],[200D EMA]]</f>
        <v>3.6108318105010417E-2</v>
      </c>
      <c r="V696">
        <v>0.74187525971031099</v>
      </c>
      <c r="W696">
        <v>1835.6</v>
      </c>
      <c r="X696">
        <v>1859.45</v>
      </c>
      <c r="Y696">
        <v>1828.3</v>
      </c>
      <c r="Z696">
        <v>1859.45</v>
      </c>
      <c r="AA696">
        <v>1756.5</v>
      </c>
      <c r="AB696">
        <v>1859.45</v>
      </c>
      <c r="AC696" s="1">
        <f>(Table2[[#This Row],[Close Price]]/Table2[[#This Row],[Day Low]])-1</f>
        <v>2.2336020919591082E-3</v>
      </c>
      <c r="AD696" s="1">
        <f>(Table2[[#This Row],[Day High]]/Table2[[#This Row],[Close Price]])-1</f>
        <v>1.0735445996629789E-2</v>
      </c>
      <c r="AE696" s="1">
        <f>(Table2[[#This Row],[Close Price]]/Table2[[#This Row],[Current Week Low]])-1</f>
        <v>6.2353005524258265E-3</v>
      </c>
      <c r="AF696" s="1">
        <f>(Table2[[#This Row],[Current Week High]]/Table2[[#This Row],[Close Price]])-1</f>
        <v>1.0735445996629789E-2</v>
      </c>
      <c r="AG696" s="1">
        <f>(Table2[[#This Row],[Close Price]]/Table2[[#This Row],[Current Month Low]])-1</f>
        <v>4.7366922857956295E-2</v>
      </c>
      <c r="AH696" s="1">
        <f>(Table2[[#This Row],[Current Month High]]/Table2[[#This Row],[Close Price]])-1</f>
        <v>1.0735445996629789E-2</v>
      </c>
      <c r="AI696">
        <v>4.7181605696581004</v>
      </c>
      <c r="AJ696">
        <v>19.163131133205901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0.01</v>
      </c>
      <c r="AM696" t="s">
        <v>3217</v>
      </c>
      <c r="AN696">
        <v>3.34</v>
      </c>
      <c r="AO696" t="s">
        <v>3217</v>
      </c>
      <c r="AP696">
        <v>-0.104627326936299</v>
      </c>
      <c r="AQ696">
        <f>(Table2[[#This Row],[Sharpe Ratio]]-AVERAGE(Table2[Sharpe Ratio]))/_xlfn.STDEV.P(Table2[Sharpe Ratio])</f>
        <v>-1.9631556304785842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-3.1514275483063914</v>
      </c>
      <c r="AS696">
        <f>_xlfn.RANK.AVG(Table2[[#This Row],[1Y Return vs Nifty Z-Score]],Table2[1Y Return vs Nifty Z-Score])</f>
        <v>618</v>
      </c>
      <c r="AT696">
        <f>_xlfn.RANK.AVG(Table2[[#This Row],[6M Return vs Nifty Z-Score]],Table2[6M Return vs Nifty Z-Score])</f>
        <v>572</v>
      </c>
      <c r="AU696">
        <f>_xlfn.RANK.AVG(Table2[[#This Row],[Sharpe Ratio Z-Score]],Table2[Sharpe Ratio Z-Score])</f>
        <v>726</v>
      </c>
      <c r="AV696">
        <f>(Table2[[#This Row],[Rank 1Y]]+Table2[[#This Row],[Rank 6M]]+Table2[[#This Row],[Rank Sharpe]])/3</f>
        <v>638.66666666666663</v>
      </c>
    </row>
    <row r="697" spans="1:48" x14ac:dyDescent="0.3">
      <c r="A697" t="s">
        <v>638</v>
      </c>
      <c r="B697" t="s">
        <v>639</v>
      </c>
      <c r="C697" t="s">
        <v>3175</v>
      </c>
      <c r="D697" t="s">
        <v>54</v>
      </c>
      <c r="E697">
        <v>30339.02979045</v>
      </c>
      <c r="F697">
        <v>1841.5</v>
      </c>
      <c r="G697">
        <v>-17.5294185907428</v>
      </c>
      <c r="H697">
        <f>(Table2[[#This Row],[1Y Return vs Nifty]]-AVERAGE(Table2[1Y Return vs Nifty]))/_xlfn.STDEV.P(Table2[1Y Return vs Nifty])</f>
        <v>-0.73504824917621536</v>
      </c>
      <c r="I697">
        <v>-9.3408749571905698</v>
      </c>
      <c r="J697">
        <f>(Table2[[#This Row],[1M Return vs Nifty]]-AVERAGE(Table2[1M Return vs Nifty]))/_xlfn.STDEV.P(Table2[1M Return vs Nifty])</f>
        <v>-0.98739594211655857</v>
      </c>
      <c r="K697">
        <v>-11.979655587799201</v>
      </c>
      <c r="L697">
        <f>(Table2[[#This Row],[6M Return vs Nifty]]-AVERAGE(Table2[6M Return vs Nifty]))/_xlfn.STDEV.P(Table2[6M Return vs Nifty])</f>
        <v>-0.83410784287686379</v>
      </c>
      <c r="M697">
        <v>-6.5733429648442296</v>
      </c>
      <c r="N697">
        <f>(Table2[[#This Row],[1W Return vs Nifty]]-AVERAGE(Table2[1W Return vs Nifty]))/_xlfn.STDEV.P(Table2[1W Return vs Nifty])</f>
        <v>-1.2190153300710758</v>
      </c>
      <c r="O697">
        <v>1890.18</v>
      </c>
      <c r="P697">
        <v>1911.6754120344599</v>
      </c>
      <c r="Q697">
        <v>1839.6706842818401</v>
      </c>
      <c r="R697">
        <v>31.247765446323001</v>
      </c>
      <c r="S697" s="1">
        <f>(Table2[[#This Row],[Close Price]]-Table2[[#This Row],[20D EMA]])/Table2[[#This Row],[20D EMA]]</f>
        <v>-2.5754160979377657E-2</v>
      </c>
      <c r="T697" s="1">
        <f>(Table2[[#This Row],[Close Price]]-Table2[[#This Row],[50D EMA]])/Table2[[#This Row],[50D EMA]]</f>
        <v>-3.6708853183280314E-2</v>
      </c>
      <c r="U697" s="1">
        <f>(Table2[[#This Row],[Close Price]]-Table2[[#This Row],[200D EMA]])/Table2[[#This Row],[200D EMA]]</f>
        <v>9.9437129361772169E-4</v>
      </c>
      <c r="V697">
        <v>0.49695348055671301</v>
      </c>
      <c r="W697">
        <v>1827</v>
      </c>
      <c r="X697">
        <v>1865.45</v>
      </c>
      <c r="Y697">
        <v>1827</v>
      </c>
      <c r="Z697">
        <v>1895.95</v>
      </c>
      <c r="AA697">
        <v>1824</v>
      </c>
      <c r="AB697">
        <v>1974.55</v>
      </c>
      <c r="AC697" s="1">
        <f>(Table2[[#This Row],[Close Price]]/Table2[[#This Row],[Day Low]])-1</f>
        <v>7.9365079365079083E-3</v>
      </c>
      <c r="AD697" s="1">
        <f>(Table2[[#This Row],[Day High]]/Table2[[#This Row],[Close Price]])-1</f>
        <v>1.300570187347283E-2</v>
      </c>
      <c r="AE697" s="1">
        <f>(Table2[[#This Row],[Close Price]]/Table2[[#This Row],[Current Week Low]])-1</f>
        <v>7.9365079365079083E-3</v>
      </c>
      <c r="AF697" s="1">
        <f>(Table2[[#This Row],[Current Week High]]/Table2[[#This Row],[Close Price]])-1</f>
        <v>2.9568286722780446E-2</v>
      </c>
      <c r="AG697" s="1">
        <f>(Table2[[#This Row],[Close Price]]/Table2[[#This Row],[Current Month Low]])-1</f>
        <v>9.5942982456140857E-3</v>
      </c>
      <c r="AH697" s="1">
        <f>(Table2[[#This Row],[Current Month High]]/Table2[[#This Row],[Close Price]])-1</f>
        <v>7.2250882432799424E-2</v>
      </c>
      <c r="AI697">
        <v>20.6054846592451</v>
      </c>
      <c r="AJ697">
        <v>24.8432256533676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-0.13</v>
      </c>
      <c r="AM697" t="s">
        <v>3216</v>
      </c>
      <c r="AN697">
        <v>0.47</v>
      </c>
      <c r="AO697" t="s">
        <v>3217</v>
      </c>
      <c r="AP697">
        <v>-0.109522924249667</v>
      </c>
      <c r="AQ697">
        <f>(Table2[[#This Row],[Sharpe Ratio]]-AVERAGE(Table2[Sharpe Ratio]))/_xlfn.STDEV.P(Table2[Sharpe Ratio])</f>
        <v>-2.0200134773319633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582</v>
      </c>
      <c r="AT697">
        <f>_xlfn.RANK.AVG(Table2[[#This Row],[6M Return vs Nifty Z-Score]],Table2[6M Return vs Nifty Z-Score])</f>
        <v>603</v>
      </c>
      <c r="AU697">
        <f>_xlfn.RANK.AVG(Table2[[#This Row],[Sharpe Ratio Z-Score]],Table2[Sharpe Ratio Z-Score])</f>
        <v>733</v>
      </c>
      <c r="AV697">
        <f>(Table2[[#This Row],[Rank 1Y]]+Table2[[#This Row],[Rank 6M]]+Table2[[#This Row],[Rank Sharpe]])/3</f>
        <v>639.33333333333337</v>
      </c>
    </row>
    <row r="698" spans="1:48" x14ac:dyDescent="0.3">
      <c r="A698" t="s">
        <v>1491</v>
      </c>
      <c r="B698" t="s">
        <v>1492</v>
      </c>
      <c r="C698" t="s">
        <v>3181</v>
      </c>
      <c r="D698" t="s">
        <v>463</v>
      </c>
      <c r="E698">
        <v>7053.7502029249999</v>
      </c>
      <c r="F698">
        <v>496.75</v>
      </c>
      <c r="G698">
        <v>-52.969588663189903</v>
      </c>
      <c r="H698">
        <f>(Table2[[#This Row],[1Y Return vs Nifty]]-AVERAGE(Table2[1Y Return vs Nifty]))/_xlfn.STDEV.P(Table2[1Y Return vs Nifty])</f>
        <v>-1.3241043401560191</v>
      </c>
      <c r="I698">
        <v>9.6061681920378099</v>
      </c>
      <c r="J698">
        <f>(Table2[[#This Row],[1M Return vs Nifty]]-AVERAGE(Table2[1M Return vs Nifty]))/_xlfn.STDEV.P(Table2[1M Return vs Nifty])</f>
        <v>0.77547362413006982</v>
      </c>
      <c r="K698">
        <v>-6.3988213467181998</v>
      </c>
      <c r="L698">
        <f>(Table2[[#This Row],[6M Return vs Nifty]]-AVERAGE(Table2[6M Return vs Nifty]))/_xlfn.STDEV.P(Table2[6M Return vs Nifty])</f>
        <v>-0.66957539652148346</v>
      </c>
      <c r="M698">
        <v>-3.6787215218384102</v>
      </c>
      <c r="N698">
        <f>(Table2[[#This Row],[1W Return vs Nifty]]-AVERAGE(Table2[1W Return vs Nifty]))/_xlfn.STDEV.P(Table2[1W Return vs Nifty])</f>
        <v>-0.56597930969038723</v>
      </c>
      <c r="O698">
        <v>519.72</v>
      </c>
      <c r="P698">
        <v>480.97432967612502</v>
      </c>
      <c r="Q698">
        <v>518.57974210165003</v>
      </c>
      <c r="R698">
        <v>54.5669269519829</v>
      </c>
      <c r="S698" s="1">
        <f>(Table2[[#This Row],[Close Price]]-Table2[[#This Row],[20D EMA]])/Table2[[#This Row],[20D EMA]]</f>
        <v>-4.4196875240514175E-2</v>
      </c>
      <c r="T698" s="1">
        <f>(Table2[[#This Row],[Close Price]]-Table2[[#This Row],[50D EMA]])/Table2[[#This Row],[50D EMA]]</f>
        <v>3.2799401861005516E-2</v>
      </c>
      <c r="U698" s="1">
        <f>(Table2[[#This Row],[Close Price]]-Table2[[#This Row],[200D EMA]])/Table2[[#This Row],[200D EMA]]</f>
        <v>-4.2095246553944726E-2</v>
      </c>
      <c r="V698">
        <v>1.47685169892142</v>
      </c>
      <c r="W698">
        <v>493</v>
      </c>
      <c r="X698">
        <v>517.5</v>
      </c>
      <c r="Y698">
        <v>493</v>
      </c>
      <c r="Z698">
        <v>503.7</v>
      </c>
      <c r="AA698">
        <v>492</v>
      </c>
      <c r="AB698">
        <v>517.29999999999995</v>
      </c>
      <c r="AC698" s="1">
        <f>(Table2[[#This Row],[Close Price]]/Table2[[#This Row],[Day Low]])-1</f>
        <v>7.6064908722108804E-3</v>
      </c>
      <c r="AD698" s="1">
        <f>(Table2[[#This Row],[Day High]]/Table2[[#This Row],[Close Price]])-1</f>
        <v>4.1771514846502322E-2</v>
      </c>
      <c r="AE698" s="1">
        <f>(Table2[[#This Row],[Close Price]]/Table2[[#This Row],[Current Week Low]])-1</f>
        <v>7.6064908722108804E-3</v>
      </c>
      <c r="AF698" s="1">
        <f>(Table2[[#This Row],[Current Week High]]/Table2[[#This Row],[Close Price]])-1</f>
        <v>1.399094111726229E-2</v>
      </c>
      <c r="AG698" s="1">
        <f>(Table2[[#This Row],[Close Price]]/Table2[[#This Row],[Current Month Low]])-1</f>
        <v>9.6544715447155482E-3</v>
      </c>
      <c r="AH698" s="1">
        <f>(Table2[[#This Row],[Current Month High]]/Table2[[#This Row],[Close Price]])-1</f>
        <v>4.1368897835933449E-2</v>
      </c>
      <c r="AI698">
        <v>40.392551585304403</v>
      </c>
      <c r="AJ698">
        <v>15.9276546091015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-0.09</v>
      </c>
      <c r="AM698" t="s">
        <v>3216</v>
      </c>
      <c r="AN698">
        <v>1.35</v>
      </c>
      <c r="AO698" t="s">
        <v>3217</v>
      </c>
      <c r="AP698">
        <v>-3.3282864564315999E-2</v>
      </c>
      <c r="AQ698">
        <f>(Table2[[#This Row],[Sharpe Ratio]]-AVERAGE(Table2[Sharpe Ratio]))/_xlfn.STDEV.P(Table2[Sharpe Ratio])</f>
        <v>-1.1345555116930517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725</v>
      </c>
      <c r="AT698">
        <f>_xlfn.RANK.AVG(Table2[[#This Row],[6M Return vs Nifty Z-Score]],Table2[6M Return vs Nifty Z-Score])</f>
        <v>548</v>
      </c>
      <c r="AU698">
        <f>_xlfn.RANK.AVG(Table2[[#This Row],[Sharpe Ratio Z-Score]],Table2[Sharpe Ratio Z-Score])</f>
        <v>647</v>
      </c>
      <c r="AV698">
        <f>(Table2[[#This Row],[Rank 1Y]]+Table2[[#This Row],[Rank 6M]]+Table2[[#This Row],[Rank Sharpe]])/3</f>
        <v>640</v>
      </c>
    </row>
    <row r="699" spans="1:48" x14ac:dyDescent="0.3">
      <c r="A699" t="s">
        <v>1689</v>
      </c>
      <c r="B699" t="s">
        <v>1690</v>
      </c>
      <c r="C699" t="s">
        <v>3171</v>
      </c>
      <c r="D699" t="s">
        <v>398</v>
      </c>
      <c r="E699">
        <v>5151.1054087349903</v>
      </c>
      <c r="F699">
        <v>46.77</v>
      </c>
      <c r="G699">
        <v>-35.408107579263202</v>
      </c>
      <c r="H699">
        <f>(Table2[[#This Row],[1Y Return vs Nifty]]-AVERAGE(Table2[1Y Return vs Nifty]))/_xlfn.STDEV.P(Table2[1Y Return vs Nifty])</f>
        <v>-1.0322124734418665</v>
      </c>
      <c r="I699">
        <v>-5.5274948084383499</v>
      </c>
      <c r="J699">
        <f>(Table2[[#This Row],[1M Return vs Nifty]]-AVERAGE(Table2[1M Return vs Nifty]))/_xlfn.STDEV.P(Table2[1M Return vs Nifty])</f>
        <v>-0.63259167235174807</v>
      </c>
      <c r="K699">
        <v>-20.1930318390555</v>
      </c>
      <c r="L699">
        <f>(Table2[[#This Row],[6M Return vs Nifty]]-AVERAGE(Table2[6M Return vs Nifty]))/_xlfn.STDEV.P(Table2[6M Return vs Nifty])</f>
        <v>-1.0762520867443583</v>
      </c>
      <c r="M699">
        <v>-2.9237158260276201</v>
      </c>
      <c r="N699">
        <f>(Table2[[#This Row],[1W Return vs Nifty]]-AVERAGE(Table2[1W Return vs Nifty]))/_xlfn.STDEV.P(Table2[1W Return vs Nifty])</f>
        <v>-0.39564756695132819</v>
      </c>
      <c r="O699">
        <v>52.63</v>
      </c>
      <c r="P699">
        <v>49.323320994187597</v>
      </c>
      <c r="Q699">
        <v>51.214587901831301</v>
      </c>
      <c r="R699">
        <v>20.648569881115598</v>
      </c>
      <c r="S699" s="1">
        <f>(Table2[[#This Row],[Close Price]]-Table2[[#This Row],[20D EMA]])/Table2[[#This Row],[20D EMA]]</f>
        <v>-0.111343340300209</v>
      </c>
      <c r="T699" s="1">
        <f>(Table2[[#This Row],[Close Price]]-Table2[[#This Row],[50D EMA]])/Table2[[#This Row],[50D EMA]]</f>
        <v>-5.1767012900215792E-2</v>
      </c>
      <c r="U699" s="1">
        <f>(Table2[[#This Row],[Close Price]]-Table2[[#This Row],[200D EMA]])/Table2[[#This Row],[200D EMA]]</f>
        <v>-8.6783631069154238E-2</v>
      </c>
      <c r="V699">
        <v>0.59780224498753298</v>
      </c>
      <c r="W699">
        <v>44.92</v>
      </c>
      <c r="X699">
        <v>47.36</v>
      </c>
      <c r="Y699">
        <v>46.66</v>
      </c>
      <c r="Z699">
        <v>47.99</v>
      </c>
      <c r="AA699">
        <v>46.66</v>
      </c>
      <c r="AB699">
        <v>48.3</v>
      </c>
      <c r="AC699" s="1">
        <f>(Table2[[#This Row],[Close Price]]/Table2[[#This Row],[Day Low]])-1</f>
        <v>4.1184327693677636E-2</v>
      </c>
      <c r="AD699" s="1">
        <f>(Table2[[#This Row],[Day High]]/Table2[[#This Row],[Close Price]])-1</f>
        <v>1.261492409664311E-2</v>
      </c>
      <c r="AE699" s="1">
        <f>(Table2[[#This Row],[Close Price]]/Table2[[#This Row],[Current Week Low]])-1</f>
        <v>2.3574796399488118E-3</v>
      </c>
      <c r="AF699" s="1">
        <f>(Table2[[#This Row],[Current Week High]]/Table2[[#This Row],[Close Price]])-1</f>
        <v>2.608509728458408E-2</v>
      </c>
      <c r="AG699" s="1">
        <f>(Table2[[#This Row],[Close Price]]/Table2[[#This Row],[Current Month Low]])-1</f>
        <v>2.3574796399488118E-3</v>
      </c>
      <c r="AH699" s="1">
        <f>(Table2[[#This Row],[Current Month High]]/Table2[[#This Row],[Close Price]])-1</f>
        <v>3.2713277742142166E-2</v>
      </c>
      <c r="AI699">
        <v>46.033782339106203</v>
      </c>
      <c r="AJ699">
        <v>4.2809364548494999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-0.09</v>
      </c>
      <c r="AM699" t="s">
        <v>3216</v>
      </c>
      <c r="AN699">
        <v>-4.88</v>
      </c>
      <c r="AO699" t="s">
        <v>3216</v>
      </c>
      <c r="AQ699">
        <f>(Table2[[#This Row],[Sharpe Ratio]]-AVERAGE(Table2[Sharpe Ratio]))/_xlfn.STDEV.P(Table2[Sharpe Ratio])</f>
        <v>-0.74800574154095378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682</v>
      </c>
      <c r="AT699">
        <f>_xlfn.RANK.AVG(Table2[[#This Row],[6M Return vs Nifty Z-Score]],Table2[6M Return vs Nifty Z-Score])</f>
        <v>682</v>
      </c>
      <c r="AU699">
        <f>_xlfn.RANK.AVG(Table2[[#This Row],[Sharpe Ratio Z-Score]],Table2[Sharpe Ratio Z-Score])</f>
        <v>556.5</v>
      </c>
      <c r="AV699">
        <f>(Table2[[#This Row],[Rank 1Y]]+Table2[[#This Row],[Rank 6M]]+Table2[[#This Row],[Rank Sharpe]])/3</f>
        <v>640.16666666666663</v>
      </c>
    </row>
    <row r="700" spans="1:48" x14ac:dyDescent="0.3">
      <c r="A700" t="s">
        <v>1950</v>
      </c>
      <c r="B700" t="s">
        <v>1951</v>
      </c>
      <c r="C700" t="s">
        <v>3187</v>
      </c>
      <c r="D700" t="s">
        <v>423</v>
      </c>
      <c r="E700">
        <v>3677.5001403000001</v>
      </c>
      <c r="F700">
        <v>23.85</v>
      </c>
      <c r="G700">
        <v>-43.3786649933135</v>
      </c>
      <c r="H700">
        <f>(Table2[[#This Row],[1Y Return vs Nifty]]-AVERAGE(Table2[1Y Return vs Nifty]))/_xlfn.STDEV.P(Table2[1Y Return vs Nifty])</f>
        <v>-1.164692238173604</v>
      </c>
      <c r="I700">
        <v>10.176752415725</v>
      </c>
      <c r="J700">
        <f>(Table2[[#This Row],[1M Return vs Nifty]]-AVERAGE(Table2[1M Return vs Nifty]))/_xlfn.STDEV.P(Table2[1M Return vs Nifty])</f>
        <v>0.82856188465686165</v>
      </c>
      <c r="K700">
        <v>-17.315284357926199</v>
      </c>
      <c r="L700">
        <f>(Table2[[#This Row],[6M Return vs Nifty]]-AVERAGE(Table2[6M Return vs Nifty]))/_xlfn.STDEV.P(Table2[6M Return vs Nifty])</f>
        <v>-0.9914112166146043</v>
      </c>
      <c r="M700">
        <v>-9.4047899796159999</v>
      </c>
      <c r="N700">
        <f>(Table2[[#This Row],[1W Return vs Nifty]]-AVERAGE(Table2[1W Return vs Nifty]))/_xlfn.STDEV.P(Table2[1W Return vs Nifty])</f>
        <v>-1.8577989937909398</v>
      </c>
      <c r="O700">
        <v>25.58</v>
      </c>
      <c r="P700">
        <v>22.2257219000162</v>
      </c>
      <c r="Q700">
        <v>23.8512921843393</v>
      </c>
      <c r="R700">
        <v>47.2003978217545</v>
      </c>
      <c r="S700" s="1">
        <f>(Table2[[#This Row],[Close Price]]-Table2[[#This Row],[20D EMA]])/Table2[[#This Row],[20D EMA]]</f>
        <v>-6.7630961688819269E-2</v>
      </c>
      <c r="T700" s="1">
        <f>(Table2[[#This Row],[Close Price]]-Table2[[#This Row],[50D EMA]])/Table2[[#This Row],[50D EMA]]</f>
        <v>7.3081005300557514E-2</v>
      </c>
      <c r="U700" s="1">
        <f>(Table2[[#This Row],[Close Price]]-Table2[[#This Row],[200D EMA]])/Table2[[#This Row],[200D EMA]]</f>
        <v>-5.4176701593854537E-5</v>
      </c>
      <c r="V700">
        <v>1.75001378172067</v>
      </c>
      <c r="W700">
        <v>23.3</v>
      </c>
      <c r="X700">
        <v>24.25</v>
      </c>
      <c r="Y700">
        <v>23.54</v>
      </c>
      <c r="Z700">
        <v>24.44</v>
      </c>
      <c r="AA700">
        <v>23.54</v>
      </c>
      <c r="AB700">
        <v>25.45</v>
      </c>
      <c r="AC700" s="1">
        <f>(Table2[[#This Row],[Close Price]]/Table2[[#This Row],[Day Low]])-1</f>
        <v>2.3605150214592197E-2</v>
      </c>
      <c r="AD700" s="1">
        <f>(Table2[[#This Row],[Day High]]/Table2[[#This Row],[Close Price]])-1</f>
        <v>1.6771488469601525E-2</v>
      </c>
      <c r="AE700" s="1">
        <f>(Table2[[#This Row],[Close Price]]/Table2[[#This Row],[Current Week Low]])-1</f>
        <v>1.3169073916737606E-2</v>
      </c>
      <c r="AF700" s="1">
        <f>(Table2[[#This Row],[Current Week High]]/Table2[[#This Row],[Close Price]])-1</f>
        <v>2.4737945492662394E-2</v>
      </c>
      <c r="AG700" s="1">
        <f>(Table2[[#This Row],[Close Price]]/Table2[[#This Row],[Current Month Low]])-1</f>
        <v>1.3169073916737606E-2</v>
      </c>
      <c r="AH700" s="1">
        <f>(Table2[[#This Row],[Current Month High]]/Table2[[#This Row],[Close Price]])-1</f>
        <v>6.7085953878406546E-2</v>
      </c>
      <c r="AI700">
        <v>89.308176100628899</v>
      </c>
      <c r="AJ700">
        <v>42.814371257485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0.14000000000000001</v>
      </c>
      <c r="AM700" t="s">
        <v>3217</v>
      </c>
      <c r="AN700">
        <v>0.34</v>
      </c>
      <c r="AO700" t="s">
        <v>3217</v>
      </c>
      <c r="AQ700">
        <f>(Table2[[#This Row],[Sharpe Ratio]]-AVERAGE(Table2[Sharpe Ratio]))/_xlfn.STDEV.P(Table2[Sharpe Ratio])</f>
        <v>-0.74800574154095378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706</v>
      </c>
      <c r="AT700">
        <f>_xlfn.RANK.AVG(Table2[[#This Row],[6M Return vs Nifty Z-Score]],Table2[6M Return vs Nifty Z-Score])</f>
        <v>661</v>
      </c>
      <c r="AU700">
        <f>_xlfn.RANK.AVG(Table2[[#This Row],[Sharpe Ratio Z-Score]],Table2[Sharpe Ratio Z-Score])</f>
        <v>556.5</v>
      </c>
      <c r="AV700">
        <f>(Table2[[#This Row],[Rank 1Y]]+Table2[[#This Row],[Rank 6M]]+Table2[[#This Row],[Rank Sharpe]])/3</f>
        <v>641.16666666666663</v>
      </c>
    </row>
    <row r="701" spans="1:48" x14ac:dyDescent="0.3">
      <c r="A701" t="s">
        <v>2108</v>
      </c>
      <c r="B701" t="s">
        <v>2109</v>
      </c>
      <c r="C701" t="s">
        <v>3180</v>
      </c>
      <c r="D701" t="s">
        <v>80</v>
      </c>
      <c r="E701">
        <v>3022.4813399519999</v>
      </c>
      <c r="F701">
        <v>231.24</v>
      </c>
      <c r="G701">
        <v>-25.201589257576401</v>
      </c>
      <c r="H701">
        <f>(Table2[[#This Row],[1Y Return vs Nifty]]-AVERAGE(Table2[1Y Return vs Nifty]))/_xlfn.STDEV.P(Table2[1Y Return vs Nifty])</f>
        <v>-0.86256848548141507</v>
      </c>
      <c r="I701">
        <v>-0.48520480282560402</v>
      </c>
      <c r="J701">
        <f>(Table2[[#This Row],[1M Return vs Nifty]]-AVERAGE(Table2[1M Return vs Nifty]))/_xlfn.STDEV.P(Table2[1M Return vs Nifty])</f>
        <v>-0.16344725097292986</v>
      </c>
      <c r="K701">
        <v>-12.333509409087499</v>
      </c>
      <c r="L701">
        <f>(Table2[[#This Row],[6M Return vs Nifty]]-AVERAGE(Table2[6M Return vs Nifty]))/_xlfn.STDEV.P(Table2[6M Return vs Nifty])</f>
        <v>-0.84454005289310075</v>
      </c>
      <c r="M701">
        <v>-2.9287631562648599E-2</v>
      </c>
      <c r="N701">
        <f>(Table2[[#This Row],[1W Return vs Nifty]]-AVERAGE(Table2[1W Return vs Nifty]))/_xlfn.STDEV.P(Table2[1W Return vs Nifty])</f>
        <v>0.25734485592946466</v>
      </c>
      <c r="O701">
        <v>241.42</v>
      </c>
      <c r="P701">
        <v>233.78633358349899</v>
      </c>
      <c r="Q701">
        <v>235.28272995625801</v>
      </c>
      <c r="R701">
        <v>46.624017315651201</v>
      </c>
      <c r="S701" s="1">
        <f>(Table2[[#This Row],[Close Price]]-Table2[[#This Row],[20D EMA]])/Table2[[#This Row],[20D EMA]]</f>
        <v>-4.2167177532930075E-2</v>
      </c>
      <c r="T701" s="1">
        <f>(Table2[[#This Row],[Close Price]]-Table2[[#This Row],[50D EMA]])/Table2[[#This Row],[50D EMA]]</f>
        <v>-1.0891712721049756E-2</v>
      </c>
      <c r="U701" s="1">
        <f>(Table2[[#This Row],[Close Price]]-Table2[[#This Row],[200D EMA]])/Table2[[#This Row],[200D EMA]]</f>
        <v>-1.7182433904135652E-2</v>
      </c>
      <c r="V701">
        <v>0.31853075085041399</v>
      </c>
      <c r="W701">
        <v>225.65</v>
      </c>
      <c r="X701">
        <v>234.99</v>
      </c>
      <c r="Y701">
        <v>230.2</v>
      </c>
      <c r="Z701">
        <v>236.24</v>
      </c>
      <c r="AA701">
        <v>230.2</v>
      </c>
      <c r="AB701">
        <v>238.8</v>
      </c>
      <c r="AC701" s="1">
        <f>(Table2[[#This Row],[Close Price]]/Table2[[#This Row],[Day Low]])-1</f>
        <v>2.4772878351429162E-2</v>
      </c>
      <c r="AD701" s="1">
        <f>(Table2[[#This Row],[Day High]]/Table2[[#This Row],[Close Price]])-1</f>
        <v>1.6216917488323768E-2</v>
      </c>
      <c r="AE701" s="1">
        <f>(Table2[[#This Row],[Close Price]]/Table2[[#This Row],[Current Week Low]])-1</f>
        <v>4.5178105994787554E-3</v>
      </c>
      <c r="AF701" s="1">
        <f>(Table2[[#This Row],[Current Week High]]/Table2[[#This Row],[Close Price]])-1</f>
        <v>2.1622556651098357E-2</v>
      </c>
      <c r="AG701" s="1">
        <f>(Table2[[#This Row],[Close Price]]/Table2[[#This Row],[Current Month Low]])-1</f>
        <v>4.5178105994787554E-3</v>
      </c>
      <c r="AH701" s="1">
        <f>(Table2[[#This Row],[Current Month High]]/Table2[[#This Row],[Close Price]])-1</f>
        <v>3.2693305656460891E-2</v>
      </c>
      <c r="AI701">
        <v>31.8975955717004</v>
      </c>
      <c r="AJ701">
        <v>19.195876288659701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</v>
      </c>
      <c r="AM701" t="s">
        <v>3216</v>
      </c>
      <c r="AN701">
        <v>0.85</v>
      </c>
      <c r="AO701" t="s">
        <v>3217</v>
      </c>
      <c r="AP701">
        <v>-6.3798634656674999E-2</v>
      </c>
      <c r="AQ701">
        <f>(Table2[[#This Row],[Sharpe Ratio]]-AVERAGE(Table2[Sharpe Ratio]))/_xlfn.STDEV.P(Table2[Sharpe Ratio])</f>
        <v>-1.4889680320583358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633</v>
      </c>
      <c r="AT701">
        <f>_xlfn.RANK.AVG(Table2[[#This Row],[6M Return vs Nifty Z-Score]],Table2[6M Return vs Nifty Z-Score])</f>
        <v>609</v>
      </c>
      <c r="AU701">
        <f>_xlfn.RANK.AVG(Table2[[#This Row],[Sharpe Ratio Z-Score]],Table2[Sharpe Ratio Z-Score])</f>
        <v>684</v>
      </c>
      <c r="AV701">
        <f>(Table2[[#This Row],[Rank 1Y]]+Table2[[#This Row],[Rank 6M]]+Table2[[#This Row],[Rank Sharpe]])/3</f>
        <v>642</v>
      </c>
    </row>
    <row r="702" spans="1:48" x14ac:dyDescent="0.3">
      <c r="A702" t="s">
        <v>1506</v>
      </c>
      <c r="B702" t="s">
        <v>1507</v>
      </c>
      <c r="C702" t="s">
        <v>3181</v>
      </c>
      <c r="D702" t="s">
        <v>89</v>
      </c>
      <c r="E702">
        <v>7019.6885970550002</v>
      </c>
      <c r="F702">
        <v>1473.65</v>
      </c>
      <c r="G702">
        <v>-29.934810243841799</v>
      </c>
      <c r="H702">
        <f>(Table2[[#This Row],[1Y Return vs Nifty]]-AVERAGE(Table2[1Y Return vs Nifty]))/_xlfn.STDEV.P(Table2[1Y Return vs Nifty])</f>
        <v>-0.94124002250320526</v>
      </c>
      <c r="I702">
        <v>-0.48776889324534201</v>
      </c>
      <c r="J702">
        <f>(Table2[[#This Row],[1M Return vs Nifty]]-AVERAGE(Table2[1M Return vs Nifty]))/_xlfn.STDEV.P(Table2[1M Return vs Nifty])</f>
        <v>-0.16368581890833064</v>
      </c>
      <c r="K702">
        <v>-4.8570280553022398</v>
      </c>
      <c r="L702">
        <f>(Table2[[#This Row],[6M Return vs Nifty]]-AVERAGE(Table2[6M Return vs Nifty]))/_xlfn.STDEV.P(Table2[6M Return vs Nifty])</f>
        <v>-0.62412071877032249</v>
      </c>
      <c r="M702">
        <v>-3.2461840223644498</v>
      </c>
      <c r="N702">
        <f>(Table2[[#This Row],[1W Return vs Nifty]]-AVERAGE(Table2[1W Return vs Nifty]))/_xlfn.STDEV.P(Table2[1W Return vs Nifty])</f>
        <v>-0.46839744177311793</v>
      </c>
      <c r="O702">
        <v>1422.74</v>
      </c>
      <c r="P702">
        <v>1463.28802704848</v>
      </c>
      <c r="Q702">
        <v>1429.7477647732501</v>
      </c>
      <c r="R702">
        <v>41.969417322364798</v>
      </c>
      <c r="S702" s="1">
        <f>(Table2[[#This Row],[Close Price]]-Table2[[#This Row],[20D EMA]])/Table2[[#This Row],[20D EMA]]</f>
        <v>3.5783066477360646E-2</v>
      </c>
      <c r="T702" s="1">
        <f>(Table2[[#This Row],[Close Price]]-Table2[[#This Row],[50D EMA]])/Table2[[#This Row],[50D EMA]]</f>
        <v>7.0812941539750603E-3</v>
      </c>
      <c r="U702" s="1">
        <f>(Table2[[#This Row],[Close Price]]-Table2[[#This Row],[200D EMA]])/Table2[[#This Row],[200D EMA]]</f>
        <v>3.0706280022555345E-2</v>
      </c>
      <c r="V702">
        <v>4.9546097863186898</v>
      </c>
      <c r="W702">
        <v>1420.1</v>
      </c>
      <c r="X702">
        <v>1488.9</v>
      </c>
      <c r="Y702">
        <v>1469.3</v>
      </c>
      <c r="Z702">
        <v>1511</v>
      </c>
      <c r="AA702">
        <v>1469.3</v>
      </c>
      <c r="AB702">
        <v>1522</v>
      </c>
      <c r="AC702" s="1">
        <f>(Table2[[#This Row],[Close Price]]/Table2[[#This Row],[Day Low]])-1</f>
        <v>3.7708612069572656E-2</v>
      </c>
      <c r="AD702" s="1">
        <f>(Table2[[#This Row],[Day High]]/Table2[[#This Row],[Close Price]])-1</f>
        <v>1.0348454517694172E-2</v>
      </c>
      <c r="AE702" s="1">
        <f>(Table2[[#This Row],[Close Price]]/Table2[[#This Row],[Current Week Low]])-1</f>
        <v>2.9605934798884181E-3</v>
      </c>
      <c r="AF702" s="1">
        <f>(Table2[[#This Row],[Current Week High]]/Table2[[#This Row],[Close Price]])-1</f>
        <v>2.534523122858201E-2</v>
      </c>
      <c r="AG702" s="1">
        <f>(Table2[[#This Row],[Close Price]]/Table2[[#This Row],[Current Month Low]])-1</f>
        <v>2.9605934798884181E-3</v>
      </c>
      <c r="AH702" s="1">
        <f>(Table2[[#This Row],[Current Month High]]/Table2[[#This Row],[Close Price]])-1</f>
        <v>3.2809690224951504E-2</v>
      </c>
      <c r="AI702">
        <v>7.7596444203168904</v>
      </c>
      <c r="AJ702">
        <v>17.8919999999999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0.05</v>
      </c>
      <c r="AM702" t="s">
        <v>3217</v>
      </c>
      <c r="AN702">
        <v>1.69</v>
      </c>
      <c r="AO702" t="s">
        <v>3217</v>
      </c>
      <c r="AP702">
        <v>-0.132894065481719</v>
      </c>
      <c r="AQ702">
        <f>(Table2[[#This Row],[Sharpe Ratio]]-AVERAGE(Table2[Sharpe Ratio]))/_xlfn.STDEV.P(Table2[Sharpe Ratio])</f>
        <v>-2.2914477240442421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658</v>
      </c>
      <c r="AT702">
        <f>_xlfn.RANK.AVG(Table2[[#This Row],[6M Return vs Nifty Z-Score]],Table2[6M Return vs Nifty Z-Score])</f>
        <v>532</v>
      </c>
      <c r="AU702">
        <f>_xlfn.RANK.AVG(Table2[[#This Row],[Sharpe Ratio Z-Score]],Table2[Sharpe Ratio Z-Score])</f>
        <v>738</v>
      </c>
      <c r="AV702">
        <f>(Table2[[#This Row],[Rank 1Y]]+Table2[[#This Row],[Rank 6M]]+Table2[[#This Row],[Rank Sharpe]])/3</f>
        <v>642.66666666666663</v>
      </c>
    </row>
    <row r="703" spans="1:48" x14ac:dyDescent="0.3">
      <c r="A703" t="s">
        <v>2110</v>
      </c>
      <c r="B703" t="s">
        <v>2111</v>
      </c>
      <c r="C703" t="s">
        <v>3183</v>
      </c>
      <c r="D703" t="s">
        <v>106</v>
      </c>
      <c r="E703">
        <v>3019.5485662999999</v>
      </c>
      <c r="F703">
        <v>701.75</v>
      </c>
      <c r="G703">
        <v>-55.278178969640102</v>
      </c>
      <c r="H703">
        <f>(Table2[[#This Row],[1Y Return vs Nifty]]-AVERAGE(Table2[1Y Return vs Nifty]))/_xlfn.STDEV.P(Table2[1Y Return vs Nifty])</f>
        <v>-1.3624757469187836</v>
      </c>
      <c r="I703">
        <v>-1.5778345538685301</v>
      </c>
      <c r="J703">
        <f>(Table2[[#This Row],[1M Return vs Nifty]]-AVERAGE(Table2[1M Return vs Nifty]))/_xlfn.STDEV.P(Table2[1M Return vs Nifty])</f>
        <v>-0.26510763777410984</v>
      </c>
      <c r="K703">
        <v>-15.8668966481999</v>
      </c>
      <c r="L703">
        <f>(Table2[[#This Row],[6M Return vs Nifty]]-AVERAGE(Table2[6M Return vs Nifty]))/_xlfn.STDEV.P(Table2[6M Return vs Nifty])</f>
        <v>-0.94871029362389125</v>
      </c>
      <c r="M703">
        <v>-1.36078942986062</v>
      </c>
      <c r="N703">
        <f>(Table2[[#This Row],[1W Return vs Nifty]]-AVERAGE(Table2[1W Return vs Nifty]))/_xlfn.STDEV.P(Table2[1W Return vs Nifty])</f>
        <v>-4.3046284193962343E-2</v>
      </c>
      <c r="O703">
        <v>742.42</v>
      </c>
      <c r="P703">
        <v>723.03354773576098</v>
      </c>
      <c r="Q703">
        <v>776.30813237903703</v>
      </c>
      <c r="R703">
        <v>46.2384475800148</v>
      </c>
      <c r="S703" s="1">
        <f>(Table2[[#This Row],[Close Price]]-Table2[[#This Row],[20D EMA]])/Table2[[#This Row],[20D EMA]]</f>
        <v>-5.4780313030360121E-2</v>
      </c>
      <c r="T703" s="1">
        <f>(Table2[[#This Row],[Close Price]]-Table2[[#This Row],[50D EMA]])/Table2[[#This Row],[50D EMA]]</f>
        <v>-2.9436459487131899E-2</v>
      </c>
      <c r="U703" s="1">
        <f>(Table2[[#This Row],[Close Price]]-Table2[[#This Row],[200D EMA]])/Table2[[#This Row],[200D EMA]]</f>
        <v>-9.6041931379167347E-2</v>
      </c>
      <c r="V703">
        <v>0.232683574458911</v>
      </c>
      <c r="W703">
        <v>687.85</v>
      </c>
      <c r="X703">
        <v>710.2</v>
      </c>
      <c r="Y703">
        <v>700</v>
      </c>
      <c r="Z703">
        <v>715</v>
      </c>
      <c r="AA703">
        <v>697.8</v>
      </c>
      <c r="AB703">
        <v>727</v>
      </c>
      <c r="AC703" s="1">
        <f>(Table2[[#This Row],[Close Price]]/Table2[[#This Row],[Day Low]])-1</f>
        <v>2.0207894162971529E-2</v>
      </c>
      <c r="AD703" s="1">
        <f>(Table2[[#This Row],[Day High]]/Table2[[#This Row],[Close Price]])-1</f>
        <v>1.2041325258282942E-2</v>
      </c>
      <c r="AE703" s="1">
        <f>(Table2[[#This Row],[Close Price]]/Table2[[#This Row],[Current Week Low]])-1</f>
        <v>2.4999999999999467E-3</v>
      </c>
      <c r="AF703" s="1">
        <f>(Table2[[#This Row],[Current Week High]]/Table2[[#This Row],[Close Price]])-1</f>
        <v>1.8881368008550004E-2</v>
      </c>
      <c r="AG703" s="1">
        <f>(Table2[[#This Row],[Close Price]]/Table2[[#This Row],[Current Month Low]])-1</f>
        <v>5.6606477500718011E-3</v>
      </c>
      <c r="AH703" s="1">
        <f>(Table2[[#This Row],[Current Month High]]/Table2[[#This Row],[Close Price]])-1</f>
        <v>3.598147488421799E-2</v>
      </c>
      <c r="AI703">
        <v>44.695404346277101</v>
      </c>
      <c r="AJ703">
        <v>13.404977375565601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-0.13</v>
      </c>
      <c r="AM703" t="s">
        <v>3216</v>
      </c>
      <c r="AN703">
        <v>-1.32</v>
      </c>
      <c r="AO703" t="s">
        <v>3216</v>
      </c>
      <c r="AQ703">
        <f>(Table2[[#This Row],[Sharpe Ratio]]-AVERAGE(Table2[Sharpe Ratio]))/_xlfn.STDEV.P(Table2[Sharpe Ratio])</f>
        <v>-0.74800574154095378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731</v>
      </c>
      <c r="AT703">
        <f>_xlfn.RANK.AVG(Table2[[#This Row],[6M Return vs Nifty Z-Score]],Table2[6M Return vs Nifty Z-Score])</f>
        <v>644</v>
      </c>
      <c r="AU703">
        <f>_xlfn.RANK.AVG(Table2[[#This Row],[Sharpe Ratio Z-Score]],Table2[Sharpe Ratio Z-Score])</f>
        <v>556.5</v>
      </c>
      <c r="AV703">
        <f>(Table2[[#This Row],[Rank 1Y]]+Table2[[#This Row],[Rank 6M]]+Table2[[#This Row],[Rank Sharpe]])/3</f>
        <v>643.83333333333337</v>
      </c>
    </row>
    <row r="704" spans="1:48" x14ac:dyDescent="0.3">
      <c r="A704" t="s">
        <v>434</v>
      </c>
      <c r="B704" t="s">
        <v>435</v>
      </c>
      <c r="C704" t="s">
        <v>3173</v>
      </c>
      <c r="D704" t="s">
        <v>180</v>
      </c>
      <c r="E704">
        <v>53718.135880640002</v>
      </c>
      <c r="F704">
        <v>16548.650000000001</v>
      </c>
      <c r="G704">
        <v>-31.379251985513399</v>
      </c>
      <c r="H704">
        <f>(Table2[[#This Row],[1Y Return vs Nifty]]-AVERAGE(Table2[1Y Return vs Nifty]))/_xlfn.STDEV.P(Table2[1Y Return vs Nifty])</f>
        <v>-0.96524829346403307</v>
      </c>
      <c r="I704">
        <v>-4.8037654257262101</v>
      </c>
      <c r="J704">
        <f>(Table2[[#This Row],[1M Return vs Nifty]]-AVERAGE(Table2[1M Return vs Nifty]))/_xlfn.STDEV.P(Table2[1M Return vs Nifty])</f>
        <v>-0.56525448981972604</v>
      </c>
      <c r="K704">
        <v>-14.2789178153969</v>
      </c>
      <c r="L704">
        <f>(Table2[[#This Row],[6M Return vs Nifty]]-AVERAGE(Table2[6M Return vs Nifty]))/_xlfn.STDEV.P(Table2[6M Return vs Nifty])</f>
        <v>-0.90189398788264941</v>
      </c>
      <c r="M704">
        <v>-0.75045207566703598</v>
      </c>
      <c r="N704">
        <f>(Table2[[#This Row],[1W Return vs Nifty]]-AVERAGE(Table2[1W Return vs Nifty]))/_xlfn.STDEV.P(Table2[1W Return vs Nifty])</f>
        <v>9.4647809738532443E-2</v>
      </c>
      <c r="O704">
        <v>16595.21</v>
      </c>
      <c r="P704">
        <v>16663.5168118847</v>
      </c>
      <c r="Q704">
        <v>16478.485564932798</v>
      </c>
      <c r="R704">
        <v>49.1001664627534</v>
      </c>
      <c r="S704" s="1">
        <f>(Table2[[#This Row],[Close Price]]-Table2[[#This Row],[20D EMA]])/Table2[[#This Row],[20D EMA]]</f>
        <v>-2.8056288531448335E-3</v>
      </c>
      <c r="T704" s="1">
        <f>(Table2[[#This Row],[Close Price]]-Table2[[#This Row],[50D EMA]])/Table2[[#This Row],[50D EMA]]</f>
        <v>-6.893311488891299E-3</v>
      </c>
      <c r="U704" s="1">
        <f>(Table2[[#This Row],[Close Price]]-Table2[[#This Row],[200D EMA]])/Table2[[#This Row],[200D EMA]]</f>
        <v>4.2579419565422485E-3</v>
      </c>
      <c r="V704">
        <v>0.99824546901155198</v>
      </c>
      <c r="W704">
        <v>16409.95</v>
      </c>
      <c r="X704">
        <v>16698</v>
      </c>
      <c r="Y704">
        <v>16409.95</v>
      </c>
      <c r="Z704">
        <v>16739</v>
      </c>
      <c r="AA704">
        <v>16085.85</v>
      </c>
      <c r="AB704">
        <v>16739</v>
      </c>
      <c r="AC704" s="1">
        <f>(Table2[[#This Row],[Close Price]]/Table2[[#This Row],[Day Low]])-1</f>
        <v>8.4521890682178746E-3</v>
      </c>
      <c r="AD704" s="1">
        <f>(Table2[[#This Row],[Day High]]/Table2[[#This Row],[Close Price]])-1</f>
        <v>9.0249053548174807E-3</v>
      </c>
      <c r="AE704" s="1">
        <f>(Table2[[#This Row],[Close Price]]/Table2[[#This Row],[Current Week Low]])-1</f>
        <v>8.4521890682178746E-3</v>
      </c>
      <c r="AF704" s="1">
        <f>(Table2[[#This Row],[Current Week High]]/Table2[[#This Row],[Close Price]])-1</f>
        <v>1.1502448840237545E-2</v>
      </c>
      <c r="AG704" s="1">
        <f>(Table2[[#This Row],[Close Price]]/Table2[[#This Row],[Current Month Low]])-1</f>
        <v>2.877062760127691E-2</v>
      </c>
      <c r="AH704" s="1">
        <f>(Table2[[#This Row],[Current Month High]]/Table2[[#This Row],[Close Price]])-1</f>
        <v>1.1502448840237545E-2</v>
      </c>
      <c r="AI704">
        <v>16.3236880349756</v>
      </c>
      <c r="AJ704">
        <v>7.8411119944739198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-0.13</v>
      </c>
      <c r="AM704" t="s">
        <v>3216</v>
      </c>
      <c r="AN704">
        <v>0.25</v>
      </c>
      <c r="AO704" t="s">
        <v>3217</v>
      </c>
      <c r="AP704">
        <v>-3.6244004967665999E-2</v>
      </c>
      <c r="AQ704">
        <f>(Table2[[#This Row],[Sharpe Ratio]]-AVERAGE(Table2[Sharpe Ratio]))/_xlfn.STDEV.P(Table2[Sharpe Ratio])</f>
        <v>-1.168946425975419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665</v>
      </c>
      <c r="AT704">
        <f>_xlfn.RANK.AVG(Table2[[#This Row],[6M Return vs Nifty Z-Score]],Table2[6M Return vs Nifty Z-Score])</f>
        <v>627</v>
      </c>
      <c r="AU704">
        <f>_xlfn.RANK.AVG(Table2[[#This Row],[Sharpe Ratio Z-Score]],Table2[Sharpe Ratio Z-Score])</f>
        <v>651</v>
      </c>
      <c r="AV704">
        <f>(Table2[[#This Row],[Rank 1Y]]+Table2[[#This Row],[Rank 6M]]+Table2[[#This Row],[Rank Sharpe]])/3</f>
        <v>647.66666666666663</v>
      </c>
    </row>
    <row r="705" spans="1:48" x14ac:dyDescent="0.3">
      <c r="A705" t="s">
        <v>2050</v>
      </c>
      <c r="B705" t="s">
        <v>2051</v>
      </c>
      <c r="C705" t="s">
        <v>3177</v>
      </c>
      <c r="D705" t="s">
        <v>197</v>
      </c>
      <c r="E705">
        <v>3299.7529167749999</v>
      </c>
      <c r="F705">
        <v>210.27</v>
      </c>
      <c r="G705">
        <v>-46.354635072421303</v>
      </c>
      <c r="H705">
        <f>(Table2[[#This Row],[1Y Return vs Nifty]]-AVERAGE(Table2[1Y Return vs Nifty]))/_xlfn.STDEV.P(Table2[1Y Return vs Nifty])</f>
        <v>-1.2141562587493682</v>
      </c>
      <c r="I705">
        <v>-7.1771774165413298</v>
      </c>
      <c r="J705">
        <f>(Table2[[#This Row],[1M Return vs Nifty]]-AVERAGE(Table2[1M Return vs Nifty]))/_xlfn.STDEV.P(Table2[1M Return vs Nifty])</f>
        <v>-0.786081335139028</v>
      </c>
      <c r="K705">
        <v>-27.6490055773994</v>
      </c>
      <c r="L705">
        <f>(Table2[[#This Row],[6M Return vs Nifty]]-AVERAGE(Table2[6M Return vs Nifty]))/_xlfn.STDEV.P(Table2[6M Return vs Nifty])</f>
        <v>-1.2960668216277174</v>
      </c>
      <c r="M705">
        <v>-7.4618673123758796</v>
      </c>
      <c r="N705">
        <f>(Table2[[#This Row],[1W Return vs Nifty]]-AVERAGE(Table2[1W Return vs Nifty]))/_xlfn.STDEV.P(Table2[1W Return vs Nifty])</f>
        <v>-1.4194693152805851</v>
      </c>
      <c r="O705">
        <v>238.79</v>
      </c>
      <c r="P705">
        <v>223.72966009154601</v>
      </c>
      <c r="Q705">
        <v>230.00932209968201</v>
      </c>
      <c r="R705">
        <v>28.417873228638001</v>
      </c>
      <c r="S705" s="1">
        <f>(Table2[[#This Row],[Close Price]]-Table2[[#This Row],[20D EMA]])/Table2[[#This Row],[20D EMA]]</f>
        <v>-0.11943548724820965</v>
      </c>
      <c r="T705" s="1">
        <f>(Table2[[#This Row],[Close Price]]-Table2[[#This Row],[50D EMA]])/Table2[[#This Row],[50D EMA]]</f>
        <v>-6.0160374292968381E-2</v>
      </c>
      <c r="U705" s="1">
        <f>(Table2[[#This Row],[Close Price]]-Table2[[#This Row],[200D EMA]])/Table2[[#This Row],[200D EMA]]</f>
        <v>-8.5819661218458451E-2</v>
      </c>
      <c r="V705">
        <v>0.62137089568234904</v>
      </c>
      <c r="W705">
        <v>208</v>
      </c>
      <c r="X705">
        <v>214.48</v>
      </c>
      <c r="Y705">
        <v>209</v>
      </c>
      <c r="Z705">
        <v>217</v>
      </c>
      <c r="AA705">
        <v>209</v>
      </c>
      <c r="AB705">
        <v>222.47</v>
      </c>
      <c r="AC705" s="1">
        <f>(Table2[[#This Row],[Close Price]]/Table2[[#This Row],[Day Low]])-1</f>
        <v>1.0913461538461622E-2</v>
      </c>
      <c r="AD705" s="1">
        <f>(Table2[[#This Row],[Day High]]/Table2[[#This Row],[Close Price]])-1</f>
        <v>2.0021876634802815E-2</v>
      </c>
      <c r="AE705" s="1">
        <f>(Table2[[#This Row],[Close Price]]/Table2[[#This Row],[Current Week Low]])-1</f>
        <v>6.0765550239234578E-3</v>
      </c>
      <c r="AF705" s="1">
        <f>(Table2[[#This Row],[Current Week High]]/Table2[[#This Row],[Close Price]])-1</f>
        <v>3.2006467874637234E-2</v>
      </c>
      <c r="AG705" s="1">
        <f>(Table2[[#This Row],[Close Price]]/Table2[[#This Row],[Current Month Low]])-1</f>
        <v>6.0765550239234578E-3</v>
      </c>
      <c r="AH705" s="1">
        <f>(Table2[[#This Row],[Current Month High]]/Table2[[#This Row],[Close Price]])-1</f>
        <v>5.8020640129357481E-2</v>
      </c>
      <c r="AI705">
        <v>42.198126218671199</v>
      </c>
      <c r="AJ705">
        <v>10.3489897664655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-0.08</v>
      </c>
      <c r="AM705" t="s">
        <v>3216</v>
      </c>
      <c r="AN705">
        <v>-7.63</v>
      </c>
      <c r="AO705" t="s">
        <v>3216</v>
      </c>
      <c r="AP705">
        <v>5.8679410630749999E-3</v>
      </c>
      <c r="AQ705">
        <f>(Table2[[#This Row],[Sharpe Ratio]]-AVERAGE(Table2[Sharpe Ratio]))/_xlfn.STDEV.P(Table2[Sharpe Ratio])</f>
        <v>-0.67985501897275302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712</v>
      </c>
      <c r="AT705">
        <f>_xlfn.RANK.AVG(Table2[[#This Row],[6M Return vs Nifty Z-Score]],Table2[6M Return vs Nifty Z-Score])</f>
        <v>716</v>
      </c>
      <c r="AU705">
        <f>_xlfn.RANK.AVG(Table2[[#This Row],[Sharpe Ratio Z-Score]],Table2[Sharpe Ratio Z-Score])</f>
        <v>515</v>
      </c>
      <c r="AV705">
        <f>(Table2[[#This Row],[Rank 1Y]]+Table2[[#This Row],[Rank 6M]]+Table2[[#This Row],[Rank Sharpe]])/3</f>
        <v>647.66666666666663</v>
      </c>
    </row>
    <row r="706" spans="1:48" x14ac:dyDescent="0.3">
      <c r="A706" t="s">
        <v>828</v>
      </c>
      <c r="B706" t="s">
        <v>829</v>
      </c>
      <c r="C706" t="s">
        <v>3180</v>
      </c>
      <c r="D706" t="s">
        <v>80</v>
      </c>
      <c r="E706">
        <v>19866.281848499999</v>
      </c>
      <c r="F706">
        <v>840.75</v>
      </c>
      <c r="G706">
        <v>-31.197687589337999</v>
      </c>
      <c r="H706">
        <f>(Table2[[#This Row],[1Y Return vs Nifty]]-AVERAGE(Table2[1Y Return vs Nifty]))/_xlfn.STDEV.P(Table2[1Y Return vs Nifty])</f>
        <v>-0.9622304858955717</v>
      </c>
      <c r="I706">
        <v>1.70706266935272</v>
      </c>
      <c r="J706">
        <f>(Table2[[#This Row],[1M Return vs Nifty]]-AVERAGE(Table2[1M Return vs Nifty]))/_xlfn.STDEV.P(Table2[1M Return vs Nifty])</f>
        <v>4.0525557730626806E-2</v>
      </c>
      <c r="K706">
        <v>-10.464271341883601</v>
      </c>
      <c r="L706">
        <f>(Table2[[#This Row],[6M Return vs Nifty]]-AVERAGE(Table2[6M Return vs Nifty]))/_xlfn.STDEV.P(Table2[6M Return vs Nifty])</f>
        <v>-0.78943174851922127</v>
      </c>
      <c r="M706">
        <v>-0.57470371577893198</v>
      </c>
      <c r="N706">
        <f>(Table2[[#This Row],[1W Return vs Nifty]]-AVERAGE(Table2[1W Return vs Nifty]))/_xlfn.STDEV.P(Table2[1W Return vs Nifty])</f>
        <v>0.13429721184155199</v>
      </c>
      <c r="O706">
        <v>835.24</v>
      </c>
      <c r="P706">
        <v>824.86689666079303</v>
      </c>
      <c r="Q706">
        <v>841.503339036174</v>
      </c>
      <c r="R706">
        <v>51.991092981127103</v>
      </c>
      <c r="S706" s="1">
        <f>(Table2[[#This Row],[Close Price]]-Table2[[#This Row],[20D EMA]])/Table2[[#This Row],[20D EMA]]</f>
        <v>6.5969062784349301E-3</v>
      </c>
      <c r="T706" s="1">
        <f>(Table2[[#This Row],[Close Price]]-Table2[[#This Row],[50D EMA]])/Table2[[#This Row],[50D EMA]]</f>
        <v>1.9255353079999427E-2</v>
      </c>
      <c r="U706" s="1">
        <f>(Table2[[#This Row],[Close Price]]-Table2[[#This Row],[200D EMA]])/Table2[[#This Row],[200D EMA]]</f>
        <v>-8.9523000233943638E-4</v>
      </c>
      <c r="V706">
        <v>0.56558744983869202</v>
      </c>
      <c r="W706">
        <v>836.5</v>
      </c>
      <c r="X706">
        <v>852.45</v>
      </c>
      <c r="Y706">
        <v>836.5</v>
      </c>
      <c r="Z706">
        <v>857.1</v>
      </c>
      <c r="AA706">
        <v>817.8</v>
      </c>
      <c r="AB706">
        <v>857.1</v>
      </c>
      <c r="AC706" s="1">
        <f>(Table2[[#This Row],[Close Price]]/Table2[[#This Row],[Day Low]])-1</f>
        <v>5.0806933652121078E-3</v>
      </c>
      <c r="AD706" s="1">
        <f>(Table2[[#This Row],[Day High]]/Table2[[#This Row],[Close Price]])-1</f>
        <v>1.391614629794824E-2</v>
      </c>
      <c r="AE706" s="1">
        <f>(Table2[[#This Row],[Close Price]]/Table2[[#This Row],[Current Week Low]])-1</f>
        <v>5.0806933652121078E-3</v>
      </c>
      <c r="AF706" s="1">
        <f>(Table2[[#This Row],[Current Week High]]/Table2[[#This Row],[Close Price]])-1</f>
        <v>1.9446922390722543E-2</v>
      </c>
      <c r="AG706" s="1">
        <f>(Table2[[#This Row],[Close Price]]/Table2[[#This Row],[Current Month Low]])-1</f>
        <v>2.8063096111518693E-2</v>
      </c>
      <c r="AH706" s="1">
        <f>(Table2[[#This Row],[Current Month High]]/Table2[[#This Row],[Close Price]])-1</f>
        <v>1.9446922390722543E-2</v>
      </c>
      <c r="AI706">
        <v>25.8638120725542</v>
      </c>
      <c r="AJ706">
        <v>20.107142857142801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-0.04</v>
      </c>
      <c r="AM706" t="s">
        <v>3216</v>
      </c>
      <c r="AN706">
        <v>1.08</v>
      </c>
      <c r="AO706" t="s">
        <v>3217</v>
      </c>
      <c r="AP706">
        <v>-7.1572775224207005E-2</v>
      </c>
      <c r="AQ706">
        <f>(Table2[[#This Row],[Sharpe Ratio]]-AVERAGE(Table2[Sharpe Ratio]))/_xlfn.STDEV.P(Table2[Sharpe Ratio])</f>
        <v>-1.5792575034979872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664</v>
      </c>
      <c r="AT706">
        <f>_xlfn.RANK.AVG(Table2[[#This Row],[6M Return vs Nifty Z-Score]],Table2[6M Return vs Nifty Z-Score])</f>
        <v>588</v>
      </c>
      <c r="AU706">
        <f>_xlfn.RANK.AVG(Table2[[#This Row],[Sharpe Ratio Z-Score]],Table2[Sharpe Ratio Z-Score])</f>
        <v>695</v>
      </c>
      <c r="AV706">
        <f>(Table2[[#This Row],[Rank 1Y]]+Table2[[#This Row],[Rank 6M]]+Table2[[#This Row],[Rank Sharpe]])/3</f>
        <v>649</v>
      </c>
    </row>
    <row r="707" spans="1:48" x14ac:dyDescent="0.3">
      <c r="A707" t="s">
        <v>707</v>
      </c>
      <c r="B707" t="s">
        <v>708</v>
      </c>
      <c r="C707" t="s">
        <v>3185</v>
      </c>
      <c r="D707" t="s">
        <v>166</v>
      </c>
      <c r="E707">
        <v>25923.99884928</v>
      </c>
      <c r="F707">
        <v>1017.6</v>
      </c>
      <c r="G707">
        <v>-29.857076246895701</v>
      </c>
      <c r="H707">
        <f>(Table2[[#This Row],[1Y Return vs Nifty]]-AVERAGE(Table2[1Y Return vs Nifty]))/_xlfn.STDEV.P(Table2[1Y Return vs Nifty])</f>
        <v>-0.9399479947199384</v>
      </c>
      <c r="I707">
        <v>-5.1149470467977602</v>
      </c>
      <c r="J707">
        <f>(Table2[[#This Row],[1M Return vs Nifty]]-AVERAGE(Table2[1M Return vs Nifty]))/_xlfn.STDEV.P(Table2[1M Return vs Nifty])</f>
        <v>-0.59420743013034472</v>
      </c>
      <c r="K707">
        <v>-25.527069592360899</v>
      </c>
      <c r="L707">
        <f>(Table2[[#This Row],[6M Return vs Nifty]]-AVERAGE(Table2[6M Return vs Nifty]))/_xlfn.STDEV.P(Table2[6M Return vs Nifty])</f>
        <v>-1.233508554611302</v>
      </c>
      <c r="M707">
        <v>-5.1216368130616496</v>
      </c>
      <c r="N707">
        <f>(Table2[[#This Row],[1W Return vs Nifty]]-AVERAGE(Table2[1W Return vs Nifty]))/_xlfn.STDEV.P(Table2[1W Return vs Nifty])</f>
        <v>-0.89150569650122802</v>
      </c>
      <c r="O707">
        <v>1054.32</v>
      </c>
      <c r="P707">
        <v>1063.89649326058</v>
      </c>
      <c r="Q707">
        <v>1059.23962064482</v>
      </c>
      <c r="R707">
        <v>31.421681796270398</v>
      </c>
      <c r="S707" s="1">
        <f>(Table2[[#This Row],[Close Price]]-Table2[[#This Row],[20D EMA]])/Table2[[#This Row],[20D EMA]]</f>
        <v>-3.4828135670384626E-2</v>
      </c>
      <c r="T707" s="1">
        <f>(Table2[[#This Row],[Close Price]]-Table2[[#This Row],[50D EMA]])/Table2[[#This Row],[50D EMA]]</f>
        <v>-4.3515975053825616E-2</v>
      </c>
      <c r="U707" s="1">
        <f>(Table2[[#This Row],[Close Price]]-Table2[[#This Row],[200D EMA]])/Table2[[#This Row],[200D EMA]]</f>
        <v>-3.9310860199386732E-2</v>
      </c>
      <c r="V707">
        <v>0.73695190044715997</v>
      </c>
      <c r="W707">
        <v>1006.05</v>
      </c>
      <c r="X707">
        <v>1035.8</v>
      </c>
      <c r="Y707">
        <v>1006.05</v>
      </c>
      <c r="Z707">
        <v>1060.2</v>
      </c>
      <c r="AA707">
        <v>1006.05</v>
      </c>
      <c r="AB707">
        <v>1112.5</v>
      </c>
      <c r="AC707" s="1">
        <f>(Table2[[#This Row],[Close Price]]/Table2[[#This Row],[Day Low]])-1</f>
        <v>1.1480542716564957E-2</v>
      </c>
      <c r="AD707" s="1">
        <f>(Table2[[#This Row],[Day High]]/Table2[[#This Row],[Close Price]])-1</f>
        <v>1.7885220125786194E-2</v>
      </c>
      <c r="AE707" s="1">
        <f>(Table2[[#This Row],[Close Price]]/Table2[[#This Row],[Current Week Low]])-1</f>
        <v>1.1480542716564957E-2</v>
      </c>
      <c r="AF707" s="1">
        <f>(Table2[[#This Row],[Current Week High]]/Table2[[#This Row],[Close Price]])-1</f>
        <v>4.1863207547169878E-2</v>
      </c>
      <c r="AG707" s="1">
        <f>(Table2[[#This Row],[Close Price]]/Table2[[#This Row],[Current Month Low]])-1</f>
        <v>1.1480542716564957E-2</v>
      </c>
      <c r="AH707" s="1">
        <f>(Table2[[#This Row],[Current Month High]]/Table2[[#This Row],[Close Price]])-1</f>
        <v>9.3258647798742045E-2</v>
      </c>
      <c r="AI707">
        <v>32.566823899371002</v>
      </c>
      <c r="AJ707">
        <v>9.0675241157556208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-0.08</v>
      </c>
      <c r="AM707" t="s">
        <v>3216</v>
      </c>
      <c r="AN707">
        <v>-6.14</v>
      </c>
      <c r="AO707" t="s">
        <v>3216</v>
      </c>
      <c r="AP707">
        <v>-1.565861119602E-3</v>
      </c>
      <c r="AQ707">
        <f>(Table2[[#This Row],[Sharpe Ratio]]-AVERAGE(Table2[Sharpe Ratio]))/_xlfn.STDEV.P(Table2[Sharpe Ratio])</f>
        <v>-0.76619177401729321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657</v>
      </c>
      <c r="AT707">
        <f>_xlfn.RANK.AVG(Table2[[#This Row],[6M Return vs Nifty Z-Score]],Table2[6M Return vs Nifty Z-Score])</f>
        <v>712</v>
      </c>
      <c r="AU707">
        <f>_xlfn.RANK.AVG(Table2[[#This Row],[Sharpe Ratio Z-Score]],Table2[Sharpe Ratio Z-Score])</f>
        <v>583</v>
      </c>
      <c r="AV707">
        <f>(Table2[[#This Row],[Rank 1Y]]+Table2[[#This Row],[Rank 6M]]+Table2[[#This Row],[Rank Sharpe]])/3</f>
        <v>650.66666666666663</v>
      </c>
    </row>
    <row r="708" spans="1:48" x14ac:dyDescent="0.3">
      <c r="A708" t="s">
        <v>2273</v>
      </c>
      <c r="B708" t="s">
        <v>2274</v>
      </c>
      <c r="C708" t="s">
        <v>3173</v>
      </c>
      <c r="D708" t="s">
        <v>382</v>
      </c>
      <c r="E708">
        <v>2494.8349941400002</v>
      </c>
      <c r="F708">
        <v>49.82</v>
      </c>
      <c r="G708">
        <v>-63.337591484319702</v>
      </c>
      <c r="H708">
        <f>(Table2[[#This Row],[1Y Return vs Nifty]]-AVERAGE(Table2[1Y Return vs Nifty]))/_xlfn.STDEV.P(Table2[1Y Return vs Nifty])</f>
        <v>-1.4964323848746994</v>
      </c>
      <c r="I708">
        <v>-2.0497832885995999</v>
      </c>
      <c r="J708">
        <f>(Table2[[#This Row],[1M Return vs Nifty]]-AVERAGE(Table2[1M Return vs Nifty]))/_xlfn.STDEV.P(Table2[1M Return vs Nifty])</f>
        <v>-0.30901866150130758</v>
      </c>
      <c r="K708">
        <v>-17.756498497270499</v>
      </c>
      <c r="L708">
        <f>(Table2[[#This Row],[6M Return vs Nifty]]-AVERAGE(Table2[6M Return vs Nifty]))/_xlfn.STDEV.P(Table2[6M Return vs Nifty])</f>
        <v>-1.0044189567797805</v>
      </c>
      <c r="M708">
        <v>-0.76671273007290397</v>
      </c>
      <c r="N708">
        <f>(Table2[[#This Row],[1W Return vs Nifty]]-AVERAGE(Table2[1W Return vs Nifty]))/_xlfn.STDEV.P(Table2[1W Return vs Nifty])</f>
        <v>9.0979353171387334E-2</v>
      </c>
      <c r="O708">
        <v>60.3</v>
      </c>
      <c r="P708">
        <v>51.550370100833199</v>
      </c>
      <c r="Q708">
        <v>58.149251255068698</v>
      </c>
      <c r="R708">
        <v>42.717438399663401</v>
      </c>
      <c r="S708" s="1">
        <f>(Table2[[#This Row],[Close Price]]-Table2[[#This Row],[20D EMA]])/Table2[[#This Row],[20D EMA]]</f>
        <v>-0.17379767827529016</v>
      </c>
      <c r="T708" s="1">
        <f>(Table2[[#This Row],[Close Price]]-Table2[[#This Row],[50D EMA]])/Table2[[#This Row],[50D EMA]]</f>
        <v>-3.3566589288274204E-2</v>
      </c>
      <c r="U708" s="1">
        <f>(Table2[[#This Row],[Close Price]]-Table2[[#This Row],[200D EMA]])/Table2[[#This Row],[200D EMA]]</f>
        <v>-0.14323918322753401</v>
      </c>
      <c r="V708">
        <v>1.0742908060036001</v>
      </c>
      <c r="W708">
        <v>49</v>
      </c>
      <c r="X708">
        <v>50.5</v>
      </c>
      <c r="Y708">
        <v>49.5</v>
      </c>
      <c r="Z708">
        <v>51</v>
      </c>
      <c r="AA708">
        <v>49.5</v>
      </c>
      <c r="AB708">
        <v>53</v>
      </c>
      <c r="AC708" s="1">
        <f>(Table2[[#This Row],[Close Price]]/Table2[[#This Row],[Day Low]])-1</f>
        <v>1.6734693877550999E-2</v>
      </c>
      <c r="AD708" s="1">
        <f>(Table2[[#This Row],[Day High]]/Table2[[#This Row],[Close Price]])-1</f>
        <v>1.3649136892814218E-2</v>
      </c>
      <c r="AE708" s="1">
        <f>(Table2[[#This Row],[Close Price]]/Table2[[#This Row],[Current Week Low]])-1</f>
        <v>6.4646464646465063E-3</v>
      </c>
      <c r="AF708" s="1">
        <f>(Table2[[#This Row],[Current Week High]]/Table2[[#This Row],[Close Price]])-1</f>
        <v>2.3685266961059881E-2</v>
      </c>
      <c r="AG708" s="1">
        <f>(Table2[[#This Row],[Close Price]]/Table2[[#This Row],[Current Month Low]])-1</f>
        <v>6.4646464646465063E-3</v>
      </c>
      <c r="AH708" s="1">
        <f>(Table2[[#This Row],[Current Month High]]/Table2[[#This Row],[Close Price]])-1</f>
        <v>6.3829787234042534E-2</v>
      </c>
      <c r="AI708">
        <v>68.7073464472099</v>
      </c>
      <c r="AJ708">
        <v>3.7916666666666599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-0.19</v>
      </c>
      <c r="AM708" t="s">
        <v>3216</v>
      </c>
      <c r="AN708">
        <v>-1.19</v>
      </c>
      <c r="AO708" t="s">
        <v>3216</v>
      </c>
      <c r="AQ708">
        <f>(Table2[[#This Row],[Sharpe Ratio]]-AVERAGE(Table2[Sharpe Ratio]))/_xlfn.STDEV.P(Table2[Sharpe Ratio])</f>
        <v>-0.74800574154095378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735</v>
      </c>
      <c r="AT708">
        <f>_xlfn.RANK.AVG(Table2[[#This Row],[6M Return vs Nifty Z-Score]],Table2[6M Return vs Nifty Z-Score])</f>
        <v>665</v>
      </c>
      <c r="AU708">
        <f>_xlfn.RANK.AVG(Table2[[#This Row],[Sharpe Ratio Z-Score]],Table2[Sharpe Ratio Z-Score])</f>
        <v>556.5</v>
      </c>
      <c r="AV708">
        <f>(Table2[[#This Row],[Rank 1Y]]+Table2[[#This Row],[Rank 6M]]+Table2[[#This Row],[Rank Sharpe]])/3</f>
        <v>652.16666666666663</v>
      </c>
    </row>
    <row r="709" spans="1:48" x14ac:dyDescent="0.3">
      <c r="A709" t="s">
        <v>356</v>
      </c>
      <c r="B709" t="s">
        <v>357</v>
      </c>
      <c r="C709" t="s">
        <v>3185</v>
      </c>
      <c r="D709" t="s">
        <v>166</v>
      </c>
      <c r="E709">
        <v>70796.623078874996</v>
      </c>
      <c r="F709">
        <v>2388.35</v>
      </c>
      <c r="G709">
        <v>-25.2180735011063</v>
      </c>
      <c r="H709">
        <f>(Table2[[#This Row],[1Y Return vs Nifty]]-AVERAGE(Table2[1Y Return vs Nifty]))/_xlfn.STDEV.P(Table2[1Y Return vs Nifty])</f>
        <v>-0.8628424724300281</v>
      </c>
      <c r="I709">
        <v>-5.57515525672477</v>
      </c>
      <c r="J709">
        <f>(Table2[[#This Row],[1M Return vs Nifty]]-AVERAGE(Table2[1M Return vs Nifty]))/_xlfn.STDEV.P(Table2[1M Return vs Nifty])</f>
        <v>-0.63702609270620969</v>
      </c>
      <c r="K709">
        <v>-18.366854013464799</v>
      </c>
      <c r="L709">
        <f>(Table2[[#This Row],[6M Return vs Nifty]]-AVERAGE(Table2[6M Return vs Nifty]))/_xlfn.STDEV.P(Table2[6M Return vs Nifty])</f>
        <v>-1.0224132712295317</v>
      </c>
      <c r="M709">
        <v>-6.46579165954918</v>
      </c>
      <c r="N709">
        <f>(Table2[[#This Row],[1W Return vs Nifty]]-AVERAGE(Table2[1W Return vs Nifty]))/_xlfn.STDEV.P(Table2[1W Return vs Nifty])</f>
        <v>-1.1947514054855886</v>
      </c>
      <c r="O709">
        <v>2495.9499999999998</v>
      </c>
      <c r="P709">
        <v>2487.1491670055202</v>
      </c>
      <c r="Q709">
        <v>2429.85469855768</v>
      </c>
      <c r="R709">
        <v>22.1697520955729</v>
      </c>
      <c r="S709" s="1">
        <f>(Table2[[#This Row],[Close Price]]-Table2[[#This Row],[20D EMA]])/Table2[[#This Row],[20D EMA]]</f>
        <v>-4.310983793745865E-2</v>
      </c>
      <c r="T709" s="1">
        <f>(Table2[[#This Row],[Close Price]]-Table2[[#This Row],[50D EMA]])/Table2[[#This Row],[50D EMA]]</f>
        <v>-3.9723860682016353E-2</v>
      </c>
      <c r="U709" s="1">
        <f>(Table2[[#This Row],[Close Price]]-Table2[[#This Row],[200D EMA]])/Table2[[#This Row],[200D EMA]]</f>
        <v>-1.7081144227396202E-2</v>
      </c>
      <c r="V709">
        <v>0.86140639990974899</v>
      </c>
      <c r="W709">
        <v>2372.6</v>
      </c>
      <c r="X709">
        <v>2447.9</v>
      </c>
      <c r="Y709">
        <v>2372.6</v>
      </c>
      <c r="Z709">
        <v>2475.9499999999998</v>
      </c>
      <c r="AA709">
        <v>2372.6</v>
      </c>
      <c r="AB709">
        <v>2649</v>
      </c>
      <c r="AC709" s="1">
        <f>(Table2[[#This Row],[Close Price]]/Table2[[#This Row],[Day Low]])-1</f>
        <v>6.6382871111860808E-3</v>
      </c>
      <c r="AD709" s="1">
        <f>(Table2[[#This Row],[Day High]]/Table2[[#This Row],[Close Price]])-1</f>
        <v>2.4933531517574936E-2</v>
      </c>
      <c r="AE709" s="1">
        <f>(Table2[[#This Row],[Close Price]]/Table2[[#This Row],[Current Week Low]])-1</f>
        <v>6.6382871111860808E-3</v>
      </c>
      <c r="AF709" s="1">
        <f>(Table2[[#This Row],[Current Week High]]/Table2[[#This Row],[Close Price]])-1</f>
        <v>3.6678041325601374E-2</v>
      </c>
      <c r="AG709" s="1">
        <f>(Table2[[#This Row],[Close Price]]/Table2[[#This Row],[Current Month Low]])-1</f>
        <v>6.6382871111860808E-3</v>
      </c>
      <c r="AH709" s="1">
        <f>(Table2[[#This Row],[Current Month High]]/Table2[[#This Row],[Close Price]])-1</f>
        <v>0.10913392090773977</v>
      </c>
      <c r="AI709">
        <v>12.7954445537714</v>
      </c>
      <c r="AJ709">
        <v>14.7004442310001</v>
      </c>
      <c r="AK709" t="str">
        <f>IF(AND(Table2[[#This Row],[20D EMA]]&gt;Table2[[#This Row],[50D EMA]],Table2[[#This Row],[50D EMA]]&gt;Table2[[#This Row],[200D EMA]]),"Uptrend","Downtrend/NoTrend")</f>
        <v>Uptrend</v>
      </c>
      <c r="AL709">
        <v>-0.03</v>
      </c>
      <c r="AM709" t="s">
        <v>3216</v>
      </c>
      <c r="AN709">
        <v>-7.8</v>
      </c>
      <c r="AO709" t="s">
        <v>3216</v>
      </c>
      <c r="AP709">
        <v>-3.7352134416011998E-2</v>
      </c>
      <c r="AQ709">
        <f>(Table2[[#This Row],[Sharpe Ratio]]-AVERAGE(Table2[Sharpe Ratio]))/_xlfn.STDEV.P(Table2[Sharpe Ratio])</f>
        <v>-1.1818163273244804</v>
      </c>
      <c r="AR7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-4.8988495691758382</v>
      </c>
      <c r="AS709">
        <f>_xlfn.RANK.AVG(Table2[[#This Row],[1Y Return vs Nifty Z-Score]],Table2[1Y Return vs Nifty Z-Score])</f>
        <v>634</v>
      </c>
      <c r="AT709">
        <f>_xlfn.RANK.AVG(Table2[[#This Row],[6M Return vs Nifty Z-Score]],Table2[6M Return vs Nifty Z-Score])</f>
        <v>671</v>
      </c>
      <c r="AU709">
        <f>_xlfn.RANK.AVG(Table2[[#This Row],[Sharpe Ratio Z-Score]],Table2[Sharpe Ratio Z-Score])</f>
        <v>653</v>
      </c>
      <c r="AV709">
        <f>(Table2[[#This Row],[Rank 1Y]]+Table2[[#This Row],[Rank 6M]]+Table2[[#This Row],[Rank Sharpe]])/3</f>
        <v>652.66666666666663</v>
      </c>
    </row>
    <row r="710" spans="1:48" x14ac:dyDescent="0.3">
      <c r="A710" t="s">
        <v>1579</v>
      </c>
      <c r="B710" t="s">
        <v>1580</v>
      </c>
      <c r="C710" t="s">
        <v>3183</v>
      </c>
      <c r="D710" t="s">
        <v>451</v>
      </c>
      <c r="E710">
        <v>6269.3659846949904</v>
      </c>
      <c r="F710">
        <v>567.04999999999995</v>
      </c>
      <c r="G710">
        <v>-47.219533753732797</v>
      </c>
      <c r="H710">
        <f>(Table2[[#This Row],[1Y Return vs Nifty]]-AVERAGE(Table2[1Y Return vs Nifty]))/_xlfn.STDEV.P(Table2[1Y Return vs Nifty])</f>
        <v>-1.2285318623445389</v>
      </c>
      <c r="I710">
        <v>-7.60948435946099</v>
      </c>
      <c r="J710">
        <f>(Table2[[#This Row],[1M Return vs Nifty]]-AVERAGE(Table2[1M Return vs Nifty]))/_xlfn.STDEV.P(Table2[1M Return vs Nifty])</f>
        <v>-0.82630400983015651</v>
      </c>
      <c r="K710">
        <v>-6.95900317389812</v>
      </c>
      <c r="L710">
        <f>(Table2[[#This Row],[6M Return vs Nifty]]-AVERAGE(Table2[6M Return vs Nifty]))/_xlfn.STDEV.P(Table2[6M Return vs Nifty])</f>
        <v>-0.68609050563389573</v>
      </c>
      <c r="M710">
        <v>-1.51131296466646</v>
      </c>
      <c r="N710">
        <f>(Table2[[#This Row],[1W Return vs Nifty]]-AVERAGE(Table2[1W Return vs Nifty]))/_xlfn.STDEV.P(Table2[1W Return vs Nifty])</f>
        <v>-7.7004883644247082E-2</v>
      </c>
      <c r="O710">
        <v>640.83000000000004</v>
      </c>
      <c r="P710">
        <v>604.34072797656495</v>
      </c>
      <c r="Q710">
        <v>632.06042247276696</v>
      </c>
      <c r="R710">
        <v>40.253838273229</v>
      </c>
      <c r="S710" s="1">
        <f>(Table2[[#This Row],[Close Price]]-Table2[[#This Row],[20D EMA]])/Table2[[#This Row],[20D EMA]]</f>
        <v>-0.11513193826755938</v>
      </c>
      <c r="T710" s="1">
        <f>(Table2[[#This Row],[Close Price]]-Table2[[#This Row],[50D EMA]])/Table2[[#This Row],[50D EMA]]</f>
        <v>-6.1704806990951384E-2</v>
      </c>
      <c r="U710" s="1">
        <f>(Table2[[#This Row],[Close Price]]-Table2[[#This Row],[200D EMA]])/Table2[[#This Row],[200D EMA]]</f>
        <v>-0.10285475907260758</v>
      </c>
      <c r="V710">
        <v>1.34469883379956</v>
      </c>
      <c r="W710">
        <v>567.79999999999995</v>
      </c>
      <c r="X710">
        <v>586</v>
      </c>
      <c r="Y710">
        <v>563.75</v>
      </c>
      <c r="Z710">
        <v>577</v>
      </c>
      <c r="AA710">
        <v>563.75</v>
      </c>
      <c r="AB710">
        <v>585</v>
      </c>
      <c r="AC710" s="1">
        <f>(Table2[[#This Row],[Close Price]]/Table2[[#This Row],[Day Low]])-1</f>
        <v>-1.320887636491741E-3</v>
      </c>
      <c r="AD710" s="1">
        <f>(Table2[[#This Row],[Day High]]/Table2[[#This Row],[Close Price]])-1</f>
        <v>3.3418569791023867E-2</v>
      </c>
      <c r="AE710" s="1">
        <f>(Table2[[#This Row],[Close Price]]/Table2[[#This Row],[Current Week Low]])-1</f>
        <v>5.8536585365853711E-3</v>
      </c>
      <c r="AF710" s="1">
        <f>(Table2[[#This Row],[Current Week High]]/Table2[[#This Row],[Close Price]])-1</f>
        <v>1.7546953531434761E-2</v>
      </c>
      <c r="AG710" s="1">
        <f>(Table2[[#This Row],[Close Price]]/Table2[[#This Row],[Current Month Low]])-1</f>
        <v>5.8536585365853711E-3</v>
      </c>
      <c r="AH710" s="1">
        <f>(Table2[[#This Row],[Current Month High]]/Table2[[#This Row],[Close Price]])-1</f>
        <v>3.165505687329162E-2</v>
      </c>
      <c r="AI710">
        <v>36.848602416012703</v>
      </c>
      <c r="AJ710">
        <v>8.7657044212141297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-0.26</v>
      </c>
      <c r="AM710" t="s">
        <v>3216</v>
      </c>
      <c r="AN710">
        <v>-0.76</v>
      </c>
      <c r="AO710" t="s">
        <v>3216</v>
      </c>
      <c r="AP710">
        <v>-7.2861222429064995E-2</v>
      </c>
      <c r="AQ710">
        <f>(Table2[[#This Row],[Sharpe Ratio]]-AVERAGE(Table2[Sharpe Ratio]))/_xlfn.STDEV.P(Table2[Sharpe Ratio])</f>
        <v>-1.5942216292549076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713</v>
      </c>
      <c r="AT710">
        <f>_xlfn.RANK.AVG(Table2[[#This Row],[6M Return vs Nifty Z-Score]],Table2[6M Return vs Nifty Z-Score])</f>
        <v>554</v>
      </c>
      <c r="AU710">
        <f>_xlfn.RANK.AVG(Table2[[#This Row],[Sharpe Ratio Z-Score]],Table2[Sharpe Ratio Z-Score])</f>
        <v>697</v>
      </c>
      <c r="AV710">
        <f>(Table2[[#This Row],[Rank 1Y]]+Table2[[#This Row],[Rank 6M]]+Table2[[#This Row],[Rank Sharpe]])/3</f>
        <v>654.66666666666663</v>
      </c>
    </row>
    <row r="711" spans="1:48" x14ac:dyDescent="0.3">
      <c r="A711" t="s">
        <v>2428</v>
      </c>
      <c r="B711" t="s">
        <v>2429</v>
      </c>
      <c r="C711" t="s">
        <v>3177</v>
      </c>
      <c r="D711" t="s">
        <v>262</v>
      </c>
      <c r="E711">
        <v>2174.2389558999998</v>
      </c>
      <c r="F711">
        <v>485.75</v>
      </c>
      <c r="G711">
        <v>-43.6752497209119</v>
      </c>
      <c r="H711">
        <f>(Table2[[#This Row],[1Y Return vs Nifty]]-AVERAGE(Table2[1Y Return vs Nifty]))/_xlfn.STDEV.P(Table2[1Y Return vs Nifty])</f>
        <v>-1.1696218149766018</v>
      </c>
      <c r="I711">
        <v>-0.531355245903119</v>
      </c>
      <c r="J711">
        <f>(Table2[[#This Row],[1M Return vs Nifty]]-AVERAGE(Table2[1M Return vs Nifty]))/_xlfn.STDEV.P(Table2[1M Return vs Nifty])</f>
        <v>-0.16774117752016854</v>
      </c>
      <c r="K711">
        <v>-24.705903259175301</v>
      </c>
      <c r="L711">
        <f>(Table2[[#This Row],[6M Return vs Nifty]]-AVERAGE(Table2[6M Return vs Nifty]))/_xlfn.STDEV.P(Table2[6M Return vs Nifty])</f>
        <v>-1.2092991802010824</v>
      </c>
      <c r="M711">
        <v>-3.3295843099277498</v>
      </c>
      <c r="N711">
        <f>(Table2[[#This Row],[1W Return vs Nifty]]-AVERAGE(Table2[1W Return vs Nifty]))/_xlfn.STDEV.P(Table2[1W Return vs Nifty])</f>
        <v>-0.48721281813970313</v>
      </c>
      <c r="O711">
        <v>533.86</v>
      </c>
      <c r="P711">
        <v>496.88835725530998</v>
      </c>
      <c r="Q711">
        <v>526.11382762603898</v>
      </c>
      <c r="R711">
        <v>43.815672245906903</v>
      </c>
      <c r="S711" s="1">
        <f>(Table2[[#This Row],[Close Price]]-Table2[[#This Row],[20D EMA]])/Table2[[#This Row],[20D EMA]]</f>
        <v>-9.0117259206533573E-2</v>
      </c>
      <c r="T711" s="1">
        <f>(Table2[[#This Row],[Close Price]]-Table2[[#This Row],[50D EMA]])/Table2[[#This Row],[50D EMA]]</f>
        <v>-2.2416217028781979E-2</v>
      </c>
      <c r="U711" s="1">
        <f>(Table2[[#This Row],[Close Price]]-Table2[[#This Row],[200D EMA]])/Table2[[#This Row],[200D EMA]]</f>
        <v>-7.6720712337425084E-2</v>
      </c>
      <c r="V711">
        <v>0.64584055851715205</v>
      </c>
      <c r="W711">
        <v>480</v>
      </c>
      <c r="X711">
        <v>492.95</v>
      </c>
      <c r="Y711">
        <v>485</v>
      </c>
      <c r="Z711">
        <v>494.5</v>
      </c>
      <c r="AA711">
        <v>485</v>
      </c>
      <c r="AB711">
        <v>496</v>
      </c>
      <c r="AC711" s="1">
        <f>(Table2[[#This Row],[Close Price]]/Table2[[#This Row],[Day Low]])-1</f>
        <v>1.1979166666666652E-2</v>
      </c>
      <c r="AD711" s="1">
        <f>(Table2[[#This Row],[Day High]]/Table2[[#This Row],[Close Price]])-1</f>
        <v>1.4822439526505304E-2</v>
      </c>
      <c r="AE711" s="1">
        <f>(Table2[[#This Row],[Close Price]]/Table2[[#This Row],[Current Week Low]])-1</f>
        <v>1.5463917525773141E-3</v>
      </c>
      <c r="AF711" s="1">
        <f>(Table2[[#This Row],[Current Week High]]/Table2[[#This Row],[Close Price]])-1</f>
        <v>1.801338136901709E-2</v>
      </c>
      <c r="AG711" s="1">
        <f>(Table2[[#This Row],[Close Price]]/Table2[[#This Row],[Current Month Low]])-1</f>
        <v>1.5463917525773141E-3</v>
      </c>
      <c r="AH711" s="1">
        <f>(Table2[[#This Row],[Current Month High]]/Table2[[#This Row],[Close Price]])-1</f>
        <v>2.1101389603705556E-2</v>
      </c>
      <c r="AI711">
        <v>31.374163664436399</v>
      </c>
      <c r="AJ711">
        <v>6.9933920704845702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-0.09</v>
      </c>
      <c r="AM711" t="s">
        <v>3216</v>
      </c>
      <c r="AN711">
        <v>-2.41</v>
      </c>
      <c r="AO711" t="s">
        <v>3216</v>
      </c>
      <c r="AQ711">
        <f>(Table2[[#This Row],[Sharpe Ratio]]-AVERAGE(Table2[Sharpe Ratio]))/_xlfn.STDEV.P(Table2[Sharpe Ratio])</f>
        <v>-0.74800574154095378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707</v>
      </c>
      <c r="AT711">
        <f>_xlfn.RANK.AVG(Table2[[#This Row],[6M Return vs Nifty Z-Score]],Table2[6M Return vs Nifty Z-Score])</f>
        <v>706</v>
      </c>
      <c r="AU711">
        <f>_xlfn.RANK.AVG(Table2[[#This Row],[Sharpe Ratio Z-Score]],Table2[Sharpe Ratio Z-Score])</f>
        <v>556.5</v>
      </c>
      <c r="AV711">
        <f>(Table2[[#This Row],[Rank 1Y]]+Table2[[#This Row],[Rank 6M]]+Table2[[#This Row],[Rank Sharpe]])/3</f>
        <v>656.5</v>
      </c>
    </row>
    <row r="712" spans="1:48" x14ac:dyDescent="0.3">
      <c r="A712" t="s">
        <v>2641</v>
      </c>
      <c r="B712" t="s">
        <v>2642</v>
      </c>
      <c r="C712" t="s">
        <v>3174</v>
      </c>
      <c r="D712" t="s">
        <v>122</v>
      </c>
      <c r="E712">
        <v>1742.7629044</v>
      </c>
      <c r="F712">
        <v>7.1</v>
      </c>
      <c r="G712">
        <v>-67.369956512570994</v>
      </c>
      <c r="H712">
        <f>(Table2[[#This Row],[1Y Return vs Nifty]]-AVERAGE(Table2[1Y Return vs Nifty]))/_xlfn.STDEV.P(Table2[1Y Return vs Nifty])</f>
        <v>-1.5634548956609</v>
      </c>
      <c r="I712">
        <v>-22.172455304148901</v>
      </c>
      <c r="J712">
        <f>(Table2[[#This Row],[1M Return vs Nifty]]-AVERAGE(Table2[1M Return vs Nifty]))/_xlfn.STDEV.P(Table2[1M Return vs Nifty])</f>
        <v>-2.1812710128777928</v>
      </c>
      <c r="K712">
        <v>-74.720276906361406</v>
      </c>
      <c r="L712">
        <f>(Table2[[#This Row],[6M Return vs Nifty]]-AVERAGE(Table2[6M Return vs Nifty]))/_xlfn.STDEV.P(Table2[6M Return vs Nifty])</f>
        <v>-2.6838076306634364</v>
      </c>
      <c r="M712">
        <v>-1.8424099412282799</v>
      </c>
      <c r="N712">
        <f>(Table2[[#This Row],[1W Return vs Nifty]]-AVERAGE(Table2[1W Return vs Nifty]))/_xlfn.STDEV.P(Table2[1W Return vs Nifty])</f>
        <v>-0.15170143937399549</v>
      </c>
      <c r="O712">
        <v>16.989999999999998</v>
      </c>
      <c r="P712">
        <v>9.8548610740801497</v>
      </c>
      <c r="Q712">
        <v>13.9154780841255</v>
      </c>
      <c r="R712">
        <v>4.9868405634322404</v>
      </c>
      <c r="S712" s="1">
        <f>(Table2[[#This Row],[Close Price]]-Table2[[#This Row],[20D EMA]])/Table2[[#This Row],[20D EMA]]</f>
        <v>-0.58210712183637436</v>
      </c>
      <c r="T712" s="1">
        <f>(Table2[[#This Row],[Close Price]]-Table2[[#This Row],[50D EMA]])/Table2[[#This Row],[50D EMA]]</f>
        <v>-0.27954336985286099</v>
      </c>
      <c r="U712" s="1">
        <f>(Table2[[#This Row],[Close Price]]-Table2[[#This Row],[200D EMA]])/Table2[[#This Row],[200D EMA]]</f>
        <v>-0.48977678258143797</v>
      </c>
      <c r="V712">
        <v>6.5304392605371395E-2</v>
      </c>
      <c r="W712">
        <v>0</v>
      </c>
      <c r="X712">
        <v>0</v>
      </c>
      <c r="Y712">
        <v>7.1</v>
      </c>
      <c r="Z712">
        <v>7.1</v>
      </c>
      <c r="AA712">
        <v>7.1</v>
      </c>
      <c r="AB712">
        <v>7.1</v>
      </c>
      <c r="AC712" s="1" t="e">
        <f>(Table2[[#This Row],[Close Price]]/Table2[[#This Row],[Day Low]])-1</f>
        <v>#DIV/0!</v>
      </c>
      <c r="AD712" s="1">
        <f>(Table2[[#This Row],[Day High]]/Table2[[#This Row],[Close Price]])-1</f>
        <v>-1</v>
      </c>
      <c r="AE712" s="1">
        <f>(Table2[[#This Row],[Close Price]]/Table2[[#This Row],[Current Week Low]])-1</f>
        <v>0</v>
      </c>
      <c r="AF712" s="1">
        <f>(Table2[[#This Row],[Current Week High]]/Table2[[#This Row],[Close Price]])-1</f>
        <v>0</v>
      </c>
      <c r="AG712" s="1">
        <f>(Table2[[#This Row],[Close Price]]/Table2[[#This Row],[Current Month Low]])-1</f>
        <v>0</v>
      </c>
      <c r="AH712" s="1">
        <f>(Table2[[#This Row],[Current Month High]]/Table2[[#This Row],[Close Price]])-1</f>
        <v>0</v>
      </c>
      <c r="AI712">
        <v>282.39436619718299</v>
      </c>
      <c r="AJ712">
        <v>5.8122205663189099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-0.56999999999999995</v>
      </c>
      <c r="AM712" t="s">
        <v>3216</v>
      </c>
      <c r="AN712">
        <v>-11.69</v>
      </c>
      <c r="AO712" t="s">
        <v>3216</v>
      </c>
      <c r="AP712">
        <v>1.2583361944637E-2</v>
      </c>
      <c r="AQ712">
        <f>(Table2[[#This Row],[Sharpe Ratio]]-AVERAGE(Table2[Sharpe Ratio]))/_xlfn.STDEV.P(Table2[Sharpe Ratio])</f>
        <v>-0.6018616000701773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737</v>
      </c>
      <c r="AT712">
        <f>_xlfn.RANK.AVG(Table2[[#This Row],[6M Return vs Nifty Z-Score]],Table2[6M Return vs Nifty Z-Score])</f>
        <v>740</v>
      </c>
      <c r="AU712">
        <f>_xlfn.RANK.AVG(Table2[[#This Row],[Sharpe Ratio Z-Score]],Table2[Sharpe Ratio Z-Score])</f>
        <v>495</v>
      </c>
      <c r="AV712">
        <f>(Table2[[#This Row],[Rank 1Y]]+Table2[[#This Row],[Rank 6M]]+Table2[[#This Row],[Rank Sharpe]])/3</f>
        <v>657.33333333333337</v>
      </c>
    </row>
    <row r="713" spans="1:48" x14ac:dyDescent="0.3">
      <c r="A713" t="s">
        <v>1656</v>
      </c>
      <c r="B713" t="s">
        <v>1657</v>
      </c>
      <c r="C713" t="s">
        <v>3171</v>
      </c>
      <c r="D713" t="s">
        <v>24</v>
      </c>
      <c r="E713">
        <v>5414.9357561249999</v>
      </c>
      <c r="F713">
        <v>320.25</v>
      </c>
      <c r="G713">
        <v>-29.470441015456998</v>
      </c>
      <c r="H713">
        <f>(Table2[[#This Row],[1Y Return vs Nifty]]-AVERAGE(Table2[1Y Return vs Nifty]))/_xlfn.STDEV.P(Table2[1Y Return vs Nifty])</f>
        <v>-0.93352167572652545</v>
      </c>
      <c r="I713">
        <v>-2.3923695284466802</v>
      </c>
      <c r="J713">
        <f>(Table2[[#This Row],[1M Return vs Nifty]]-AVERAGE(Table2[1M Return vs Nifty]))/_xlfn.STDEV.P(Table2[1M Return vs Nifty])</f>
        <v>-0.34089354832584517</v>
      </c>
      <c r="K713">
        <v>-20.354694795141299</v>
      </c>
      <c r="L713">
        <f>(Table2[[#This Row],[6M Return vs Nifty]]-AVERAGE(Table2[6M Return vs Nifty]))/_xlfn.STDEV.P(Table2[6M Return vs Nifty])</f>
        <v>-1.081018184517706</v>
      </c>
      <c r="M713">
        <v>-3.3058245753746198</v>
      </c>
      <c r="N713">
        <f>(Table2[[#This Row],[1W Return vs Nifty]]-AVERAGE(Table2[1W Return vs Nifty]))/_xlfn.STDEV.P(Table2[1W Return vs Nifty])</f>
        <v>-0.48185254467963867</v>
      </c>
      <c r="O713">
        <v>362.5</v>
      </c>
      <c r="P713">
        <v>331.85817036638099</v>
      </c>
      <c r="Q713">
        <v>344.65662150929302</v>
      </c>
      <c r="R713">
        <v>46.391719349288799</v>
      </c>
      <c r="S713" s="1">
        <f>(Table2[[#This Row],[Close Price]]-Table2[[#This Row],[20D EMA]])/Table2[[#This Row],[20D EMA]]</f>
        <v>-0.11655172413793104</v>
      </c>
      <c r="T713" s="1">
        <f>(Table2[[#This Row],[Close Price]]-Table2[[#This Row],[50D EMA]])/Table2[[#This Row],[50D EMA]]</f>
        <v>-3.4979311654630155E-2</v>
      </c>
      <c r="U713" s="1">
        <f>(Table2[[#This Row],[Close Price]]-Table2[[#This Row],[200D EMA]])/Table2[[#This Row],[200D EMA]]</f>
        <v>-7.0814311944489769E-2</v>
      </c>
      <c r="V713">
        <v>0.72819638570407796</v>
      </c>
      <c r="W713">
        <v>314.60000000000002</v>
      </c>
      <c r="X713">
        <v>323.39999999999998</v>
      </c>
      <c r="Y713">
        <v>318.3</v>
      </c>
      <c r="Z713">
        <v>324.25</v>
      </c>
      <c r="AA713">
        <v>317.85000000000002</v>
      </c>
      <c r="AB713">
        <v>325.10000000000002</v>
      </c>
      <c r="AC713" s="1">
        <f>(Table2[[#This Row],[Close Price]]/Table2[[#This Row],[Day Low]])-1</f>
        <v>1.7959313413858702E-2</v>
      </c>
      <c r="AD713" s="1">
        <f>(Table2[[#This Row],[Day High]]/Table2[[#This Row],[Close Price]])-1</f>
        <v>9.8360655737703695E-3</v>
      </c>
      <c r="AE713" s="1">
        <f>(Table2[[#This Row],[Close Price]]/Table2[[#This Row],[Current Week Low]])-1</f>
        <v>6.1262959472194733E-3</v>
      </c>
      <c r="AF713" s="1">
        <f>(Table2[[#This Row],[Current Week High]]/Table2[[#This Row],[Close Price]])-1</f>
        <v>1.2490241998438734E-2</v>
      </c>
      <c r="AG713" s="1">
        <f>(Table2[[#This Row],[Close Price]]/Table2[[#This Row],[Current Month Low]])-1</f>
        <v>7.5507314771117162E-3</v>
      </c>
      <c r="AH713" s="1">
        <f>(Table2[[#This Row],[Current Month High]]/Table2[[#This Row],[Close Price]])-1</f>
        <v>1.5144418423107098E-2</v>
      </c>
      <c r="AI713">
        <v>31.8501170960187</v>
      </c>
      <c r="AJ713">
        <v>4.09556313993175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-0.15</v>
      </c>
      <c r="AM713" t="s">
        <v>3216</v>
      </c>
      <c r="AN713">
        <v>-2.0499999999999998</v>
      </c>
      <c r="AO713" t="s">
        <v>3216</v>
      </c>
      <c r="AP713">
        <v>-2.5755519770575001E-2</v>
      </c>
      <c r="AQ713">
        <f>(Table2[[#This Row],[Sharpe Ratio]]-AVERAGE(Table2[Sharpe Ratio]))/_xlfn.STDEV.P(Table2[Sharpe Ratio])</f>
        <v>-1.0471323455093398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654</v>
      </c>
      <c r="AT713">
        <f>_xlfn.RANK.AVG(Table2[[#This Row],[6M Return vs Nifty Z-Score]],Table2[6M Return vs Nifty Z-Score])</f>
        <v>683</v>
      </c>
      <c r="AU713">
        <f>_xlfn.RANK.AVG(Table2[[#This Row],[Sharpe Ratio Z-Score]],Table2[Sharpe Ratio Z-Score])</f>
        <v>636</v>
      </c>
      <c r="AV713">
        <f>(Table2[[#This Row],[Rank 1Y]]+Table2[[#This Row],[Rank 6M]]+Table2[[#This Row],[Rank Sharpe]])/3</f>
        <v>657.66666666666663</v>
      </c>
    </row>
    <row r="714" spans="1:48" x14ac:dyDescent="0.3">
      <c r="A714" t="s">
        <v>964</v>
      </c>
      <c r="B714" t="s">
        <v>965</v>
      </c>
      <c r="C714" t="s">
        <v>3185</v>
      </c>
      <c r="D714" t="s">
        <v>468</v>
      </c>
      <c r="E714">
        <v>15934.600461599999</v>
      </c>
      <c r="F714">
        <v>3213.3</v>
      </c>
      <c r="G714">
        <v>-54.4683902660204</v>
      </c>
      <c r="H714">
        <f>(Table2[[#This Row],[1Y Return vs Nifty]]-AVERAGE(Table2[1Y Return vs Nifty]))/_xlfn.STDEV.P(Table2[1Y Return vs Nifty])</f>
        <v>-1.3490161340755407</v>
      </c>
      <c r="I714">
        <v>-5.3735667784869197</v>
      </c>
      <c r="J714">
        <f>(Table2[[#This Row],[1M Return vs Nifty]]-AVERAGE(Table2[1M Return vs Nifty]))/_xlfn.STDEV.P(Table2[1M Return vs Nifty])</f>
        <v>-0.61826991052028646</v>
      </c>
      <c r="K714">
        <v>-8.3584348308888803</v>
      </c>
      <c r="L714">
        <f>(Table2[[#This Row],[6M Return vs Nifty]]-AVERAGE(Table2[6M Return vs Nifty]))/_xlfn.STDEV.P(Table2[6M Return vs Nifty])</f>
        <v>-0.72734812126722681</v>
      </c>
      <c r="M714">
        <v>-5.3816568155346998</v>
      </c>
      <c r="N714">
        <f>(Table2[[#This Row],[1W Return vs Nifty]]-AVERAGE(Table2[1W Return vs Nifty]))/_xlfn.STDEV.P(Table2[1W Return vs Nifty])</f>
        <v>-0.95016705550023139</v>
      </c>
      <c r="O714">
        <v>3311.77</v>
      </c>
      <c r="P714">
        <v>3382.9566569839499</v>
      </c>
      <c r="Q714">
        <v>3499.62207824508</v>
      </c>
      <c r="R714">
        <v>27.432473441390101</v>
      </c>
      <c r="S714" s="1">
        <f>(Table2[[#This Row],[Close Price]]-Table2[[#This Row],[20D EMA]])/Table2[[#This Row],[20D EMA]]</f>
        <v>-2.973334500886227E-2</v>
      </c>
      <c r="T714" s="1">
        <f>(Table2[[#This Row],[Close Price]]-Table2[[#This Row],[50D EMA]])/Table2[[#This Row],[50D EMA]]</f>
        <v>-5.015040811525083E-2</v>
      </c>
      <c r="U714" s="1">
        <f>(Table2[[#This Row],[Close Price]]-Table2[[#This Row],[200D EMA]])/Table2[[#This Row],[200D EMA]]</f>
        <v>-8.1815142276350852E-2</v>
      </c>
      <c r="V714">
        <v>0.61358708867769396</v>
      </c>
      <c r="W714">
        <v>3191</v>
      </c>
      <c r="X714">
        <v>3276.85</v>
      </c>
      <c r="Y714">
        <v>3191</v>
      </c>
      <c r="Z714">
        <v>3302</v>
      </c>
      <c r="AA714">
        <v>3191</v>
      </c>
      <c r="AB714">
        <v>3411.4</v>
      </c>
      <c r="AC714" s="1">
        <f>(Table2[[#This Row],[Close Price]]/Table2[[#This Row],[Day Low]])-1</f>
        <v>6.9884048887496331E-3</v>
      </c>
      <c r="AD714" s="1">
        <f>(Table2[[#This Row],[Day High]]/Table2[[#This Row],[Close Price]])-1</f>
        <v>1.9777176111785311E-2</v>
      </c>
      <c r="AE714" s="1">
        <f>(Table2[[#This Row],[Close Price]]/Table2[[#This Row],[Current Week Low]])-1</f>
        <v>6.9884048887496331E-3</v>
      </c>
      <c r="AF714" s="1">
        <f>(Table2[[#This Row],[Current Week High]]/Table2[[#This Row],[Close Price]])-1</f>
        <v>2.760402078859725E-2</v>
      </c>
      <c r="AG714" s="1">
        <f>(Table2[[#This Row],[Close Price]]/Table2[[#This Row],[Current Month Low]])-1</f>
        <v>6.9884048887496331E-3</v>
      </c>
      <c r="AH714" s="1">
        <f>(Table2[[#This Row],[Current Month High]]/Table2[[#This Row],[Close Price]])-1</f>
        <v>6.165001711636009E-2</v>
      </c>
      <c r="AI714">
        <v>41.640992126474302</v>
      </c>
      <c r="AJ714">
        <v>11.7300370312418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-0.12</v>
      </c>
      <c r="AM714" t="s">
        <v>3216</v>
      </c>
      <c r="AN714">
        <v>-2.5099999999999998</v>
      </c>
      <c r="AO714" t="s">
        <v>3216</v>
      </c>
      <c r="AP714">
        <v>-7.1765339722759003E-2</v>
      </c>
      <c r="AQ714">
        <f>(Table2[[#This Row],[Sharpe Ratio]]-AVERAGE(Table2[Sharpe Ratio]))/_xlfn.STDEV.P(Table2[Sharpe Ratio])</f>
        <v>-1.5814939625176394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728</v>
      </c>
      <c r="AT714">
        <f>_xlfn.RANK.AVG(Table2[[#This Row],[6M Return vs Nifty Z-Score]],Table2[6M Return vs Nifty Z-Score])</f>
        <v>564</v>
      </c>
      <c r="AU714">
        <f>_xlfn.RANK.AVG(Table2[[#This Row],[Sharpe Ratio Z-Score]],Table2[Sharpe Ratio Z-Score])</f>
        <v>696</v>
      </c>
      <c r="AV714">
        <f>(Table2[[#This Row],[Rank 1Y]]+Table2[[#This Row],[Rank 6M]]+Table2[[#This Row],[Rank Sharpe]])/3</f>
        <v>662.66666666666663</v>
      </c>
    </row>
    <row r="715" spans="1:48" x14ac:dyDescent="0.3">
      <c r="A715" t="s">
        <v>1114</v>
      </c>
      <c r="B715" t="s">
        <v>1115</v>
      </c>
      <c r="C715" t="s">
        <v>3171</v>
      </c>
      <c r="D715" t="s">
        <v>565</v>
      </c>
      <c r="E715">
        <v>11710.629308464</v>
      </c>
      <c r="F715">
        <v>161.54</v>
      </c>
      <c r="G715">
        <v>-35.140471468175399</v>
      </c>
      <c r="H715">
        <f>(Table2[[#This Row],[1Y Return vs Nifty]]-AVERAGE(Table2[1Y Return vs Nifty]))/_xlfn.STDEV.P(Table2[1Y Return vs Nifty])</f>
        <v>-1.0277640556978167</v>
      </c>
      <c r="I715">
        <v>2.7566286616481301</v>
      </c>
      <c r="J715">
        <f>(Table2[[#This Row],[1M Return vs Nifty]]-AVERAGE(Table2[1M Return vs Nifty]))/_xlfn.STDEV.P(Table2[1M Return vs Nifty])</f>
        <v>0.13817920906885017</v>
      </c>
      <c r="K715">
        <v>-18.590597761976401</v>
      </c>
      <c r="L715">
        <f>(Table2[[#This Row],[6M Return vs Nifty]]-AVERAGE(Table2[6M Return vs Nifty]))/_xlfn.STDEV.P(Table2[6M Return vs Nifty])</f>
        <v>-1.0290096159172761</v>
      </c>
      <c r="M715">
        <v>0.188393685650356</v>
      </c>
      <c r="N715">
        <f>(Table2[[#This Row],[1W Return vs Nifty]]-AVERAGE(Table2[1W Return vs Nifty]))/_xlfn.STDEV.P(Table2[1W Return vs Nifty])</f>
        <v>0.3064544697090103</v>
      </c>
      <c r="O715">
        <v>163.18</v>
      </c>
      <c r="P715">
        <v>164.39092297877701</v>
      </c>
      <c r="Q715">
        <v>164.755375148479</v>
      </c>
      <c r="R715">
        <v>46.789884153408202</v>
      </c>
      <c r="S715" s="1">
        <f>(Table2[[#This Row],[Close Price]]-Table2[[#This Row],[20D EMA]])/Table2[[#This Row],[20D EMA]]</f>
        <v>-1.0050251256281497E-2</v>
      </c>
      <c r="T715" s="1">
        <f>(Table2[[#This Row],[Close Price]]-Table2[[#This Row],[50D EMA]])/Table2[[#This Row],[50D EMA]]</f>
        <v>-1.7342338172437157E-2</v>
      </c>
      <c r="U715" s="1">
        <f>(Table2[[#This Row],[Close Price]]-Table2[[#This Row],[200D EMA]])/Table2[[#This Row],[200D EMA]]</f>
        <v>-1.9516056126128129E-2</v>
      </c>
      <c r="V715">
        <v>1.02315686010316</v>
      </c>
      <c r="W715">
        <v>160.5</v>
      </c>
      <c r="X715">
        <v>165</v>
      </c>
      <c r="Y715">
        <v>160.5</v>
      </c>
      <c r="Z715">
        <v>171</v>
      </c>
      <c r="AA715">
        <v>156.37</v>
      </c>
      <c r="AB715">
        <v>173.12</v>
      </c>
      <c r="AC715" s="1">
        <f>(Table2[[#This Row],[Close Price]]/Table2[[#This Row],[Day Low]])-1</f>
        <v>6.479750778816129E-3</v>
      </c>
      <c r="AD715" s="1">
        <f>(Table2[[#This Row],[Day High]]/Table2[[#This Row],[Close Price]])-1</f>
        <v>2.1418843630060636E-2</v>
      </c>
      <c r="AE715" s="1">
        <f>(Table2[[#This Row],[Close Price]]/Table2[[#This Row],[Current Week Low]])-1</f>
        <v>6.479750778816129E-3</v>
      </c>
      <c r="AF715" s="1">
        <f>(Table2[[#This Row],[Current Week High]]/Table2[[#This Row],[Close Price]])-1</f>
        <v>5.8561347034790101E-2</v>
      </c>
      <c r="AG715" s="1">
        <f>(Table2[[#This Row],[Close Price]]/Table2[[#This Row],[Current Month Low]])-1</f>
        <v>3.306260791711968E-2</v>
      </c>
      <c r="AH715" s="1">
        <f>(Table2[[#This Row],[Current Month High]]/Table2[[#This Row],[Close Price]])-1</f>
        <v>7.1685031571127933E-2</v>
      </c>
      <c r="AI715">
        <v>29.563809754335502</v>
      </c>
      <c r="AJ715">
        <v>22.704139764527099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-7.0000000000000007E-2</v>
      </c>
      <c r="AM715" t="s">
        <v>3216</v>
      </c>
      <c r="AN715">
        <v>0.37</v>
      </c>
      <c r="AO715" t="s">
        <v>3217</v>
      </c>
      <c r="AP715">
        <v>-2.6386919533377001E-2</v>
      </c>
      <c r="AQ715">
        <f>(Table2[[#This Row],[Sharpe Ratio]]-AVERAGE(Table2[Sharpe Ratio]))/_xlfn.STDEV.P(Table2[Sharpe Ratio])</f>
        <v>-1.0544654713198771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681</v>
      </c>
      <c r="AT715">
        <f>_xlfn.RANK.AVG(Table2[[#This Row],[6M Return vs Nifty Z-Score]],Table2[6M Return vs Nifty Z-Score])</f>
        <v>672</v>
      </c>
      <c r="AU715">
        <f>_xlfn.RANK.AVG(Table2[[#This Row],[Sharpe Ratio Z-Score]],Table2[Sharpe Ratio Z-Score])</f>
        <v>637</v>
      </c>
      <c r="AV715">
        <f>(Table2[[#This Row],[Rank 1Y]]+Table2[[#This Row],[Rank 6M]]+Table2[[#This Row],[Rank Sharpe]])/3</f>
        <v>663.33333333333337</v>
      </c>
    </row>
    <row r="716" spans="1:48" x14ac:dyDescent="0.3">
      <c r="A716" t="s">
        <v>1974</v>
      </c>
      <c r="B716" t="s">
        <v>1975</v>
      </c>
      <c r="C716" t="s">
        <v>3178</v>
      </c>
      <c r="D716" t="s">
        <v>1376</v>
      </c>
      <c r="E716">
        <v>3530.0263717510002</v>
      </c>
      <c r="F716">
        <v>131.83000000000001</v>
      </c>
      <c r="G716">
        <v>-51.567416474283597</v>
      </c>
      <c r="H716">
        <f>(Table2[[#This Row],[1Y Return vs Nifty]]-AVERAGE(Table2[1Y Return vs Nifty]))/_xlfn.STDEV.P(Table2[1Y Return vs Nifty])</f>
        <v>-1.3007986374240821</v>
      </c>
      <c r="I716">
        <v>1.38102734405091</v>
      </c>
      <c r="J716">
        <f>(Table2[[#This Row],[1M Return vs Nifty]]-AVERAGE(Table2[1M Return vs Nifty]))/_xlfn.STDEV.P(Table2[1M Return vs Nifty])</f>
        <v>1.0190600029362097E-2</v>
      </c>
      <c r="K716">
        <v>-8.2730126477363104</v>
      </c>
      <c r="L716">
        <f>(Table2[[#This Row],[6M Return vs Nifty]]-AVERAGE(Table2[6M Return vs Nifty]))/_xlfn.STDEV.P(Table2[6M Return vs Nifty])</f>
        <v>-0.72482973061809208</v>
      </c>
      <c r="M716">
        <v>-0.86111585965820903</v>
      </c>
      <c r="N716">
        <f>(Table2[[#This Row],[1W Return vs Nifty]]-AVERAGE(Table2[1W Return vs Nifty]))/_xlfn.STDEV.P(Table2[1W Return vs Nifty])</f>
        <v>6.9681699827172081E-2</v>
      </c>
      <c r="O716">
        <v>132.71</v>
      </c>
      <c r="P716">
        <v>131.26333895396399</v>
      </c>
      <c r="Q716">
        <v>137.48487670192799</v>
      </c>
      <c r="R716">
        <v>53.412192647603703</v>
      </c>
      <c r="S716" s="1">
        <f>(Table2[[#This Row],[Close Price]]-Table2[[#This Row],[20D EMA]])/Table2[[#This Row],[20D EMA]]</f>
        <v>-6.6309999246476937E-3</v>
      </c>
      <c r="T716" s="1">
        <f>(Table2[[#This Row],[Close Price]]-Table2[[#This Row],[50D EMA]])/Table2[[#This Row],[50D EMA]]</f>
        <v>4.3169787585150034E-3</v>
      </c>
      <c r="U716" s="1">
        <f>(Table2[[#This Row],[Close Price]]-Table2[[#This Row],[200D EMA]])/Table2[[#This Row],[200D EMA]]</f>
        <v>-4.1130899903906851E-2</v>
      </c>
      <c r="V716">
        <v>0.55717607959677196</v>
      </c>
      <c r="W716">
        <v>127.45</v>
      </c>
      <c r="X716">
        <v>133.94</v>
      </c>
      <c r="Y716">
        <v>128.44999999999999</v>
      </c>
      <c r="Z716">
        <v>133.49</v>
      </c>
      <c r="AA716">
        <v>128.44999999999999</v>
      </c>
      <c r="AB716">
        <v>133.49</v>
      </c>
      <c r="AC716" s="1">
        <f>(Table2[[#This Row],[Close Price]]/Table2[[#This Row],[Day Low]])-1</f>
        <v>3.4366418203217064E-2</v>
      </c>
      <c r="AD716" s="1">
        <f>(Table2[[#This Row],[Day High]]/Table2[[#This Row],[Close Price]])-1</f>
        <v>1.6005461579306601E-2</v>
      </c>
      <c r="AE716" s="1">
        <f>(Table2[[#This Row],[Close Price]]/Table2[[#This Row],[Current Week Low]])-1</f>
        <v>2.6313740755157911E-2</v>
      </c>
      <c r="AF716" s="1">
        <f>(Table2[[#This Row],[Current Week High]]/Table2[[#This Row],[Close Price]])-1</f>
        <v>1.2591974512629944E-2</v>
      </c>
      <c r="AG716" s="1">
        <f>(Table2[[#This Row],[Close Price]]/Table2[[#This Row],[Current Month Low]])-1</f>
        <v>2.6313740755157911E-2</v>
      </c>
      <c r="AH716" s="1">
        <f>(Table2[[#This Row],[Current Month High]]/Table2[[#This Row],[Close Price]])-1</f>
        <v>1.2591974512629944E-2</v>
      </c>
      <c r="AI716">
        <v>37.677311689296801</v>
      </c>
      <c r="AJ716">
        <v>26.213499281952998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-7.0000000000000007E-2</v>
      </c>
      <c r="AM716" t="s">
        <v>3216</v>
      </c>
      <c r="AN716">
        <v>-2.37</v>
      </c>
      <c r="AO716" t="s">
        <v>3216</v>
      </c>
      <c r="AP716">
        <v>-7.8025779250317007E-2</v>
      </c>
      <c r="AQ716">
        <f>(Table2[[#This Row],[Sharpe Ratio]]-AVERAGE(Table2[Sharpe Ratio]))/_xlfn.STDEV.P(Table2[Sharpe Ratio])</f>
        <v>-1.6542031926907901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724</v>
      </c>
      <c r="AT716">
        <f>_xlfn.RANK.AVG(Table2[[#This Row],[6M Return vs Nifty Z-Score]],Table2[6M Return vs Nifty Z-Score])</f>
        <v>563</v>
      </c>
      <c r="AU716">
        <f>_xlfn.RANK.AVG(Table2[[#This Row],[Sharpe Ratio Z-Score]],Table2[Sharpe Ratio Z-Score])</f>
        <v>706</v>
      </c>
      <c r="AV716">
        <f>(Table2[[#This Row],[Rank 1Y]]+Table2[[#This Row],[Rank 6M]]+Table2[[#This Row],[Rank Sharpe]])/3</f>
        <v>664.33333333333337</v>
      </c>
    </row>
    <row r="717" spans="1:48" x14ac:dyDescent="0.3">
      <c r="A717" t="s">
        <v>1433</v>
      </c>
      <c r="B717" t="s">
        <v>1434</v>
      </c>
      <c r="C717" t="s">
        <v>3171</v>
      </c>
      <c r="D717" t="s">
        <v>24</v>
      </c>
      <c r="E717">
        <v>7794.0585658800001</v>
      </c>
      <c r="F717">
        <v>492.2</v>
      </c>
      <c r="G717">
        <v>-36.694824091376702</v>
      </c>
      <c r="H717">
        <f>(Table2[[#This Row],[1Y Return vs Nifty]]-AVERAGE(Table2[1Y Return vs Nifty]))/_xlfn.STDEV.P(Table2[1Y Return vs Nifty])</f>
        <v>-1.0535991710021588</v>
      </c>
      <c r="I717">
        <v>3.42769988709711</v>
      </c>
      <c r="J717">
        <f>(Table2[[#This Row],[1M Return vs Nifty]]-AVERAGE(Table2[1M Return vs Nifty]))/_xlfn.STDEV.P(Table2[1M Return vs Nifty])</f>
        <v>0.20061697473024387</v>
      </c>
      <c r="K717">
        <v>-9.6763235628416808</v>
      </c>
      <c r="L717">
        <f>(Table2[[#This Row],[6M Return vs Nifty]]-AVERAGE(Table2[6M Return vs Nifty]))/_xlfn.STDEV.P(Table2[6M Return vs Nifty])</f>
        <v>-0.76620171335140663</v>
      </c>
      <c r="M717">
        <v>-0.37574327456161799</v>
      </c>
      <c r="N717">
        <f>(Table2[[#This Row],[1W Return vs Nifty]]-AVERAGE(Table2[1W Return vs Nifty]))/_xlfn.STDEV.P(Table2[1W Return vs Nifty])</f>
        <v>0.17918333505454839</v>
      </c>
      <c r="O717">
        <v>475.53</v>
      </c>
      <c r="P717">
        <v>470.16569899282501</v>
      </c>
      <c r="Q717">
        <v>478.42342765124101</v>
      </c>
      <c r="R717">
        <v>69.111811779915698</v>
      </c>
      <c r="S717" s="1">
        <f>(Table2[[#This Row],[Close Price]]-Table2[[#This Row],[20D EMA]])/Table2[[#This Row],[20D EMA]]</f>
        <v>3.5055622147919199E-2</v>
      </c>
      <c r="T717" s="1">
        <f>(Table2[[#This Row],[Close Price]]-Table2[[#This Row],[50D EMA]])/Table2[[#This Row],[50D EMA]]</f>
        <v>4.6864969210591495E-2</v>
      </c>
      <c r="U717" s="1">
        <f>(Table2[[#This Row],[Close Price]]-Table2[[#This Row],[200D EMA]])/Table2[[#This Row],[200D EMA]]</f>
        <v>2.8795772849990447E-2</v>
      </c>
      <c r="V717">
        <v>0.90505137674448999</v>
      </c>
      <c r="W717">
        <v>486.3</v>
      </c>
      <c r="X717">
        <v>497.85</v>
      </c>
      <c r="Y717">
        <v>477.2</v>
      </c>
      <c r="Z717">
        <v>497.85</v>
      </c>
      <c r="AA717">
        <v>464</v>
      </c>
      <c r="AB717">
        <v>497.85</v>
      </c>
      <c r="AC717" s="1">
        <f>(Table2[[#This Row],[Close Price]]/Table2[[#This Row],[Day Low]])-1</f>
        <v>1.2132428542052098E-2</v>
      </c>
      <c r="AD717" s="1">
        <f>(Table2[[#This Row],[Day High]]/Table2[[#This Row],[Close Price]])-1</f>
        <v>1.1479073547338459E-2</v>
      </c>
      <c r="AE717" s="1">
        <f>(Table2[[#This Row],[Close Price]]/Table2[[#This Row],[Current Week Low]])-1</f>
        <v>3.1433361274098903E-2</v>
      </c>
      <c r="AF717" s="1">
        <f>(Table2[[#This Row],[Current Week High]]/Table2[[#This Row],[Close Price]])-1</f>
        <v>1.1479073547338459E-2</v>
      </c>
      <c r="AG717" s="1">
        <f>(Table2[[#This Row],[Close Price]]/Table2[[#This Row],[Current Month Low]])-1</f>
        <v>6.0775862068965569E-2</v>
      </c>
      <c r="AH717" s="1">
        <f>(Table2[[#This Row],[Current Month High]]/Table2[[#This Row],[Close Price]])-1</f>
        <v>1.1479073547338459E-2</v>
      </c>
      <c r="AI717">
        <v>21.901665989435099</v>
      </c>
      <c r="AJ717">
        <v>12.3616025567857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0.04</v>
      </c>
      <c r="AM717" t="s">
        <v>3217</v>
      </c>
      <c r="AN717">
        <v>5.76</v>
      </c>
      <c r="AO717" t="s">
        <v>3217</v>
      </c>
      <c r="AP717">
        <v>-0.109781931604364</v>
      </c>
      <c r="AQ717">
        <f>(Table2[[#This Row],[Sharpe Ratio]]-AVERAGE(Table2[Sharpe Ratio]))/_xlfn.STDEV.P(Table2[Sharpe Ratio])</f>
        <v>-2.0230216088355588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685</v>
      </c>
      <c r="AT717">
        <f>_xlfn.RANK.AVG(Table2[[#This Row],[6M Return vs Nifty Z-Score]],Table2[6M Return vs Nifty Z-Score])</f>
        <v>576</v>
      </c>
      <c r="AU717">
        <f>_xlfn.RANK.AVG(Table2[[#This Row],[Sharpe Ratio Z-Score]],Table2[Sharpe Ratio Z-Score])</f>
        <v>734</v>
      </c>
      <c r="AV717">
        <f>(Table2[[#This Row],[Rank 1Y]]+Table2[[#This Row],[Rank 6M]]+Table2[[#This Row],[Rank Sharpe]])/3</f>
        <v>665</v>
      </c>
    </row>
    <row r="718" spans="1:48" x14ac:dyDescent="0.3">
      <c r="A718" t="s">
        <v>2263</v>
      </c>
      <c r="B718" t="s">
        <v>2264</v>
      </c>
      <c r="C718" t="s">
        <v>3177</v>
      </c>
      <c r="D718" t="s">
        <v>1568</v>
      </c>
      <c r="E718">
        <v>2524.28532825</v>
      </c>
      <c r="F718">
        <v>610.75</v>
      </c>
      <c r="G718">
        <v>-48.205429870580403</v>
      </c>
      <c r="H718">
        <f>(Table2[[#This Row],[1Y Return vs Nifty]]-AVERAGE(Table2[1Y Return vs Nifty]))/_xlfn.STDEV.P(Table2[1Y Return vs Nifty])</f>
        <v>-1.2449185814690593</v>
      </c>
      <c r="I718">
        <v>2.9514761517675598</v>
      </c>
      <c r="J718">
        <f>(Table2[[#This Row],[1M Return vs Nifty]]-AVERAGE(Table2[1M Return vs Nifty]))/_xlfn.STDEV.P(Table2[1M Return vs Nifty])</f>
        <v>0.15630819667318102</v>
      </c>
      <c r="K718">
        <v>-30.580931484510302</v>
      </c>
      <c r="L718">
        <f>(Table2[[#This Row],[6M Return vs Nifty]]-AVERAGE(Table2[6M Return vs Nifty]))/_xlfn.STDEV.P(Table2[6M Return vs Nifty])</f>
        <v>-1.3825049635239071</v>
      </c>
      <c r="M718">
        <v>-3.6201138787594198</v>
      </c>
      <c r="N718">
        <f>(Table2[[#This Row],[1W Return vs Nifty]]-AVERAGE(Table2[1W Return vs Nifty]))/_xlfn.STDEV.P(Table2[1W Return vs Nifty])</f>
        <v>-0.55275723462676418</v>
      </c>
      <c r="O718">
        <v>723.08</v>
      </c>
      <c r="P718">
        <v>615.73398081745404</v>
      </c>
      <c r="Q718">
        <v>682.06436142256405</v>
      </c>
      <c r="R718">
        <v>62.414928021664899</v>
      </c>
      <c r="S718" s="1">
        <f>(Table2[[#This Row],[Close Price]]-Table2[[#This Row],[20D EMA]])/Table2[[#This Row],[20D EMA]]</f>
        <v>-0.15534933893898328</v>
      </c>
      <c r="T718" s="1">
        <f>(Table2[[#This Row],[Close Price]]-Table2[[#This Row],[50D EMA]])/Table2[[#This Row],[50D EMA]]</f>
        <v>-8.0943735001229936E-3</v>
      </c>
      <c r="U718" s="1">
        <f>(Table2[[#This Row],[Close Price]]-Table2[[#This Row],[200D EMA]])/Table2[[#This Row],[200D EMA]]</f>
        <v>-0.10455664517322899</v>
      </c>
      <c r="V718">
        <v>0.83751836423405501</v>
      </c>
      <c r="W718">
        <v>599.9</v>
      </c>
      <c r="X718">
        <v>622.54999999999995</v>
      </c>
      <c r="Y718">
        <v>591.20000000000005</v>
      </c>
      <c r="Z718">
        <v>617.1</v>
      </c>
      <c r="AA718">
        <v>588</v>
      </c>
      <c r="AB718">
        <v>617.1</v>
      </c>
      <c r="AC718" s="1">
        <f>(Table2[[#This Row],[Close Price]]/Table2[[#This Row],[Day Low]])-1</f>
        <v>1.8086347724620699E-2</v>
      </c>
      <c r="AD718" s="1">
        <f>(Table2[[#This Row],[Day High]]/Table2[[#This Row],[Close Price]])-1</f>
        <v>1.9320507572656576E-2</v>
      </c>
      <c r="AE718" s="1">
        <f>(Table2[[#This Row],[Close Price]]/Table2[[#This Row],[Current Week Low]])-1</f>
        <v>3.3068335588633202E-2</v>
      </c>
      <c r="AF718" s="1">
        <f>(Table2[[#This Row],[Current Week High]]/Table2[[#This Row],[Close Price]])-1</f>
        <v>1.0397052803929663E-2</v>
      </c>
      <c r="AG718" s="1">
        <f>(Table2[[#This Row],[Close Price]]/Table2[[#This Row],[Current Month Low]])-1</f>
        <v>3.8690476190476275E-2</v>
      </c>
      <c r="AH718" s="1">
        <f>(Table2[[#This Row],[Current Month High]]/Table2[[#This Row],[Close Price]])-1</f>
        <v>1.0397052803929663E-2</v>
      </c>
      <c r="AI718">
        <v>48.178469095374503</v>
      </c>
      <c r="AJ718">
        <v>12.851071692534999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-0.17</v>
      </c>
      <c r="AM718" t="s">
        <v>3216</v>
      </c>
      <c r="AN718">
        <v>6.44</v>
      </c>
      <c r="AO718" t="s">
        <v>3217</v>
      </c>
      <c r="AQ718">
        <f>(Table2[[#This Row],[Sharpe Ratio]]-AVERAGE(Table2[Sharpe Ratio]))/_xlfn.STDEV.P(Table2[Sharpe Ratio])</f>
        <v>-0.74800574154095378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716</v>
      </c>
      <c r="AT718">
        <f>_xlfn.RANK.AVG(Table2[[#This Row],[6M Return vs Nifty Z-Score]],Table2[6M Return vs Nifty Z-Score])</f>
        <v>724</v>
      </c>
      <c r="AU718">
        <f>_xlfn.RANK.AVG(Table2[[#This Row],[Sharpe Ratio Z-Score]],Table2[Sharpe Ratio Z-Score])</f>
        <v>556.5</v>
      </c>
      <c r="AV718">
        <f>(Table2[[#This Row],[Rank 1Y]]+Table2[[#This Row],[Rank 6M]]+Table2[[#This Row],[Rank Sharpe]])/3</f>
        <v>665.5</v>
      </c>
    </row>
    <row r="719" spans="1:48" x14ac:dyDescent="0.3">
      <c r="A719" t="s">
        <v>2619</v>
      </c>
      <c r="B719" t="s">
        <v>2620</v>
      </c>
      <c r="C719" t="s">
        <v>3185</v>
      </c>
      <c r="D719" t="s">
        <v>468</v>
      </c>
      <c r="E719">
        <v>1783.6564593430001</v>
      </c>
      <c r="F719">
        <v>106.49</v>
      </c>
      <c r="G719">
        <v>-63.221683760919298</v>
      </c>
      <c r="H719">
        <f>(Table2[[#This Row],[1Y Return vs Nifty]]-AVERAGE(Table2[1Y Return vs Nifty]))/_xlfn.STDEV.P(Table2[1Y Return vs Nifty])</f>
        <v>-1.4945058661723047</v>
      </c>
      <c r="I719">
        <v>-1.66642884126511</v>
      </c>
      <c r="J719">
        <f>(Table2[[#This Row],[1M Return vs Nifty]]-AVERAGE(Table2[1M Return vs Nifty]))/_xlfn.STDEV.P(Table2[1M Return vs Nifty])</f>
        <v>-0.27335062174604946</v>
      </c>
      <c r="K719">
        <v>-8.9954489454777207</v>
      </c>
      <c r="L719">
        <f>(Table2[[#This Row],[6M Return vs Nifty]]-AVERAGE(Table2[6M Return vs Nifty]))/_xlfn.STDEV.P(Table2[6M Return vs Nifty])</f>
        <v>-0.7461283763525145</v>
      </c>
      <c r="M719">
        <v>-2.56541463606395</v>
      </c>
      <c r="N719">
        <f>(Table2[[#This Row],[1W Return vs Nifty]]-AVERAGE(Table2[1W Return vs Nifty]))/_xlfn.STDEV.P(Table2[1W Return vs Nifty])</f>
        <v>-0.31481365212045892</v>
      </c>
      <c r="O719">
        <v>113.07</v>
      </c>
      <c r="P719">
        <v>107.09767253021801</v>
      </c>
      <c r="Q719">
        <v>114.912982268919</v>
      </c>
      <c r="R719">
        <v>48.277470563826498</v>
      </c>
      <c r="S719" s="1">
        <f>(Table2[[#This Row],[Close Price]]-Table2[[#This Row],[20D EMA]])/Table2[[#This Row],[20D EMA]]</f>
        <v>-5.8194039090828681E-2</v>
      </c>
      <c r="T719" s="1">
        <f>(Table2[[#This Row],[Close Price]]-Table2[[#This Row],[50D EMA]])/Table2[[#This Row],[50D EMA]]</f>
        <v>-5.674003139952026E-3</v>
      </c>
      <c r="U719" s="1">
        <f>(Table2[[#This Row],[Close Price]]-Table2[[#This Row],[200D EMA]])/Table2[[#This Row],[200D EMA]]</f>
        <v>-7.329878750520602E-2</v>
      </c>
      <c r="V719">
        <v>0.76288211500314396</v>
      </c>
      <c r="W719">
        <v>102.46</v>
      </c>
      <c r="X719">
        <v>107.89</v>
      </c>
      <c r="Y719">
        <v>105.75</v>
      </c>
      <c r="Z719">
        <v>109.64</v>
      </c>
      <c r="AA719">
        <v>105.4</v>
      </c>
      <c r="AB719">
        <v>113.75</v>
      </c>
      <c r="AC719" s="1">
        <f>(Table2[[#This Row],[Close Price]]/Table2[[#This Row],[Day Low]])-1</f>
        <v>3.9332422408744794E-2</v>
      </c>
      <c r="AD719" s="1">
        <f>(Table2[[#This Row],[Day High]]/Table2[[#This Row],[Close Price]])-1</f>
        <v>1.3146774345008883E-2</v>
      </c>
      <c r="AE719" s="1">
        <f>(Table2[[#This Row],[Close Price]]/Table2[[#This Row],[Current Week Low]])-1</f>
        <v>6.9976359338062011E-3</v>
      </c>
      <c r="AF719" s="1">
        <f>(Table2[[#This Row],[Current Week High]]/Table2[[#This Row],[Close Price]])-1</f>
        <v>2.9580242276270097E-2</v>
      </c>
      <c r="AG719" s="1">
        <f>(Table2[[#This Row],[Close Price]]/Table2[[#This Row],[Current Month Low]])-1</f>
        <v>1.0341555977229522E-2</v>
      </c>
      <c r="AH719" s="1">
        <f>(Table2[[#This Row],[Current Month High]]/Table2[[#This Row],[Close Price]])-1</f>
        <v>6.8175415531974926E-2</v>
      </c>
      <c r="AI719">
        <v>66.212789933327002</v>
      </c>
      <c r="AJ719">
        <v>33.195747342088701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0.02</v>
      </c>
      <c r="AM719" t="s">
        <v>3217</v>
      </c>
      <c r="AN719">
        <v>3.28</v>
      </c>
      <c r="AO719" t="s">
        <v>3217</v>
      </c>
      <c r="AP719">
        <v>-7.1284555679377998E-2</v>
      </c>
      <c r="AQ719">
        <f>(Table2[[#This Row],[Sharpe Ratio]]-AVERAGE(Table2[Sharpe Ratio]))/_xlfn.STDEV.P(Table2[Sharpe Ratio])</f>
        <v>-1.5759100993527793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734</v>
      </c>
      <c r="AT719">
        <f>_xlfn.RANK.AVG(Table2[[#This Row],[6M Return vs Nifty Z-Score]],Table2[6M Return vs Nifty Z-Score])</f>
        <v>569</v>
      </c>
      <c r="AU719">
        <f>_xlfn.RANK.AVG(Table2[[#This Row],[Sharpe Ratio Z-Score]],Table2[Sharpe Ratio Z-Score])</f>
        <v>694</v>
      </c>
      <c r="AV719">
        <f>(Table2[[#This Row],[Rank 1Y]]+Table2[[#This Row],[Rank 6M]]+Table2[[#This Row],[Rank Sharpe]])/3</f>
        <v>665.66666666666663</v>
      </c>
    </row>
    <row r="720" spans="1:48" x14ac:dyDescent="0.3">
      <c r="A720" t="s">
        <v>2251</v>
      </c>
      <c r="B720" t="s">
        <v>2252</v>
      </c>
      <c r="C720" t="s">
        <v>3171</v>
      </c>
      <c r="D720" t="s">
        <v>24</v>
      </c>
      <c r="E720">
        <v>2568.236711562</v>
      </c>
      <c r="F720">
        <v>49.89</v>
      </c>
      <c r="G720">
        <v>-53.795651152339701</v>
      </c>
      <c r="H720">
        <f>(Table2[[#This Row],[1Y Return vs Nifty]]-AVERAGE(Table2[1Y Return vs Nifty]))/_xlfn.STDEV.P(Table2[1Y Return vs Nifty])</f>
        <v>-1.3378344418956247</v>
      </c>
      <c r="I720">
        <v>-5.2016100834383101</v>
      </c>
      <c r="J720">
        <f>(Table2[[#This Row],[1M Return vs Nifty]]-AVERAGE(Table2[1M Return vs Nifty]))/_xlfn.STDEV.P(Table2[1M Return vs Nifty])</f>
        <v>-0.60227072679404414</v>
      </c>
      <c r="K720">
        <v>-27.993123170045401</v>
      </c>
      <c r="L720">
        <f>(Table2[[#This Row],[6M Return vs Nifty]]-AVERAGE(Table2[6M Return vs Nifty]))/_xlfn.STDEV.P(Table2[6M Return vs Nifty])</f>
        <v>-1.3062119911321612</v>
      </c>
      <c r="M720">
        <v>-2.9929753052433501</v>
      </c>
      <c r="N720">
        <f>(Table2[[#This Row],[1W Return vs Nifty]]-AVERAGE(Table2[1W Return vs Nifty]))/_xlfn.STDEV.P(Table2[1W Return vs Nifty])</f>
        <v>-0.41127273092223859</v>
      </c>
      <c r="O720">
        <v>59.08</v>
      </c>
      <c r="P720">
        <v>51.089002064562997</v>
      </c>
      <c r="Q720">
        <v>59.062286314324702</v>
      </c>
      <c r="R720">
        <v>46.664647992376402</v>
      </c>
      <c r="S720" s="1">
        <f>(Table2[[#This Row],[Close Price]]-Table2[[#This Row],[20D EMA]])/Table2[[#This Row],[20D EMA]]</f>
        <v>-0.15555179417738657</v>
      </c>
      <c r="T720" s="1">
        <f>(Table2[[#This Row],[Close Price]]-Table2[[#This Row],[50D EMA]])/Table2[[#This Row],[50D EMA]]</f>
        <v>-2.3468887942805678E-2</v>
      </c>
      <c r="U720" s="1">
        <f>(Table2[[#This Row],[Close Price]]-Table2[[#This Row],[200D EMA]])/Table2[[#This Row],[200D EMA]]</f>
        <v>-0.15529853120670839</v>
      </c>
      <c r="V720">
        <v>0.57537649648654898</v>
      </c>
      <c r="W720">
        <v>49.31</v>
      </c>
      <c r="X720">
        <v>50.15</v>
      </c>
      <c r="Y720">
        <v>49.65</v>
      </c>
      <c r="Z720">
        <v>50.19</v>
      </c>
      <c r="AA720">
        <v>49.65</v>
      </c>
      <c r="AB720">
        <v>50.4</v>
      </c>
      <c r="AC720" s="1">
        <f>(Table2[[#This Row],[Close Price]]/Table2[[#This Row],[Day Low]])-1</f>
        <v>1.1762320016223793E-2</v>
      </c>
      <c r="AD720" s="1">
        <f>(Table2[[#This Row],[Day High]]/Table2[[#This Row],[Close Price]])-1</f>
        <v>5.2114652234915848E-3</v>
      </c>
      <c r="AE720" s="1">
        <f>(Table2[[#This Row],[Close Price]]/Table2[[#This Row],[Current Week Low]])-1</f>
        <v>4.8338368580060909E-3</v>
      </c>
      <c r="AF720" s="1">
        <f>(Table2[[#This Row],[Current Week High]]/Table2[[#This Row],[Close Price]])-1</f>
        <v>6.0132291040289054E-3</v>
      </c>
      <c r="AG720" s="1">
        <f>(Table2[[#This Row],[Close Price]]/Table2[[#This Row],[Current Month Low]])-1</f>
        <v>4.8338368580060909E-3</v>
      </c>
      <c r="AH720" s="1">
        <f>(Table2[[#This Row],[Current Month High]]/Table2[[#This Row],[Close Price]])-1</f>
        <v>1.0222489476849006E-2</v>
      </c>
      <c r="AI720">
        <v>65.163359390659394</v>
      </c>
      <c r="AJ720">
        <v>2.0662847790507302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-7.0000000000000007E-2</v>
      </c>
      <c r="AM720" t="s">
        <v>3216</v>
      </c>
      <c r="AN720">
        <v>-0.2</v>
      </c>
      <c r="AO720" t="s">
        <v>3216</v>
      </c>
      <c r="AQ720">
        <f>(Table2[[#This Row],[Sharpe Ratio]]-AVERAGE(Table2[Sharpe Ratio]))/_xlfn.STDEV.P(Table2[Sharpe Ratio])</f>
        <v>-0.74800574154095378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727</v>
      </c>
      <c r="AT720">
        <f>_xlfn.RANK.AVG(Table2[[#This Row],[6M Return vs Nifty Z-Score]],Table2[6M Return vs Nifty Z-Score])</f>
        <v>718</v>
      </c>
      <c r="AU720">
        <f>_xlfn.RANK.AVG(Table2[[#This Row],[Sharpe Ratio Z-Score]],Table2[Sharpe Ratio Z-Score])</f>
        <v>556.5</v>
      </c>
      <c r="AV720">
        <f>(Table2[[#This Row],[Rank 1Y]]+Table2[[#This Row],[Rank 6M]]+Table2[[#This Row],[Rank Sharpe]])/3</f>
        <v>667.16666666666663</v>
      </c>
    </row>
    <row r="721" spans="1:48" x14ac:dyDescent="0.3">
      <c r="A721" t="s">
        <v>1662</v>
      </c>
      <c r="B721" t="s">
        <v>1663</v>
      </c>
      <c r="C721" t="s">
        <v>3178</v>
      </c>
      <c r="D721" t="s">
        <v>495</v>
      </c>
      <c r="E721">
        <v>5396.0075142859996</v>
      </c>
      <c r="F721">
        <v>108.31</v>
      </c>
      <c r="G721">
        <v>-38.806402028026497</v>
      </c>
      <c r="H721">
        <f>(Table2[[#This Row],[1Y Return vs Nifty]]-AVERAGE(Table2[1Y Return vs Nifty]))/_xlfn.STDEV.P(Table2[1Y Return vs Nifty])</f>
        <v>-1.0886960072368457</v>
      </c>
      <c r="I721">
        <v>-6.56310903804461</v>
      </c>
      <c r="J721">
        <f>(Table2[[#This Row],[1M Return vs Nifty]]-AVERAGE(Table2[1M Return vs Nifty]))/_xlfn.STDEV.P(Table2[1M Return vs Nifty])</f>
        <v>-0.72894722468600104</v>
      </c>
      <c r="K721">
        <v>-11.016997716771</v>
      </c>
      <c r="L721">
        <f>(Table2[[#This Row],[6M Return vs Nifty]]-AVERAGE(Table2[6M Return vs Nifty]))/_xlfn.STDEV.P(Table2[6M Return vs Nifty])</f>
        <v>-0.80572705826985624</v>
      </c>
      <c r="M721">
        <v>-4.8167689155872502</v>
      </c>
      <c r="N721">
        <f>(Table2[[#This Row],[1W Return vs Nifty]]-AVERAGE(Table2[1W Return vs Nifty]))/_xlfn.STDEV.P(Table2[1W Return vs Nifty])</f>
        <v>-0.82272650639691791</v>
      </c>
      <c r="O721">
        <v>108.58</v>
      </c>
      <c r="P721">
        <v>107.67659553016</v>
      </c>
      <c r="Q721">
        <v>108.544715765021</v>
      </c>
      <c r="R721">
        <v>57.3815828416855</v>
      </c>
      <c r="S721" s="1">
        <f>(Table2[[#This Row],[Close Price]]-Table2[[#This Row],[20D EMA]])/Table2[[#This Row],[20D EMA]]</f>
        <v>-2.4866457911217167E-3</v>
      </c>
      <c r="T721" s="1">
        <f>(Table2[[#This Row],[Close Price]]-Table2[[#This Row],[50D EMA]])/Table2[[#This Row],[50D EMA]]</f>
        <v>5.8824711788235057E-3</v>
      </c>
      <c r="U721" s="1">
        <f>(Table2[[#This Row],[Close Price]]-Table2[[#This Row],[200D EMA]])/Table2[[#This Row],[200D EMA]]</f>
        <v>-2.1623877621929511E-3</v>
      </c>
      <c r="V721">
        <v>0.68640580137920704</v>
      </c>
      <c r="W721">
        <v>103.01</v>
      </c>
      <c r="X721">
        <v>109.6</v>
      </c>
      <c r="Y721">
        <v>105.01</v>
      </c>
      <c r="Z721">
        <v>109</v>
      </c>
      <c r="AA721">
        <v>103.44</v>
      </c>
      <c r="AB721">
        <v>109</v>
      </c>
      <c r="AC721" s="1">
        <f>(Table2[[#This Row],[Close Price]]/Table2[[#This Row],[Day Low]])-1</f>
        <v>5.1451315406271236E-2</v>
      </c>
      <c r="AD721" s="1">
        <f>(Table2[[#This Row],[Day High]]/Table2[[#This Row],[Close Price]])-1</f>
        <v>1.1910257593943152E-2</v>
      </c>
      <c r="AE721" s="1">
        <f>(Table2[[#This Row],[Close Price]]/Table2[[#This Row],[Current Week Low]])-1</f>
        <v>3.1425578516331765E-2</v>
      </c>
      <c r="AF721" s="1">
        <f>(Table2[[#This Row],[Current Week High]]/Table2[[#This Row],[Close Price]])-1</f>
        <v>6.3706028990859753E-3</v>
      </c>
      <c r="AG721" s="1">
        <f>(Table2[[#This Row],[Close Price]]/Table2[[#This Row],[Current Month Low]])-1</f>
        <v>4.7080433101314823E-2</v>
      </c>
      <c r="AH721" s="1">
        <f>(Table2[[#This Row],[Current Month High]]/Table2[[#This Row],[Close Price]])-1</f>
        <v>6.3706028990859753E-3</v>
      </c>
      <c r="AI721">
        <v>23.441972117071298</v>
      </c>
      <c r="AJ721">
        <v>18.3715846994535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-0.01</v>
      </c>
      <c r="AM721" t="s">
        <v>3216</v>
      </c>
      <c r="AN721">
        <v>-0.18</v>
      </c>
      <c r="AO721" t="s">
        <v>3216</v>
      </c>
      <c r="AP721">
        <v>-9.0144600552632001E-2</v>
      </c>
      <c r="AQ721">
        <f>(Table2[[#This Row],[Sharpe Ratio]]-AVERAGE(Table2[Sharpe Ratio]))/_xlfn.STDEV.P(Table2[Sharpe Ratio])</f>
        <v>-1.794952123116289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692</v>
      </c>
      <c r="AT721">
        <f>_xlfn.RANK.AVG(Table2[[#This Row],[6M Return vs Nifty Z-Score]],Table2[6M Return vs Nifty Z-Score])</f>
        <v>593</v>
      </c>
      <c r="AU721">
        <f>_xlfn.RANK.AVG(Table2[[#This Row],[Sharpe Ratio Z-Score]],Table2[Sharpe Ratio Z-Score])</f>
        <v>717</v>
      </c>
      <c r="AV721">
        <f>(Table2[[#This Row],[Rank 1Y]]+Table2[[#This Row],[Rank 6M]]+Table2[[#This Row],[Rank Sharpe]])/3</f>
        <v>667.33333333333337</v>
      </c>
    </row>
    <row r="722" spans="1:48" x14ac:dyDescent="0.3">
      <c r="A722" t="s">
        <v>811</v>
      </c>
      <c r="B722" t="s">
        <v>812</v>
      </c>
      <c r="C722" t="s">
        <v>3185</v>
      </c>
      <c r="D722" t="s">
        <v>468</v>
      </c>
      <c r="E722">
        <v>20346.278579624999</v>
      </c>
      <c r="F722">
        <v>561.25</v>
      </c>
      <c r="G722">
        <v>-16.417795798270799</v>
      </c>
      <c r="H722">
        <f>(Table2[[#This Row],[1Y Return vs Nifty]]-AVERAGE(Table2[1Y Return vs Nifty]))/_xlfn.STDEV.P(Table2[1Y Return vs Nifty])</f>
        <v>-0.71657180915239371</v>
      </c>
      <c r="I722">
        <v>-10.710784823599701</v>
      </c>
      <c r="J722">
        <f>(Table2[[#This Row],[1M Return vs Nifty]]-AVERAGE(Table2[1M Return vs Nifty]))/_xlfn.STDEV.P(Table2[1M Return vs Nifty])</f>
        <v>-1.1148550075218111</v>
      </c>
      <c r="K722">
        <v>-28.0928742284629</v>
      </c>
      <c r="L722">
        <f>(Table2[[#This Row],[6M Return vs Nifty]]-AVERAGE(Table2[6M Return vs Nifty]))/_xlfn.STDEV.P(Table2[6M Return vs Nifty])</f>
        <v>-1.3091528212946406</v>
      </c>
      <c r="M722">
        <v>-6.55117653181075</v>
      </c>
      <c r="N722">
        <f>(Table2[[#This Row],[1W Return vs Nifty]]-AVERAGE(Table2[1W Return vs Nifty]))/_xlfn.STDEV.P(Table2[1W Return vs Nifty])</f>
        <v>-1.2140145106205065</v>
      </c>
      <c r="O722">
        <v>601.34</v>
      </c>
      <c r="P722">
        <v>637.44076644160805</v>
      </c>
      <c r="Q722">
        <v>642.35378817484695</v>
      </c>
      <c r="R722">
        <v>20.6351860824774</v>
      </c>
      <c r="S722" s="1">
        <f>(Table2[[#This Row],[Close Price]]-Table2[[#This Row],[20D EMA]])/Table2[[#This Row],[20D EMA]]</f>
        <v>-6.6667775301825966E-2</v>
      </c>
      <c r="T722" s="1">
        <f>(Table2[[#This Row],[Close Price]]-Table2[[#This Row],[50D EMA]])/Table2[[#This Row],[50D EMA]]</f>
        <v>-0.1195260335590529</v>
      </c>
      <c r="U722" s="1">
        <f>(Table2[[#This Row],[Close Price]]-Table2[[#This Row],[200D EMA]])/Table2[[#This Row],[200D EMA]]</f>
        <v>-0.12626030961114332</v>
      </c>
      <c r="V722">
        <v>0.99621986690623898</v>
      </c>
      <c r="W722">
        <v>560.20000000000005</v>
      </c>
      <c r="X722">
        <v>567.29999999999995</v>
      </c>
      <c r="Y722">
        <v>560.20000000000005</v>
      </c>
      <c r="Z722">
        <v>574.20000000000005</v>
      </c>
      <c r="AA722">
        <v>560.20000000000005</v>
      </c>
      <c r="AB722">
        <v>636</v>
      </c>
      <c r="AC722" s="1">
        <f>(Table2[[#This Row],[Close Price]]/Table2[[#This Row],[Day Low]])-1</f>
        <v>1.8743305962154455E-3</v>
      </c>
      <c r="AD722" s="1">
        <f>(Table2[[#This Row],[Day High]]/Table2[[#This Row],[Close Price]])-1</f>
        <v>1.0779510022271621E-2</v>
      </c>
      <c r="AE722" s="1">
        <f>(Table2[[#This Row],[Close Price]]/Table2[[#This Row],[Current Week Low]])-1</f>
        <v>1.8743305962154455E-3</v>
      </c>
      <c r="AF722" s="1">
        <f>(Table2[[#This Row],[Current Week High]]/Table2[[#This Row],[Close Price]])-1</f>
        <v>2.3073496659242743E-2</v>
      </c>
      <c r="AG722" s="1">
        <f>(Table2[[#This Row],[Close Price]]/Table2[[#This Row],[Current Month Low]])-1</f>
        <v>1.8743305962154455E-3</v>
      </c>
      <c r="AH722" s="1">
        <f>(Table2[[#This Row],[Current Month High]]/Table2[[#This Row],[Close Price]])-1</f>
        <v>0.13318485523385304</v>
      </c>
      <c r="AI722">
        <v>37.060133630289499</v>
      </c>
      <c r="AJ722">
        <v>28.1392694063926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-0.21</v>
      </c>
      <c r="AM722" t="s">
        <v>3216</v>
      </c>
      <c r="AN722">
        <v>-10.47</v>
      </c>
      <c r="AO722" t="s">
        <v>3216</v>
      </c>
      <c r="AP722">
        <v>-8.3588760015629995E-2</v>
      </c>
      <c r="AQ722">
        <f>(Table2[[#This Row],[Sharpe Ratio]]-AVERAGE(Table2[Sharpe Ratio]))/_xlfn.STDEV.P(Table2[Sharpe Ratio])</f>
        <v>-1.7188120827109654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576</v>
      </c>
      <c r="AT722">
        <f>_xlfn.RANK.AVG(Table2[[#This Row],[6M Return vs Nifty Z-Score]],Table2[6M Return vs Nifty Z-Score])</f>
        <v>719</v>
      </c>
      <c r="AU722">
        <f>_xlfn.RANK.AVG(Table2[[#This Row],[Sharpe Ratio Z-Score]],Table2[Sharpe Ratio Z-Score])</f>
        <v>710</v>
      </c>
      <c r="AV722">
        <f>(Table2[[#This Row],[Rank 1Y]]+Table2[[#This Row],[Rank 6M]]+Table2[[#This Row],[Rank Sharpe]])/3</f>
        <v>668.33333333333337</v>
      </c>
    </row>
    <row r="723" spans="1:48" x14ac:dyDescent="0.3">
      <c r="A723" t="s">
        <v>620</v>
      </c>
      <c r="B723" t="s">
        <v>621</v>
      </c>
      <c r="C723" t="s">
        <v>3182</v>
      </c>
      <c r="D723" t="s">
        <v>423</v>
      </c>
      <c r="E723">
        <v>31499.393004599999</v>
      </c>
      <c r="F723">
        <v>426</v>
      </c>
      <c r="G723">
        <v>-26.398519655966599</v>
      </c>
      <c r="H723">
        <f>(Table2[[#This Row],[1Y Return vs Nifty]]-AVERAGE(Table2[1Y Return vs Nifty]))/_xlfn.STDEV.P(Table2[1Y Return vs Nifty])</f>
        <v>-0.88246283531690783</v>
      </c>
      <c r="I723">
        <v>-1.9896289866954899</v>
      </c>
      <c r="J723">
        <f>(Table2[[#This Row],[1M Return vs Nifty]]-AVERAGE(Table2[1M Return vs Nifty]))/_xlfn.STDEV.P(Table2[1M Return vs Nifty])</f>
        <v>-0.30342178882463949</v>
      </c>
      <c r="K723">
        <v>-19.427557082689699</v>
      </c>
      <c r="L723">
        <f>(Table2[[#This Row],[6M Return vs Nifty]]-AVERAGE(Table2[6M Return vs Nifty]))/_xlfn.STDEV.P(Table2[6M Return vs Nifty])</f>
        <v>-1.0536845943502895</v>
      </c>
      <c r="M723">
        <v>0.40491610131467398</v>
      </c>
      <c r="N723">
        <f>(Table2[[#This Row],[1W Return vs Nifty]]-AVERAGE(Table2[1W Return vs Nifty]))/_xlfn.STDEV.P(Table2[1W Return vs Nifty])</f>
        <v>0.35530263152660901</v>
      </c>
      <c r="O723">
        <v>418.1</v>
      </c>
      <c r="P723">
        <v>413.55278850581698</v>
      </c>
      <c r="Q723">
        <v>416.10143138742399</v>
      </c>
      <c r="R723">
        <v>61.520850695696502</v>
      </c>
      <c r="S723" s="1">
        <f>(Table2[[#This Row],[Close Price]]-Table2[[#This Row],[20D EMA]])/Table2[[#This Row],[20D EMA]]</f>
        <v>1.8895001195886097E-2</v>
      </c>
      <c r="T723" s="1">
        <f>(Table2[[#This Row],[Close Price]]-Table2[[#This Row],[50D EMA]])/Table2[[#This Row],[50D EMA]]</f>
        <v>3.009824099882219E-2</v>
      </c>
      <c r="U723" s="1">
        <f>(Table2[[#This Row],[Close Price]]-Table2[[#This Row],[200D EMA]])/Table2[[#This Row],[200D EMA]]</f>
        <v>2.3788835764325091E-2</v>
      </c>
      <c r="V723">
        <v>0.60171773649771398</v>
      </c>
      <c r="W723">
        <v>423.05</v>
      </c>
      <c r="X723">
        <v>427.9</v>
      </c>
      <c r="Y723">
        <v>414.75</v>
      </c>
      <c r="Z723">
        <v>429.9</v>
      </c>
      <c r="AA723">
        <v>398.5</v>
      </c>
      <c r="AB723">
        <v>429.9</v>
      </c>
      <c r="AC723" s="1">
        <f>(Table2[[#This Row],[Close Price]]/Table2[[#This Row],[Day Low]])-1</f>
        <v>6.9731710199740782E-3</v>
      </c>
      <c r="AD723" s="1">
        <f>(Table2[[#This Row],[Day High]]/Table2[[#This Row],[Close Price]])-1</f>
        <v>4.4600938967136461E-3</v>
      </c>
      <c r="AE723" s="1">
        <f>(Table2[[#This Row],[Close Price]]/Table2[[#This Row],[Current Week Low]])-1</f>
        <v>2.7124773960216952E-2</v>
      </c>
      <c r="AF723" s="1">
        <f>(Table2[[#This Row],[Current Week High]]/Table2[[#This Row],[Close Price]])-1</f>
        <v>9.1549295774646655E-3</v>
      </c>
      <c r="AG723" s="1">
        <f>(Table2[[#This Row],[Close Price]]/Table2[[#This Row],[Current Month Low]])-1</f>
        <v>6.9008782936009982E-2</v>
      </c>
      <c r="AH723" s="1">
        <f>(Table2[[#This Row],[Current Month High]]/Table2[[#This Row],[Close Price]])-1</f>
        <v>9.1549295774646655E-3</v>
      </c>
      <c r="AI723">
        <v>14.553990610328601</v>
      </c>
      <c r="AJ723">
        <v>20.271033314511499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0.04</v>
      </c>
      <c r="AM723" t="s">
        <v>3217</v>
      </c>
      <c r="AN723">
        <v>2.39</v>
      </c>
      <c r="AO723" t="s">
        <v>3217</v>
      </c>
      <c r="AP723">
        <v>-6.8222537144602996E-2</v>
      </c>
      <c r="AQ723">
        <f>(Table2[[#This Row],[Sharpe Ratio]]-AVERAGE(Table2[Sharpe Ratio]))/_xlfn.STDEV.P(Table2[Sharpe Ratio])</f>
        <v>-1.5403475786288945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640</v>
      </c>
      <c r="AT723">
        <f>_xlfn.RANK.AVG(Table2[[#This Row],[6M Return vs Nifty Z-Score]],Table2[6M Return vs Nifty Z-Score])</f>
        <v>678</v>
      </c>
      <c r="AU723">
        <f>_xlfn.RANK.AVG(Table2[[#This Row],[Sharpe Ratio Z-Score]],Table2[Sharpe Ratio Z-Score])</f>
        <v>692</v>
      </c>
      <c r="AV723">
        <f>(Table2[[#This Row],[Rank 1Y]]+Table2[[#This Row],[Rank 6M]]+Table2[[#This Row],[Rank Sharpe]])/3</f>
        <v>670</v>
      </c>
    </row>
    <row r="724" spans="1:48" x14ac:dyDescent="0.3">
      <c r="A724" t="s">
        <v>1577</v>
      </c>
      <c r="B724" t="s">
        <v>1578</v>
      </c>
      <c r="C724" t="s">
        <v>3172</v>
      </c>
      <c r="D724" t="s">
        <v>685</v>
      </c>
      <c r="E724">
        <v>6288.0610104400002</v>
      </c>
      <c r="F724">
        <v>128.91999999999999</v>
      </c>
      <c r="G724">
        <v>-48.431748423249097</v>
      </c>
      <c r="H724">
        <f>(Table2[[#This Row],[1Y Return vs Nifty]]-AVERAGE(Table2[1Y Return vs Nifty]))/_xlfn.STDEV.P(Table2[1Y Return vs Nifty])</f>
        <v>-1.2486802542172064</v>
      </c>
      <c r="I724">
        <v>-6.0821102516180998</v>
      </c>
      <c r="J724">
        <f>(Table2[[#This Row],[1M Return vs Nifty]]-AVERAGE(Table2[1M Return vs Nifty]))/_xlfn.STDEV.P(Table2[1M Return vs Nifty])</f>
        <v>-0.68419416663285626</v>
      </c>
      <c r="K724">
        <v>-8.4276045249793992</v>
      </c>
      <c r="L724">
        <f>(Table2[[#This Row],[6M Return vs Nifty]]-AVERAGE(Table2[6M Return vs Nifty]))/_xlfn.STDEV.P(Table2[6M Return vs Nifty])</f>
        <v>-0.72938736101002233</v>
      </c>
      <c r="M724">
        <v>-1.1137277706856401</v>
      </c>
      <c r="N724">
        <f>(Table2[[#This Row],[1W Return vs Nifty]]-AVERAGE(Table2[1W Return vs Nifty]))/_xlfn.STDEV.P(Table2[1W Return vs Nifty])</f>
        <v>1.2691630373802623E-2</v>
      </c>
      <c r="O724">
        <v>135.99</v>
      </c>
      <c r="P724">
        <v>134.334290870014</v>
      </c>
      <c r="Q724">
        <v>138.07266879501299</v>
      </c>
      <c r="R724">
        <v>38.151240858525703</v>
      </c>
      <c r="S724" s="1">
        <f>(Table2[[#This Row],[Close Price]]-Table2[[#This Row],[20D EMA]])/Table2[[#This Row],[20D EMA]]</f>
        <v>-5.1989116846827131E-2</v>
      </c>
      <c r="T724" s="1">
        <f>(Table2[[#This Row],[Close Price]]-Table2[[#This Row],[50D EMA]])/Table2[[#This Row],[50D EMA]]</f>
        <v>-4.0304607520153204E-2</v>
      </c>
      <c r="U724" s="1">
        <f>(Table2[[#This Row],[Close Price]]-Table2[[#This Row],[200D EMA]])/Table2[[#This Row],[200D EMA]]</f>
        <v>-6.6288780211826992E-2</v>
      </c>
      <c r="V724">
        <v>0.50496798192579695</v>
      </c>
      <c r="W724">
        <v>126</v>
      </c>
      <c r="X724">
        <v>130.08000000000001</v>
      </c>
      <c r="Y724">
        <v>128.05000000000001</v>
      </c>
      <c r="Z724">
        <v>131.62</v>
      </c>
      <c r="AA724">
        <v>128.05000000000001</v>
      </c>
      <c r="AB724">
        <v>133.88999999999999</v>
      </c>
      <c r="AC724" s="1">
        <f>(Table2[[#This Row],[Close Price]]/Table2[[#This Row],[Day Low]])-1</f>
        <v>2.3174603174603181E-2</v>
      </c>
      <c r="AD724" s="1">
        <f>(Table2[[#This Row],[Day High]]/Table2[[#This Row],[Close Price]])-1</f>
        <v>8.9978281104563518E-3</v>
      </c>
      <c r="AE724" s="1">
        <f>(Table2[[#This Row],[Close Price]]/Table2[[#This Row],[Current Week Low]])-1</f>
        <v>6.794221007418777E-3</v>
      </c>
      <c r="AF724" s="1">
        <f>(Table2[[#This Row],[Current Week High]]/Table2[[#This Row],[Close Price]])-1</f>
        <v>2.0943220601923773E-2</v>
      </c>
      <c r="AG724" s="1">
        <f>(Table2[[#This Row],[Close Price]]/Table2[[#This Row],[Current Month Low]])-1</f>
        <v>6.794221007418777E-3</v>
      </c>
      <c r="AH724" s="1">
        <f>(Table2[[#This Row],[Current Month High]]/Table2[[#This Row],[Close Price]])-1</f>
        <v>3.8551039404281617E-2</v>
      </c>
      <c r="AI724">
        <v>33.028234564070701</v>
      </c>
      <c r="AJ724">
        <v>17.735159817351501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</v>
      </c>
      <c r="AM724" t="s">
        <v>3216</v>
      </c>
      <c r="AN724">
        <v>-1.89</v>
      </c>
      <c r="AO724" t="s">
        <v>3216</v>
      </c>
      <c r="AP724">
        <v>-0.10539404185778301</v>
      </c>
      <c r="AQ724">
        <f>(Table2[[#This Row],[Sharpe Ratio]]-AVERAGE(Table2[Sharpe Ratio]))/_xlfn.STDEV.P(Table2[Sharpe Ratio])</f>
        <v>-1.9720603170358098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717</v>
      </c>
      <c r="AT724">
        <f>_xlfn.RANK.AVG(Table2[[#This Row],[6M Return vs Nifty Z-Score]],Table2[6M Return vs Nifty Z-Score])</f>
        <v>565</v>
      </c>
      <c r="AU724">
        <f>_xlfn.RANK.AVG(Table2[[#This Row],[Sharpe Ratio Z-Score]],Table2[Sharpe Ratio Z-Score])</f>
        <v>729</v>
      </c>
      <c r="AV724">
        <f>(Table2[[#This Row],[Rank 1Y]]+Table2[[#This Row],[Rank 6M]]+Table2[[#This Row],[Rank Sharpe]])/3</f>
        <v>670.33333333333337</v>
      </c>
    </row>
    <row r="725" spans="1:48" x14ac:dyDescent="0.3">
      <c r="A725" t="s">
        <v>872</v>
      </c>
      <c r="B725" t="s">
        <v>873</v>
      </c>
      <c r="C725" t="s">
        <v>3181</v>
      </c>
      <c r="D725" t="s">
        <v>596</v>
      </c>
      <c r="E725">
        <v>18403.858452600001</v>
      </c>
      <c r="F725">
        <v>1431.9</v>
      </c>
      <c r="G725">
        <v>-40.713911831279702</v>
      </c>
      <c r="H725">
        <f>(Table2[[#This Row],[1Y Return vs Nifty]]-AVERAGE(Table2[1Y Return vs Nifty]))/_xlfn.STDEV.P(Table2[1Y Return vs Nifty])</f>
        <v>-1.1204009980964564</v>
      </c>
      <c r="I725">
        <v>-2.5106634115293498</v>
      </c>
      <c r="J725">
        <f>(Table2[[#This Row],[1M Return vs Nifty]]-AVERAGE(Table2[1M Return vs Nifty]))/_xlfn.STDEV.P(Table2[1M Return vs Nifty])</f>
        <v>-0.35189984016342241</v>
      </c>
      <c r="K725">
        <v>-11.0931337191801</v>
      </c>
      <c r="L725">
        <f>(Table2[[#This Row],[6M Return vs Nifty]]-AVERAGE(Table2[6M Return vs Nifty]))/_xlfn.STDEV.P(Table2[6M Return vs Nifty])</f>
        <v>-0.80797167658155544</v>
      </c>
      <c r="M725">
        <v>-1.8424099412282799</v>
      </c>
      <c r="N725">
        <f>(Table2[[#This Row],[1W Return vs Nifty]]-AVERAGE(Table2[1W Return vs Nifty]))/_xlfn.STDEV.P(Table2[1W Return vs Nifty])</f>
        <v>-0.15170143937399549</v>
      </c>
      <c r="O725">
        <v>1442.32</v>
      </c>
      <c r="P725">
        <v>1457.9289568505999</v>
      </c>
      <c r="Q725">
        <v>1477.5147781634901</v>
      </c>
      <c r="R725">
        <v>45.549322020583801</v>
      </c>
      <c r="S725" s="1">
        <f>(Table2[[#This Row],[Close Price]]-Table2[[#This Row],[20D EMA]])/Table2[[#This Row],[20D EMA]]</f>
        <v>-7.224471684508185E-3</v>
      </c>
      <c r="T725" s="1">
        <f>(Table2[[#This Row],[Close Price]]-Table2[[#This Row],[50D EMA]])/Table2[[#This Row],[50D EMA]]</f>
        <v>-1.7853378059536747E-2</v>
      </c>
      <c r="U725" s="1">
        <f>(Table2[[#This Row],[Close Price]]-Table2[[#This Row],[200D EMA]])/Table2[[#This Row],[200D EMA]]</f>
        <v>-3.0872637511069688E-2</v>
      </c>
      <c r="V725">
        <v>0.57114815205720104</v>
      </c>
      <c r="W725">
        <v>1415.7</v>
      </c>
      <c r="X725">
        <v>1450</v>
      </c>
      <c r="Y725">
        <v>1415.7</v>
      </c>
      <c r="Z725">
        <v>1450</v>
      </c>
      <c r="AA725">
        <v>1381</v>
      </c>
      <c r="AB725">
        <v>1476.95</v>
      </c>
      <c r="AC725" s="1">
        <f>(Table2[[#This Row],[Close Price]]/Table2[[#This Row],[Day Low]])-1</f>
        <v>1.1443102352193257E-2</v>
      </c>
      <c r="AD725" s="1">
        <f>(Table2[[#This Row],[Day High]]/Table2[[#This Row],[Close Price]])-1</f>
        <v>1.2640547524268353E-2</v>
      </c>
      <c r="AE725" s="1">
        <f>(Table2[[#This Row],[Close Price]]/Table2[[#This Row],[Current Week Low]])-1</f>
        <v>1.1443102352193257E-2</v>
      </c>
      <c r="AF725" s="1">
        <f>(Table2[[#This Row],[Current Week High]]/Table2[[#This Row],[Close Price]])-1</f>
        <v>1.2640547524268353E-2</v>
      </c>
      <c r="AG725" s="1">
        <f>(Table2[[#This Row],[Close Price]]/Table2[[#This Row],[Current Month Low]])-1</f>
        <v>3.6857349746560519E-2</v>
      </c>
      <c r="AH725" s="1">
        <f>(Table2[[#This Row],[Current Month High]]/Table2[[#This Row],[Close Price]])-1</f>
        <v>3.1461694252391981E-2</v>
      </c>
      <c r="AI725">
        <v>20.4169285564634</v>
      </c>
      <c r="AJ725">
        <v>12.8368794326241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-0.14000000000000001</v>
      </c>
      <c r="AM725" t="s">
        <v>3216</v>
      </c>
      <c r="AN725">
        <v>-1.98</v>
      </c>
      <c r="AO725" t="s">
        <v>3216</v>
      </c>
      <c r="AP725">
        <v>-0.1030920900407</v>
      </c>
      <c r="AQ725">
        <f>(Table2[[#This Row],[Sharpe Ratio]]-AVERAGE(Table2[Sharpe Ratio]))/_xlfn.STDEV.P(Table2[Sharpe Ratio])</f>
        <v>-1.9453252701147392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696</v>
      </c>
      <c r="AT725">
        <f>_xlfn.RANK.AVG(Table2[[#This Row],[6M Return vs Nifty Z-Score]],Table2[6M Return vs Nifty Z-Score])</f>
        <v>594</v>
      </c>
      <c r="AU725">
        <f>_xlfn.RANK.AVG(Table2[[#This Row],[Sharpe Ratio Z-Score]],Table2[Sharpe Ratio Z-Score])</f>
        <v>724</v>
      </c>
      <c r="AV725">
        <f>(Table2[[#This Row],[Rank 1Y]]+Table2[[#This Row],[Rank 6M]]+Table2[[#This Row],[Rank Sharpe]])/3</f>
        <v>671.33333333333337</v>
      </c>
    </row>
    <row r="726" spans="1:48" x14ac:dyDescent="0.3">
      <c r="A726" t="s">
        <v>310</v>
      </c>
      <c r="B726" t="s">
        <v>311</v>
      </c>
      <c r="C726" t="s">
        <v>3180</v>
      </c>
      <c r="D726" t="s">
        <v>80</v>
      </c>
      <c r="E726">
        <v>90478.42893342</v>
      </c>
      <c r="F726">
        <v>25076.65</v>
      </c>
      <c r="G726">
        <v>-31.031539098328199</v>
      </c>
      <c r="H726">
        <f>(Table2[[#This Row],[1Y Return vs Nifty]]-AVERAGE(Table2[1Y Return vs Nifty]))/_xlfn.STDEV.P(Table2[1Y Return vs Nifty])</f>
        <v>-0.95946890827231657</v>
      </c>
      <c r="I726">
        <v>-1.0451658684456</v>
      </c>
      <c r="J726">
        <f>(Table2[[#This Row],[1M Return vs Nifty]]-AVERAGE(Table2[1M Return vs Nifty]))/_xlfn.STDEV.P(Table2[1M Return vs Nifty])</f>
        <v>-0.21554711231222928</v>
      </c>
      <c r="K726">
        <v>-16.1129474165072</v>
      </c>
      <c r="L726">
        <f>(Table2[[#This Row],[6M Return vs Nifty]]-AVERAGE(Table2[6M Return vs Nifty]))/_xlfn.STDEV.P(Table2[6M Return vs Nifty])</f>
        <v>-0.95596428703928771</v>
      </c>
      <c r="M726">
        <v>-2.9621313033972201</v>
      </c>
      <c r="N726">
        <f>(Table2[[#This Row],[1W Return vs Nifty]]-AVERAGE(Table2[1W Return vs Nifty]))/_xlfn.STDEV.P(Table2[1W Return vs Nifty])</f>
        <v>-0.40431422369951336</v>
      </c>
      <c r="O726">
        <v>25511.98</v>
      </c>
      <c r="P726">
        <v>25807.3492136639</v>
      </c>
      <c r="Q726">
        <v>26040.998360496</v>
      </c>
      <c r="R726">
        <v>34.9373520202709</v>
      </c>
      <c r="S726" s="1">
        <f>(Table2[[#This Row],[Close Price]]-Table2[[#This Row],[20D EMA]])/Table2[[#This Row],[20D EMA]]</f>
        <v>-1.7063748090112886E-2</v>
      </c>
      <c r="T726" s="1">
        <f>(Table2[[#This Row],[Close Price]]-Table2[[#This Row],[50D EMA]])/Table2[[#This Row],[50D EMA]]</f>
        <v>-2.8313609724668037E-2</v>
      </c>
      <c r="U726" s="1">
        <f>(Table2[[#This Row],[Close Price]]-Table2[[#This Row],[200D EMA]])/Table2[[#This Row],[200D EMA]]</f>
        <v>-3.70319273918049E-2</v>
      </c>
      <c r="V726">
        <v>0.54581807902076895</v>
      </c>
      <c r="W726">
        <v>24909.1</v>
      </c>
      <c r="X726">
        <v>25496.65</v>
      </c>
      <c r="Y726">
        <v>24909.1</v>
      </c>
      <c r="Z726">
        <v>26050</v>
      </c>
      <c r="AA726">
        <v>24909.1</v>
      </c>
      <c r="AB726">
        <v>26280</v>
      </c>
      <c r="AC726" s="1">
        <f>(Table2[[#This Row],[Close Price]]/Table2[[#This Row],[Day Low]])-1</f>
        <v>6.7264573991032695E-3</v>
      </c>
      <c r="AD726" s="1">
        <f>(Table2[[#This Row],[Day High]]/Table2[[#This Row],[Close Price]])-1</f>
        <v>1.6748648643259756E-2</v>
      </c>
      <c r="AE726" s="1">
        <f>(Table2[[#This Row],[Close Price]]/Table2[[#This Row],[Current Week Low]])-1</f>
        <v>6.7264573991032695E-3</v>
      </c>
      <c r="AF726" s="1">
        <f>(Table2[[#This Row],[Current Week High]]/Table2[[#This Row],[Close Price]])-1</f>
        <v>3.8814993230754435E-2</v>
      </c>
      <c r="AG726" s="1">
        <f>(Table2[[#This Row],[Close Price]]/Table2[[#This Row],[Current Month Low]])-1</f>
        <v>6.7264573991032695E-3</v>
      </c>
      <c r="AH726" s="1">
        <f>(Table2[[#This Row],[Current Month High]]/Table2[[#This Row],[Close Price]])-1</f>
        <v>4.7986872249682344E-2</v>
      </c>
      <c r="AI726">
        <v>22.575184484370901</v>
      </c>
      <c r="AJ726">
        <v>5.8086497890295501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-0.14000000000000001</v>
      </c>
      <c r="AM726" t="s">
        <v>3216</v>
      </c>
      <c r="AN726">
        <v>-1.38</v>
      </c>
      <c r="AO726" t="s">
        <v>3216</v>
      </c>
      <c r="AP726">
        <v>-7.8195795723487005E-2</v>
      </c>
      <c r="AQ726">
        <f>(Table2[[#This Row],[Sharpe Ratio]]-AVERAGE(Table2[Sharpe Ratio]))/_xlfn.STDEV.P(Table2[Sharpe Ratio])</f>
        <v>-1.6561777771950457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663</v>
      </c>
      <c r="AT726">
        <f>_xlfn.RANK.AVG(Table2[[#This Row],[6M Return vs Nifty Z-Score]],Table2[6M Return vs Nifty Z-Score])</f>
        <v>649</v>
      </c>
      <c r="AU726">
        <f>_xlfn.RANK.AVG(Table2[[#This Row],[Sharpe Ratio Z-Score]],Table2[Sharpe Ratio Z-Score])</f>
        <v>707</v>
      </c>
      <c r="AV726">
        <f>(Table2[[#This Row],[Rank 1Y]]+Table2[[#This Row],[Rank 6M]]+Table2[[#This Row],[Rank Sharpe]])/3</f>
        <v>673</v>
      </c>
    </row>
    <row r="727" spans="1:48" x14ac:dyDescent="0.3">
      <c r="A727" t="s">
        <v>2086</v>
      </c>
      <c r="B727" t="s">
        <v>2087</v>
      </c>
      <c r="C727" t="s">
        <v>3171</v>
      </c>
      <c r="D727" t="s">
        <v>51</v>
      </c>
      <c r="E727">
        <v>3101.5630302</v>
      </c>
      <c r="F727">
        <v>308.14999999999998</v>
      </c>
      <c r="G727">
        <v>-75.774373844010398</v>
      </c>
      <c r="H727">
        <f>(Table2[[#This Row],[1Y Return vs Nifty]]-AVERAGE(Table2[1Y Return vs Nifty]))/_xlfn.STDEV.P(Table2[1Y Return vs Nifty])</f>
        <v>-1.7031459075860798</v>
      </c>
      <c r="I727">
        <v>2.7308362362926499</v>
      </c>
      <c r="J727">
        <f>(Table2[[#This Row],[1M Return vs Nifty]]-AVERAGE(Table2[1M Return vs Nifty]))/_xlfn.STDEV.P(Table2[1M Return vs Nifty])</f>
        <v>0.13577943189302652</v>
      </c>
      <c r="K727">
        <v>-48.333165209050499</v>
      </c>
      <c r="L727">
        <f>(Table2[[#This Row],[6M Return vs Nifty]]-AVERAGE(Table2[6M Return vs Nifty]))/_xlfn.STDEV.P(Table2[6M Return vs Nifty])</f>
        <v>-1.9058708828107922</v>
      </c>
      <c r="M727">
        <v>-3.8952425319348301</v>
      </c>
      <c r="N727">
        <f>(Table2[[#This Row],[1W Return vs Nifty]]-AVERAGE(Table2[1W Return vs Nifty]))/_xlfn.STDEV.P(Table2[1W Return vs Nifty])</f>
        <v>-0.61482715440729263</v>
      </c>
      <c r="O727">
        <v>482.87</v>
      </c>
      <c r="P727">
        <v>350.82925188096101</v>
      </c>
      <c r="Q727">
        <v>446.10508860341997</v>
      </c>
      <c r="R727">
        <v>42.553578494848402</v>
      </c>
      <c r="S727" s="1">
        <f>(Table2[[#This Row],[Close Price]]-Table2[[#This Row],[20D EMA]])/Table2[[#This Row],[20D EMA]]</f>
        <v>-0.36183651914593995</v>
      </c>
      <c r="T727" s="1">
        <f>(Table2[[#This Row],[Close Price]]-Table2[[#This Row],[50D EMA]])/Table2[[#This Row],[50D EMA]]</f>
        <v>-0.12165248950062585</v>
      </c>
      <c r="U727" s="1">
        <f>(Table2[[#This Row],[Close Price]]-Table2[[#This Row],[200D EMA]])/Table2[[#This Row],[200D EMA]]</f>
        <v>-0.30924347676755548</v>
      </c>
      <c r="V727">
        <v>0.43473211646326698</v>
      </c>
      <c r="W727">
        <v>301.8</v>
      </c>
      <c r="X727">
        <v>311</v>
      </c>
      <c r="Y727">
        <v>305.05</v>
      </c>
      <c r="Z727">
        <v>311.5</v>
      </c>
      <c r="AA727">
        <v>303.2</v>
      </c>
      <c r="AB727">
        <v>315</v>
      </c>
      <c r="AC727" s="1">
        <f>(Table2[[#This Row],[Close Price]]/Table2[[#This Row],[Day Low]])-1</f>
        <v>2.1040424121934853E-2</v>
      </c>
      <c r="AD727" s="1">
        <f>(Table2[[#This Row],[Day High]]/Table2[[#This Row],[Close Price]])-1</f>
        <v>9.248742495537865E-3</v>
      </c>
      <c r="AE727" s="1">
        <f>(Table2[[#This Row],[Close Price]]/Table2[[#This Row],[Current Week Low]])-1</f>
        <v>1.0162268480576886E-2</v>
      </c>
      <c r="AF727" s="1">
        <f>(Table2[[#This Row],[Current Week High]]/Table2[[#This Row],[Close Price]])-1</f>
        <v>1.087132889826381E-2</v>
      </c>
      <c r="AG727" s="1">
        <f>(Table2[[#This Row],[Close Price]]/Table2[[#This Row],[Current Month Low]])-1</f>
        <v>1.6325857519788878E-2</v>
      </c>
      <c r="AH727" s="1">
        <f>(Table2[[#This Row],[Current Month High]]/Table2[[#This Row],[Close Price]])-1</f>
        <v>2.2229433717345426E-2</v>
      </c>
      <c r="AI727">
        <v>119.00048677592</v>
      </c>
      <c r="AJ727">
        <v>9.5839260312944496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-0.34</v>
      </c>
      <c r="AM727" t="s">
        <v>3216</v>
      </c>
      <c r="AN727">
        <v>-2.93</v>
      </c>
      <c r="AO727" t="s">
        <v>3216</v>
      </c>
      <c r="AQ727">
        <f>(Table2[[#This Row],[Sharpe Ratio]]-AVERAGE(Table2[Sharpe Ratio]))/_xlfn.STDEV.P(Table2[Sharpe Ratio])</f>
        <v>-0.74800574154095378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739</v>
      </c>
      <c r="AT727">
        <f>_xlfn.RANK.AVG(Table2[[#This Row],[6M Return vs Nifty Z-Score]],Table2[6M Return vs Nifty Z-Score])</f>
        <v>738</v>
      </c>
      <c r="AU727">
        <f>_xlfn.RANK.AVG(Table2[[#This Row],[Sharpe Ratio Z-Score]],Table2[Sharpe Ratio Z-Score])</f>
        <v>556.5</v>
      </c>
      <c r="AV727">
        <f>(Table2[[#This Row],[Rank 1Y]]+Table2[[#This Row],[Rank 6M]]+Table2[[#This Row],[Rank Sharpe]])/3</f>
        <v>677.83333333333337</v>
      </c>
    </row>
    <row r="728" spans="1:48" x14ac:dyDescent="0.3">
      <c r="A728" t="s">
        <v>1817</v>
      </c>
      <c r="B728" t="s">
        <v>1818</v>
      </c>
      <c r="C728" t="s">
        <v>3171</v>
      </c>
      <c r="D728" t="s">
        <v>51</v>
      </c>
      <c r="E728">
        <v>4316.8134177599904</v>
      </c>
      <c r="F728">
        <v>605.4</v>
      </c>
      <c r="G728">
        <v>-47.8760368073576</v>
      </c>
      <c r="H728">
        <f>(Table2[[#This Row],[1Y Return vs Nifty]]-AVERAGE(Table2[1Y Return vs Nifty]))/_xlfn.STDEV.P(Table2[1Y Return vs Nifty])</f>
        <v>-1.239443692668547</v>
      </c>
      <c r="I728">
        <v>-1.0950907499093001</v>
      </c>
      <c r="J728">
        <f>(Table2[[#This Row],[1M Return vs Nifty]]-AVERAGE(Table2[1M Return vs Nifty]))/_xlfn.STDEV.P(Table2[1M Return vs Nifty])</f>
        <v>-0.2201922199122725</v>
      </c>
      <c r="K728">
        <v>-43.929709085039299</v>
      </c>
      <c r="L728">
        <f>(Table2[[#This Row],[6M Return vs Nifty]]-AVERAGE(Table2[6M Return vs Nifty]))/_xlfn.STDEV.P(Table2[6M Return vs Nifty])</f>
        <v>-1.7760495376131598</v>
      </c>
      <c r="M728">
        <v>-3.5871595373510501</v>
      </c>
      <c r="N728">
        <f>(Table2[[#This Row],[1W Return vs Nifty]]-AVERAGE(Table2[1W Return vs Nifty]))/_xlfn.STDEV.P(Table2[1W Return vs Nifty])</f>
        <v>-0.54532262792902575</v>
      </c>
      <c r="O728">
        <v>848</v>
      </c>
      <c r="P728">
        <v>645.05557663778404</v>
      </c>
      <c r="Q728">
        <v>760.88150517354597</v>
      </c>
      <c r="R728">
        <v>44.859643995583397</v>
      </c>
      <c r="S728" s="1">
        <f>(Table2[[#This Row],[Close Price]]-Table2[[#This Row],[20D EMA]])/Table2[[#This Row],[20D EMA]]</f>
        <v>-0.28608490566037736</v>
      </c>
      <c r="T728" s="1">
        <f>(Table2[[#This Row],[Close Price]]-Table2[[#This Row],[50D EMA]])/Table2[[#This Row],[50D EMA]]</f>
        <v>-6.147621704858422E-2</v>
      </c>
      <c r="U728" s="1">
        <f>(Table2[[#This Row],[Close Price]]-Table2[[#This Row],[200D EMA]])/Table2[[#This Row],[200D EMA]]</f>
        <v>-0.20434391441553429</v>
      </c>
      <c r="V728">
        <v>0.62988866021753198</v>
      </c>
      <c r="W728">
        <v>594.20000000000005</v>
      </c>
      <c r="X728">
        <v>611.45000000000005</v>
      </c>
      <c r="Y728">
        <v>602.6</v>
      </c>
      <c r="Z728">
        <v>616</v>
      </c>
      <c r="AA728">
        <v>600</v>
      </c>
      <c r="AB728">
        <v>618.79999999999995</v>
      </c>
      <c r="AC728" s="1">
        <f>(Table2[[#This Row],[Close Price]]/Table2[[#This Row],[Day Low]])-1</f>
        <v>1.8848872433523844E-2</v>
      </c>
      <c r="AD728" s="1">
        <f>(Table2[[#This Row],[Day High]]/Table2[[#This Row],[Close Price]])-1</f>
        <v>9.9933927981501469E-3</v>
      </c>
      <c r="AE728" s="1">
        <f>(Table2[[#This Row],[Close Price]]/Table2[[#This Row],[Current Week Low]])-1</f>
        <v>4.6465316959840575E-3</v>
      </c>
      <c r="AF728" s="1">
        <f>(Table2[[#This Row],[Current Week High]]/Table2[[#This Row],[Close Price]])-1</f>
        <v>1.7509084902543881E-2</v>
      </c>
      <c r="AG728" s="1">
        <f>(Table2[[#This Row],[Close Price]]/Table2[[#This Row],[Current Month Low]])-1</f>
        <v>8.999999999999897E-3</v>
      </c>
      <c r="AH728" s="1">
        <f>(Table2[[#This Row],[Current Month High]]/Table2[[#This Row],[Close Price]])-1</f>
        <v>2.2134126197555393E-2</v>
      </c>
      <c r="AI728">
        <v>105.351833498513</v>
      </c>
      <c r="AJ728">
        <v>3.2489127654131398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</v>
      </c>
      <c r="AM728" t="s">
        <v>3216</v>
      </c>
      <c r="AN728">
        <v>-2.02</v>
      </c>
      <c r="AO728" t="s">
        <v>3216</v>
      </c>
      <c r="AP728">
        <v>-2.6678824282679999E-3</v>
      </c>
      <c r="AQ728">
        <f>(Table2[[#This Row],[Sharpe Ratio]]-AVERAGE(Table2[Sharpe Ratio]))/_xlfn.STDEV.P(Table2[Sharpe Ratio])</f>
        <v>-0.77899073495842197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714</v>
      </c>
      <c r="AT728">
        <f>_xlfn.RANK.AVG(Table2[[#This Row],[6M Return vs Nifty Z-Score]],Table2[6M Return vs Nifty Z-Score])</f>
        <v>737</v>
      </c>
      <c r="AU728">
        <f>_xlfn.RANK.AVG(Table2[[#This Row],[Sharpe Ratio Z-Score]],Table2[Sharpe Ratio Z-Score])</f>
        <v>587</v>
      </c>
      <c r="AV728">
        <f>(Table2[[#This Row],[Rank 1Y]]+Table2[[#This Row],[Rank 6M]]+Table2[[#This Row],[Rank Sharpe]])/3</f>
        <v>679.33333333333337</v>
      </c>
    </row>
    <row r="729" spans="1:48" x14ac:dyDescent="0.3">
      <c r="A729" t="s">
        <v>1483</v>
      </c>
      <c r="B729" t="s">
        <v>1484</v>
      </c>
      <c r="C729" t="s">
        <v>3175</v>
      </c>
      <c r="D729" t="s">
        <v>54</v>
      </c>
      <c r="E729">
        <v>7131.0373747119902</v>
      </c>
      <c r="F729">
        <v>219.74</v>
      </c>
      <c r="G729">
        <v>-32.4416786717169</v>
      </c>
      <c r="H729">
        <f>(Table2[[#This Row],[1Y Return vs Nifty]]-AVERAGE(Table2[1Y Return vs Nifty]))/_xlfn.STDEV.P(Table2[1Y Return vs Nifty])</f>
        <v>-0.98290703803123858</v>
      </c>
      <c r="I729">
        <v>0.889721075083452</v>
      </c>
      <c r="J729">
        <f>(Table2[[#This Row],[1M Return vs Nifty]]-AVERAGE(Table2[1M Return vs Nifty]))/_xlfn.STDEV.P(Table2[1M Return vs Nifty])</f>
        <v>-3.552148614932929E-2</v>
      </c>
      <c r="K729">
        <v>-54.526750735562501</v>
      </c>
      <c r="L729">
        <f>(Table2[[#This Row],[6M Return vs Nifty]]-AVERAGE(Table2[6M Return vs Nifty]))/_xlfn.STDEV.P(Table2[6M Return vs Nifty])</f>
        <v>-2.0884682749510231</v>
      </c>
      <c r="M729">
        <v>-4.9618741883658899</v>
      </c>
      <c r="N729">
        <f>(Table2[[#This Row],[1W Return vs Nifty]]-AVERAGE(Table2[1W Return vs Nifty]))/_xlfn.STDEV.P(Table2[1W Return vs Nifty])</f>
        <v>-0.85546272829584025</v>
      </c>
      <c r="O729">
        <v>287.37</v>
      </c>
      <c r="P729">
        <v>227.351717658875</v>
      </c>
      <c r="Q729">
        <v>256.00775008126499</v>
      </c>
      <c r="R729">
        <v>36.755474200905397</v>
      </c>
      <c r="S729" s="1">
        <f>(Table2[[#This Row],[Close Price]]-Table2[[#This Row],[20D EMA]])/Table2[[#This Row],[20D EMA]]</f>
        <v>-0.23534119775898665</v>
      </c>
      <c r="T729" s="1">
        <f>(Table2[[#This Row],[Close Price]]-Table2[[#This Row],[50D EMA]])/Table2[[#This Row],[50D EMA]]</f>
        <v>-3.3479921494570949E-2</v>
      </c>
      <c r="U729" s="1">
        <f>(Table2[[#This Row],[Close Price]]-Table2[[#This Row],[200D EMA]])/Table2[[#This Row],[200D EMA]]</f>
        <v>-0.14166660997470756</v>
      </c>
      <c r="V729">
        <v>0.88989281704324896</v>
      </c>
      <c r="W729">
        <v>0</v>
      </c>
      <c r="X729">
        <v>0</v>
      </c>
      <c r="Y729">
        <v>217.7</v>
      </c>
      <c r="Z729">
        <v>225.65</v>
      </c>
      <c r="AA729">
        <v>217.7</v>
      </c>
      <c r="AB729">
        <v>228</v>
      </c>
      <c r="AC729" s="1" t="e">
        <f>(Table2[[#This Row],[Close Price]]/Table2[[#This Row],[Day Low]])-1</f>
        <v>#DIV/0!</v>
      </c>
      <c r="AD729" s="1">
        <f>(Table2[[#This Row],[Day High]]/Table2[[#This Row],[Close Price]])-1</f>
        <v>-1</v>
      </c>
      <c r="AE729" s="1">
        <f>(Table2[[#This Row],[Close Price]]/Table2[[#This Row],[Current Week Low]])-1</f>
        <v>9.3706936150665943E-3</v>
      </c>
      <c r="AF729" s="1">
        <f>(Table2[[#This Row],[Current Week High]]/Table2[[#This Row],[Close Price]])-1</f>
        <v>2.6895421862200841E-2</v>
      </c>
      <c r="AG729" s="1">
        <f>(Table2[[#This Row],[Close Price]]/Table2[[#This Row],[Current Month Low]])-1</f>
        <v>9.3706936150665943E-3</v>
      </c>
      <c r="AH729" s="1">
        <f>(Table2[[#This Row],[Current Month High]]/Table2[[#This Row],[Close Price]])-1</f>
        <v>3.7589878947847488E-2</v>
      </c>
      <c r="AI729">
        <v>115.163374897606</v>
      </c>
      <c r="AJ729">
        <v>12.0550739418664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-0.22</v>
      </c>
      <c r="AM729" t="s">
        <v>3216</v>
      </c>
      <c r="AN729">
        <v>-3.41</v>
      </c>
      <c r="AO729" t="s">
        <v>3216</v>
      </c>
      <c r="AP729">
        <v>-2.7841463130605999E-2</v>
      </c>
      <c r="AQ729">
        <f>(Table2[[#This Row],[Sharpe Ratio]]-AVERAGE(Table2[Sharpe Ratio]))/_xlfn.STDEV.P(Table2[Sharpe Ratio])</f>
        <v>-1.0713586534586492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668</v>
      </c>
      <c r="AT729">
        <f>_xlfn.RANK.AVG(Table2[[#This Row],[6M Return vs Nifty Z-Score]],Table2[6M Return vs Nifty Z-Score])</f>
        <v>739</v>
      </c>
      <c r="AU729">
        <f>_xlfn.RANK.AVG(Table2[[#This Row],[Sharpe Ratio Z-Score]],Table2[Sharpe Ratio Z-Score])</f>
        <v>640</v>
      </c>
      <c r="AV729">
        <f>(Table2[[#This Row],[Rank 1Y]]+Table2[[#This Row],[Rank 6M]]+Table2[[#This Row],[Rank Sharpe]])/3</f>
        <v>682.33333333333337</v>
      </c>
    </row>
    <row r="730" spans="1:48" x14ac:dyDescent="0.3">
      <c r="A730" t="s">
        <v>2304</v>
      </c>
      <c r="B730" t="s">
        <v>2305</v>
      </c>
      <c r="C730" t="s">
        <v>3185</v>
      </c>
      <c r="D730" t="s">
        <v>379</v>
      </c>
      <c r="E730">
        <v>2436.053684724</v>
      </c>
      <c r="F730">
        <v>211.53</v>
      </c>
      <c r="G730">
        <v>-53.169089491407902</v>
      </c>
      <c r="H730">
        <f>(Table2[[#This Row],[1Y Return vs Nifty]]-AVERAGE(Table2[1Y Return vs Nifty]))/_xlfn.STDEV.P(Table2[1Y Return vs Nifty])</f>
        <v>-1.327420271704234</v>
      </c>
      <c r="I730">
        <v>-1.98400463784119</v>
      </c>
      <c r="J730">
        <f>(Table2[[#This Row],[1M Return vs Nifty]]-AVERAGE(Table2[1M Return vs Nifty]))/_xlfn.STDEV.P(Table2[1M Return vs Nifty])</f>
        <v>-0.30289848852141499</v>
      </c>
      <c r="K730">
        <v>-18.095795211114201</v>
      </c>
      <c r="L730">
        <f>(Table2[[#This Row],[6M Return vs Nifty]]-AVERAGE(Table2[6M Return vs Nifty]))/_xlfn.STDEV.P(Table2[6M Return vs Nifty])</f>
        <v>-1.0144219986114322</v>
      </c>
      <c r="M730">
        <v>-4.9590212520249404</v>
      </c>
      <c r="N730">
        <f>(Table2[[#This Row],[1W Return vs Nifty]]-AVERAGE(Table2[1W Return vs Nifty]))/_xlfn.STDEV.P(Table2[1W Return vs Nifty])</f>
        <v>-0.85481909657018063</v>
      </c>
      <c r="O730">
        <v>276.92</v>
      </c>
      <c r="P730">
        <v>218.62850194459099</v>
      </c>
      <c r="Q730">
        <v>248.47814627952999</v>
      </c>
      <c r="R730">
        <v>34.301582618232601</v>
      </c>
      <c r="S730" s="1">
        <f>(Table2[[#This Row],[Close Price]]-Table2[[#This Row],[20D EMA]])/Table2[[#This Row],[20D EMA]]</f>
        <v>-0.23613317925754734</v>
      </c>
      <c r="T730" s="1">
        <f>(Table2[[#This Row],[Close Price]]-Table2[[#This Row],[50D EMA]])/Table2[[#This Row],[50D EMA]]</f>
        <v>-3.2468328152337751E-2</v>
      </c>
      <c r="U730" s="1">
        <f>(Table2[[#This Row],[Close Price]]-Table2[[#This Row],[200D EMA]])/Table2[[#This Row],[200D EMA]]</f>
        <v>-0.14869777013695404</v>
      </c>
      <c r="V730">
        <v>0.53346338361706103</v>
      </c>
      <c r="W730">
        <v>207.5</v>
      </c>
      <c r="X730">
        <v>214.2</v>
      </c>
      <c r="Y730">
        <v>209</v>
      </c>
      <c r="Z730">
        <v>215.77</v>
      </c>
      <c r="AA730">
        <v>209</v>
      </c>
      <c r="AB730">
        <v>218.98</v>
      </c>
      <c r="AC730" s="1">
        <f>(Table2[[#This Row],[Close Price]]/Table2[[#This Row],[Day Low]])-1</f>
        <v>1.9421686746987854E-2</v>
      </c>
      <c r="AD730" s="1">
        <f>(Table2[[#This Row],[Day High]]/Table2[[#This Row],[Close Price]])-1</f>
        <v>1.2622323074741093E-2</v>
      </c>
      <c r="AE730" s="1">
        <f>(Table2[[#This Row],[Close Price]]/Table2[[#This Row],[Current Week Low]])-1</f>
        <v>1.2105263157894841E-2</v>
      </c>
      <c r="AF730" s="1">
        <f>(Table2[[#This Row],[Current Week High]]/Table2[[#This Row],[Close Price]])-1</f>
        <v>2.0044438141161969E-2</v>
      </c>
      <c r="AG730" s="1">
        <f>(Table2[[#This Row],[Close Price]]/Table2[[#This Row],[Current Month Low]])-1</f>
        <v>1.2105263157894841E-2</v>
      </c>
      <c r="AH730" s="1">
        <f>(Table2[[#This Row],[Current Month High]]/Table2[[#This Row],[Close Price]])-1</f>
        <v>3.5219590601805795E-2</v>
      </c>
      <c r="AI730">
        <v>104.108164326573</v>
      </c>
      <c r="AJ730">
        <v>10.459530026109601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-0.09</v>
      </c>
      <c r="AM730" t="s">
        <v>3216</v>
      </c>
      <c r="AN730">
        <v>-3.49</v>
      </c>
      <c r="AO730" t="s">
        <v>3216</v>
      </c>
      <c r="AP730">
        <v>-3.8168001437970001E-2</v>
      </c>
      <c r="AQ730">
        <f>(Table2[[#This Row],[Sharpe Ratio]]-AVERAGE(Table2[Sharpe Ratio]))/_xlfn.STDEV.P(Table2[Sharpe Ratio])</f>
        <v>-1.1912918701883801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726</v>
      </c>
      <c r="AT730">
        <f>_xlfn.RANK.AVG(Table2[[#This Row],[6M Return vs Nifty Z-Score]],Table2[6M Return vs Nifty Z-Score])</f>
        <v>670</v>
      </c>
      <c r="AU730">
        <f>_xlfn.RANK.AVG(Table2[[#This Row],[Sharpe Ratio Z-Score]],Table2[Sharpe Ratio Z-Score])</f>
        <v>655</v>
      </c>
      <c r="AV730">
        <f>(Table2[[#This Row],[Rank 1Y]]+Table2[[#This Row],[Rank 6M]]+Table2[[#This Row],[Rank Sharpe]])/3</f>
        <v>683.66666666666663</v>
      </c>
    </row>
    <row r="731" spans="1:48" x14ac:dyDescent="0.3">
      <c r="A731" t="s">
        <v>584</v>
      </c>
      <c r="B731" t="s">
        <v>585</v>
      </c>
      <c r="C731" t="s">
        <v>3180</v>
      </c>
      <c r="D731" t="s">
        <v>80</v>
      </c>
      <c r="E731">
        <v>34404.674801904999</v>
      </c>
      <c r="F731">
        <v>1834.45</v>
      </c>
      <c r="G731">
        <v>-48.620186517009699</v>
      </c>
      <c r="H731">
        <f>(Table2[[#This Row],[1Y Return vs Nifty]]-AVERAGE(Table2[1Y Return vs Nifty]))/_xlfn.STDEV.P(Table2[1Y Return vs Nifty])</f>
        <v>-1.251812310487687</v>
      </c>
      <c r="I731">
        <v>0.23824302362229999</v>
      </c>
      <c r="J731">
        <f>(Table2[[#This Row],[1M Return vs Nifty]]-AVERAGE(Table2[1M Return vs Nifty]))/_xlfn.STDEV.P(Table2[1M Return vs Nifty])</f>
        <v>-9.6136264980679093E-2</v>
      </c>
      <c r="K731">
        <v>-17.7403021541977</v>
      </c>
      <c r="L731">
        <f>(Table2[[#This Row],[6M Return vs Nifty]]-AVERAGE(Table2[6M Return vs Nifty]))/_xlfn.STDEV.P(Table2[6M Return vs Nifty])</f>
        <v>-1.0039414611523059</v>
      </c>
      <c r="M731">
        <v>-5.7428292560836303</v>
      </c>
      <c r="N731">
        <f>(Table2[[#This Row],[1W Return vs Nifty]]-AVERAGE(Table2[1W Return vs Nifty]))/_xlfn.STDEV.P(Table2[1W Return vs Nifty])</f>
        <v>-1.031648733809895</v>
      </c>
      <c r="O731">
        <v>1856.78</v>
      </c>
      <c r="P731">
        <v>1841.28932308361</v>
      </c>
      <c r="Q731">
        <v>1918.95460455943</v>
      </c>
      <c r="R731">
        <v>39.202297667814904</v>
      </c>
      <c r="S731" s="1">
        <f>(Table2[[#This Row],[Close Price]]-Table2[[#This Row],[20D EMA]])/Table2[[#This Row],[20D EMA]]</f>
        <v>-1.2026195887504134E-2</v>
      </c>
      <c r="T731" s="1">
        <f>(Table2[[#This Row],[Close Price]]-Table2[[#This Row],[50D EMA]])/Table2[[#This Row],[50D EMA]]</f>
        <v>-3.7144206496327109E-3</v>
      </c>
      <c r="U731" s="1">
        <f>(Table2[[#This Row],[Close Price]]-Table2[[#This Row],[200D EMA]])/Table2[[#This Row],[200D EMA]]</f>
        <v>-4.4036791885877481E-2</v>
      </c>
      <c r="V731">
        <v>0.42255011741858201</v>
      </c>
      <c r="W731">
        <v>1812.6</v>
      </c>
      <c r="X731">
        <v>1861.35</v>
      </c>
      <c r="Y731">
        <v>1812.6</v>
      </c>
      <c r="Z731">
        <v>1917.4</v>
      </c>
      <c r="AA731">
        <v>1812.6</v>
      </c>
      <c r="AB731">
        <v>1945.85</v>
      </c>
      <c r="AC731" s="1">
        <f>(Table2[[#This Row],[Close Price]]/Table2[[#This Row],[Day Low]])-1</f>
        <v>1.2054507337526221E-2</v>
      </c>
      <c r="AD731" s="1">
        <f>(Table2[[#This Row],[Day High]]/Table2[[#This Row],[Close Price]])-1</f>
        <v>1.466379568808085E-2</v>
      </c>
      <c r="AE731" s="1">
        <f>(Table2[[#This Row],[Close Price]]/Table2[[#This Row],[Current Week Low]])-1</f>
        <v>1.2054507337526221E-2</v>
      </c>
      <c r="AF731" s="1">
        <f>(Table2[[#This Row],[Current Week High]]/Table2[[#This Row],[Close Price]])-1</f>
        <v>4.5217912725885157E-2</v>
      </c>
      <c r="AG731" s="1">
        <f>(Table2[[#This Row],[Close Price]]/Table2[[#This Row],[Current Month Low]])-1</f>
        <v>1.2054507337526221E-2</v>
      </c>
      <c r="AH731" s="1">
        <f>(Table2[[#This Row],[Current Month High]]/Table2[[#This Row],[Close Price]])-1</f>
        <v>6.0726648314208598E-2</v>
      </c>
      <c r="AI731">
        <v>32.502930033524997</v>
      </c>
      <c r="AJ731">
        <v>11.084534334503999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-0.03</v>
      </c>
      <c r="AM731" t="s">
        <v>3216</v>
      </c>
      <c r="AN731">
        <v>-4.46</v>
      </c>
      <c r="AO731" t="s">
        <v>3216</v>
      </c>
      <c r="AP731">
        <v>-5.1528522179069003E-2</v>
      </c>
      <c r="AQ731">
        <f>(Table2[[#This Row],[Sharpe Ratio]]-AVERAGE(Table2[Sharpe Ratio]))/_xlfn.STDEV.P(Table2[Sharpe Ratio])</f>
        <v>-1.3464619941903042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719</v>
      </c>
      <c r="AT731">
        <f>_xlfn.RANK.AVG(Table2[[#This Row],[6M Return vs Nifty Z-Score]],Table2[6M Return vs Nifty Z-Score])</f>
        <v>664</v>
      </c>
      <c r="AU731">
        <f>_xlfn.RANK.AVG(Table2[[#This Row],[Sharpe Ratio Z-Score]],Table2[Sharpe Ratio Z-Score])</f>
        <v>673</v>
      </c>
      <c r="AV731">
        <f>(Table2[[#This Row],[Rank 1Y]]+Table2[[#This Row],[Rank 6M]]+Table2[[#This Row],[Rank Sharpe]])/3</f>
        <v>685.33333333333337</v>
      </c>
    </row>
    <row r="732" spans="1:48" x14ac:dyDescent="0.3">
      <c r="A732" t="s">
        <v>1104</v>
      </c>
      <c r="B732" t="s">
        <v>1105</v>
      </c>
      <c r="C732" t="s">
        <v>3170</v>
      </c>
      <c r="D732" t="s">
        <v>21</v>
      </c>
      <c r="E732">
        <v>11860.166956769999</v>
      </c>
      <c r="F732">
        <v>793.05</v>
      </c>
      <c r="G732">
        <v>-40.778033302186401</v>
      </c>
      <c r="H732">
        <f>(Table2[[#This Row],[1Y Return vs Nifty]]-AVERAGE(Table2[1Y Return vs Nifty]))/_xlfn.STDEV.P(Table2[1Y Return vs Nifty])</f>
        <v>-1.1214667701546313</v>
      </c>
      <c r="I732">
        <v>1.05247488461483</v>
      </c>
      <c r="J732">
        <f>(Table2[[#This Row],[1M Return vs Nifty]]-AVERAGE(Table2[1M Return vs Nifty]))/_xlfn.STDEV.P(Table2[1M Return vs Nifty])</f>
        <v>-2.0378556703620435E-2</v>
      </c>
      <c r="K732">
        <v>-14.311646519407301</v>
      </c>
      <c r="L732">
        <f>(Table2[[#This Row],[6M Return vs Nifty]]-AVERAGE(Table2[6M Return vs Nifty]))/_xlfn.STDEV.P(Table2[6M Return vs Nifty])</f>
        <v>-0.90285888551340754</v>
      </c>
      <c r="M732">
        <v>-3.2780808412834999</v>
      </c>
      <c r="N732">
        <f>(Table2[[#This Row],[1W Return vs Nifty]]-AVERAGE(Table2[1W Return vs Nifty]))/_xlfn.STDEV.P(Table2[1W Return vs Nifty])</f>
        <v>-0.47559346795472113</v>
      </c>
      <c r="O732">
        <v>804.36</v>
      </c>
      <c r="P732">
        <v>806.344947230363</v>
      </c>
      <c r="Q732">
        <v>829.90662251733897</v>
      </c>
      <c r="R732">
        <v>37.444257187660597</v>
      </c>
      <c r="S732" s="1">
        <f>(Table2[[#This Row],[Close Price]]-Table2[[#This Row],[20D EMA]])/Table2[[#This Row],[20D EMA]]</f>
        <v>-1.4060868267939801E-2</v>
      </c>
      <c r="T732" s="1">
        <f>(Table2[[#This Row],[Close Price]]-Table2[[#This Row],[50D EMA]])/Table2[[#This Row],[50D EMA]]</f>
        <v>-1.648791534693507E-2</v>
      </c>
      <c r="U732" s="1">
        <f>(Table2[[#This Row],[Close Price]]-Table2[[#This Row],[200D EMA]])/Table2[[#This Row],[200D EMA]]</f>
        <v>-4.4410565619470023E-2</v>
      </c>
      <c r="V732">
        <v>0.502784533027688</v>
      </c>
      <c r="W732">
        <v>791</v>
      </c>
      <c r="X732">
        <v>803.9</v>
      </c>
      <c r="Y732">
        <v>791</v>
      </c>
      <c r="Z732">
        <v>824.95</v>
      </c>
      <c r="AA732">
        <v>791</v>
      </c>
      <c r="AB732">
        <v>833</v>
      </c>
      <c r="AC732" s="1">
        <f>(Table2[[#This Row],[Close Price]]/Table2[[#This Row],[Day Low]])-1</f>
        <v>2.5916561314791586E-3</v>
      </c>
      <c r="AD732" s="1">
        <f>(Table2[[#This Row],[Day High]]/Table2[[#This Row],[Close Price]])-1</f>
        <v>1.3681356787087928E-2</v>
      </c>
      <c r="AE732" s="1">
        <f>(Table2[[#This Row],[Close Price]]/Table2[[#This Row],[Current Week Low]])-1</f>
        <v>2.5916561314791586E-3</v>
      </c>
      <c r="AF732" s="1">
        <f>(Table2[[#This Row],[Current Week High]]/Table2[[#This Row],[Close Price]])-1</f>
        <v>4.0224449908580873E-2</v>
      </c>
      <c r="AG732" s="1">
        <f>(Table2[[#This Row],[Close Price]]/Table2[[#This Row],[Current Month Low]])-1</f>
        <v>2.5916561314791586E-3</v>
      </c>
      <c r="AH732" s="1">
        <f>(Table2[[#This Row],[Current Month High]]/Table2[[#This Row],[Close Price]])-1</f>
        <v>5.0375133976420239E-2</v>
      </c>
      <c r="AI732">
        <v>21.177731542777799</v>
      </c>
      <c r="AJ732">
        <v>7.0242914979756899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-0.17</v>
      </c>
      <c r="AM732" t="s">
        <v>3216</v>
      </c>
      <c r="AN732">
        <v>-2.23</v>
      </c>
      <c r="AO732" t="s">
        <v>3216</v>
      </c>
      <c r="AP732">
        <v>-0.15049404829148599</v>
      </c>
      <c r="AQ732">
        <f>(Table2[[#This Row],[Sharpe Ratio]]-AVERAGE(Table2[Sharpe Ratio]))/_xlfn.STDEV.P(Table2[Sharpe Ratio])</f>
        <v>-2.495855289283996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697</v>
      </c>
      <c r="AT732">
        <f>_xlfn.RANK.AVG(Table2[[#This Row],[6M Return vs Nifty Z-Score]],Table2[6M Return vs Nifty Z-Score])</f>
        <v>628</v>
      </c>
      <c r="AU732">
        <f>_xlfn.RANK.AVG(Table2[[#This Row],[Sharpe Ratio Z-Score]],Table2[Sharpe Ratio Z-Score])</f>
        <v>739</v>
      </c>
      <c r="AV732">
        <f>(Table2[[#This Row],[Rank 1Y]]+Table2[[#This Row],[Rank 6M]]+Table2[[#This Row],[Rank Sharpe]])/3</f>
        <v>688</v>
      </c>
    </row>
    <row r="733" spans="1:48" x14ac:dyDescent="0.3">
      <c r="A733" t="s">
        <v>1404</v>
      </c>
      <c r="B733" t="s">
        <v>1405</v>
      </c>
      <c r="C733" t="s">
        <v>3178</v>
      </c>
      <c r="D733" t="s">
        <v>119</v>
      </c>
      <c r="E733">
        <v>7992.6758382999997</v>
      </c>
      <c r="F733">
        <v>669.1</v>
      </c>
      <c r="G733">
        <v>-42.727799364795999</v>
      </c>
      <c r="H733">
        <f>(Table2[[#This Row],[1Y Return vs Nifty]]-AVERAGE(Table2[1Y Return vs Nifty]))/_xlfn.STDEV.P(Table2[1Y Return vs Nifty])</f>
        <v>-1.1538741082914989</v>
      </c>
      <c r="I733">
        <v>2.03455105058723</v>
      </c>
      <c r="J733">
        <f>(Table2[[#This Row],[1M Return vs Nifty]]-AVERAGE(Table2[1M Return vs Nifty]))/_xlfn.STDEV.P(Table2[1M Return vs Nifty])</f>
        <v>7.099571056823209E-2</v>
      </c>
      <c r="K733">
        <v>-15.91322719161</v>
      </c>
      <c r="L733">
        <f>(Table2[[#This Row],[6M Return vs Nifty]]-AVERAGE(Table2[6M Return vs Nifty]))/_xlfn.STDEV.P(Table2[6M Return vs Nifty])</f>
        <v>-0.95007619651921926</v>
      </c>
      <c r="M733">
        <v>-8.4358165346348706</v>
      </c>
      <c r="N733">
        <f>(Table2[[#This Row],[1W Return vs Nifty]]-AVERAGE(Table2[1W Return vs Nifty]))/_xlfn.STDEV.P(Table2[1W Return vs Nifty])</f>
        <v>-1.6391954303115097</v>
      </c>
      <c r="O733">
        <v>690.23</v>
      </c>
      <c r="P733">
        <v>682.16289865416502</v>
      </c>
      <c r="Q733">
        <v>701.87633086408403</v>
      </c>
      <c r="R733">
        <v>28.712800132582299</v>
      </c>
      <c r="S733" s="1">
        <f>(Table2[[#This Row],[Close Price]]-Table2[[#This Row],[20D EMA]])/Table2[[#This Row],[20D EMA]]</f>
        <v>-3.0612984077771171E-2</v>
      </c>
      <c r="T733" s="1">
        <f>(Table2[[#This Row],[Close Price]]-Table2[[#This Row],[50D EMA]])/Table2[[#This Row],[50D EMA]]</f>
        <v>-1.9149236465273483E-2</v>
      </c>
      <c r="U733" s="1">
        <f>(Table2[[#This Row],[Close Price]]-Table2[[#This Row],[200D EMA]])/Table2[[#This Row],[200D EMA]]</f>
        <v>-4.6698156673459654E-2</v>
      </c>
      <c r="V733">
        <v>0.61889301747951697</v>
      </c>
      <c r="W733">
        <v>667</v>
      </c>
      <c r="X733">
        <v>683</v>
      </c>
      <c r="Y733">
        <v>667</v>
      </c>
      <c r="Z733">
        <v>712</v>
      </c>
      <c r="AA733">
        <v>667</v>
      </c>
      <c r="AB733">
        <v>745</v>
      </c>
      <c r="AC733" s="1">
        <f>(Table2[[#This Row],[Close Price]]/Table2[[#This Row],[Day Low]])-1</f>
        <v>3.1484257871063903E-3</v>
      </c>
      <c r="AD733" s="1">
        <f>(Table2[[#This Row],[Day High]]/Table2[[#This Row],[Close Price]])-1</f>
        <v>2.0774174263936684E-2</v>
      </c>
      <c r="AE733" s="1">
        <f>(Table2[[#This Row],[Close Price]]/Table2[[#This Row],[Current Week Low]])-1</f>
        <v>3.1484257871063903E-3</v>
      </c>
      <c r="AF733" s="1">
        <f>(Table2[[#This Row],[Current Week High]]/Table2[[#This Row],[Close Price]])-1</f>
        <v>6.4115976685099385E-2</v>
      </c>
      <c r="AG733" s="1">
        <f>(Table2[[#This Row],[Close Price]]/Table2[[#This Row],[Current Month Low]])-1</f>
        <v>3.1484257871063903E-3</v>
      </c>
      <c r="AH733" s="1">
        <f>(Table2[[#This Row],[Current Month High]]/Table2[[#This Row],[Close Price]])-1</f>
        <v>0.11343595875056045</v>
      </c>
      <c r="AI733">
        <v>26.886862950231599</v>
      </c>
      <c r="AJ733">
        <v>11.7774807885065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-0.16</v>
      </c>
      <c r="AM733" t="s">
        <v>3216</v>
      </c>
      <c r="AN733">
        <v>-2.56</v>
      </c>
      <c r="AO733" t="s">
        <v>3216</v>
      </c>
      <c r="AP733">
        <v>-0.103445037728662</v>
      </c>
      <c r="AQ733">
        <f>(Table2[[#This Row],[Sharpe Ratio]]-AVERAGE(Table2[Sharpe Ratio]))/_xlfn.STDEV.P(Table2[Sharpe Ratio])</f>
        <v>-1.9494244319339924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704</v>
      </c>
      <c r="AT733">
        <f>_xlfn.RANK.AVG(Table2[[#This Row],[6M Return vs Nifty Z-Score]],Table2[6M Return vs Nifty Z-Score])</f>
        <v>646</v>
      </c>
      <c r="AU733">
        <f>_xlfn.RANK.AVG(Table2[[#This Row],[Sharpe Ratio Z-Score]],Table2[Sharpe Ratio Z-Score])</f>
        <v>725</v>
      </c>
      <c r="AV733">
        <f>(Table2[[#This Row],[Rank 1Y]]+Table2[[#This Row],[Rank 6M]]+Table2[[#This Row],[Rank Sharpe]])/3</f>
        <v>691.66666666666663</v>
      </c>
    </row>
    <row r="734" spans="1:48" x14ac:dyDescent="0.3">
      <c r="A734" t="s">
        <v>1372</v>
      </c>
      <c r="B734" t="s">
        <v>1373</v>
      </c>
      <c r="C734" t="s">
        <v>3185</v>
      </c>
      <c r="D734" t="s">
        <v>468</v>
      </c>
      <c r="E734">
        <v>8328.2152176</v>
      </c>
      <c r="F734">
        <v>758.25</v>
      </c>
      <c r="G734">
        <v>-45.3398191527127</v>
      </c>
      <c r="H734">
        <f>(Table2[[#This Row],[1Y Return vs Nifty]]-AVERAGE(Table2[1Y Return vs Nifty]))/_xlfn.STDEV.P(Table2[1Y Return vs Nifty])</f>
        <v>-1.1972888594816549</v>
      </c>
      <c r="I734">
        <v>-8.3272067938428709</v>
      </c>
      <c r="J734">
        <f>(Table2[[#This Row],[1M Return vs Nifty]]-AVERAGE(Table2[1M Return vs Nifty]))/_xlfn.STDEV.P(Table2[1M Return vs Nifty])</f>
        <v>-0.89308229426319685</v>
      </c>
      <c r="K734">
        <v>-31.860439851442901</v>
      </c>
      <c r="L734">
        <f>(Table2[[#This Row],[6M Return vs Nifty]]-AVERAGE(Table2[6M Return vs Nifty]))/_xlfn.STDEV.P(Table2[6M Return vs Nifty])</f>
        <v>-1.4202270374378638</v>
      </c>
      <c r="M734">
        <v>-2.8985882604144302</v>
      </c>
      <c r="N734">
        <f>(Table2[[#This Row],[1W Return vs Nifty]]-AVERAGE(Table2[1W Return vs Nifty]))/_xlfn.STDEV.P(Table2[1W Return vs Nifty])</f>
        <v>-0.38997870635142445</v>
      </c>
      <c r="O734">
        <v>771.33</v>
      </c>
      <c r="P734">
        <v>777.93598548816499</v>
      </c>
      <c r="Q734">
        <v>832.70666689468896</v>
      </c>
      <c r="R734">
        <v>29.5986929478055</v>
      </c>
      <c r="S734" s="1">
        <f>(Table2[[#This Row],[Close Price]]-Table2[[#This Row],[20D EMA]])/Table2[[#This Row],[20D EMA]]</f>
        <v>-1.695772237563694E-2</v>
      </c>
      <c r="T734" s="1">
        <f>(Table2[[#This Row],[Close Price]]-Table2[[#This Row],[50D EMA]])/Table2[[#This Row],[50D EMA]]</f>
        <v>-2.5305405400177977E-2</v>
      </c>
      <c r="U734" s="1">
        <f>(Table2[[#This Row],[Close Price]]-Table2[[#This Row],[200D EMA]])/Table2[[#This Row],[200D EMA]]</f>
        <v>-8.9415240510023891E-2</v>
      </c>
      <c r="V734">
        <v>0.325933569171792</v>
      </c>
      <c r="W734">
        <v>756</v>
      </c>
      <c r="X734">
        <v>765.15</v>
      </c>
      <c r="Y734">
        <v>756</v>
      </c>
      <c r="Z734">
        <v>770.7</v>
      </c>
      <c r="AA734">
        <v>756</v>
      </c>
      <c r="AB734">
        <v>785.5</v>
      </c>
      <c r="AC734" s="1">
        <f>(Table2[[#This Row],[Close Price]]/Table2[[#This Row],[Day Low]])-1</f>
        <v>2.9761904761904656E-3</v>
      </c>
      <c r="AD734" s="1">
        <f>(Table2[[#This Row],[Day High]]/Table2[[#This Row],[Close Price]])-1</f>
        <v>9.0999010880317144E-3</v>
      </c>
      <c r="AE734" s="1">
        <f>(Table2[[#This Row],[Close Price]]/Table2[[#This Row],[Current Week Low]])-1</f>
        <v>2.9761904761904656E-3</v>
      </c>
      <c r="AF734" s="1">
        <f>(Table2[[#This Row],[Current Week High]]/Table2[[#This Row],[Close Price]])-1</f>
        <v>1.6419386745796238E-2</v>
      </c>
      <c r="AG734" s="1">
        <f>(Table2[[#This Row],[Close Price]]/Table2[[#This Row],[Current Month Low]])-1</f>
        <v>2.9761904761904656E-3</v>
      </c>
      <c r="AH734" s="1">
        <f>(Table2[[#This Row],[Current Month High]]/Table2[[#This Row],[Close Price]])-1</f>
        <v>3.5938015166501858E-2</v>
      </c>
      <c r="AI734">
        <v>45.901747444774102</v>
      </c>
      <c r="AJ734">
        <v>5.2540255413659098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-0.02</v>
      </c>
      <c r="AM734" t="s">
        <v>3216</v>
      </c>
      <c r="AN734">
        <v>-1.35</v>
      </c>
      <c r="AO734" t="s">
        <v>3216</v>
      </c>
      <c r="AP734">
        <v>-3.1181075230388999E-2</v>
      </c>
      <c r="AQ734">
        <f>(Table2[[#This Row],[Sharpe Ratio]]-AVERAGE(Table2[Sharpe Ratio]))/_xlfn.STDEV.P(Table2[Sharpe Ratio])</f>
        <v>-1.1101451673740512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710</v>
      </c>
      <c r="AT734">
        <f>_xlfn.RANK.AVG(Table2[[#This Row],[6M Return vs Nifty Z-Score]],Table2[6M Return vs Nifty Z-Score])</f>
        <v>728</v>
      </c>
      <c r="AU734">
        <f>_xlfn.RANK.AVG(Table2[[#This Row],[Sharpe Ratio Z-Score]],Table2[Sharpe Ratio Z-Score])</f>
        <v>644</v>
      </c>
      <c r="AV734">
        <f>(Table2[[#This Row],[Rank 1Y]]+Table2[[#This Row],[Rank 6M]]+Table2[[#This Row],[Rank Sharpe]])/3</f>
        <v>694</v>
      </c>
    </row>
    <row r="735" spans="1:48" x14ac:dyDescent="0.3">
      <c r="A735" t="s">
        <v>1219</v>
      </c>
      <c r="B735" t="s">
        <v>1220</v>
      </c>
      <c r="C735" t="s">
        <v>3181</v>
      </c>
      <c r="D735" t="s">
        <v>1221</v>
      </c>
      <c r="E735">
        <v>10081.67837775</v>
      </c>
      <c r="F735">
        <v>927.5</v>
      </c>
      <c r="G735">
        <v>-45.332300021073102</v>
      </c>
      <c r="H735">
        <f>(Table2[[#This Row],[1Y Return vs Nifty]]-AVERAGE(Table2[1Y Return vs Nifty]))/_xlfn.STDEV.P(Table2[1Y Return vs Nifty])</f>
        <v>-1.1971638829287172</v>
      </c>
      <c r="I735">
        <v>-1.9082627257121101</v>
      </c>
      <c r="J735">
        <f>(Table2[[#This Row],[1M Return vs Nifty]]-AVERAGE(Table2[1M Return vs Nifty]))/_xlfn.STDEV.P(Table2[1M Return vs Nifty])</f>
        <v>-0.29585131441989193</v>
      </c>
      <c r="K735">
        <v>-18.917307071179501</v>
      </c>
      <c r="L735">
        <f>(Table2[[#This Row],[6M Return vs Nifty]]-AVERAGE(Table2[6M Return vs Nifty]))/_xlfn.STDEV.P(Table2[6M Return vs Nifty])</f>
        <v>-1.0386415597393257</v>
      </c>
      <c r="M735">
        <v>-2.02006808389315</v>
      </c>
      <c r="N735">
        <f>(Table2[[#This Row],[1W Return vs Nifty]]-AVERAGE(Table2[1W Return vs Nifty]))/_xlfn.STDEV.P(Table2[1W Return vs Nifty])</f>
        <v>-0.19178169468835443</v>
      </c>
      <c r="O735">
        <v>933.22</v>
      </c>
      <c r="P735">
        <v>945.80519036452802</v>
      </c>
      <c r="Q735">
        <v>1001.19412162013</v>
      </c>
      <c r="R735">
        <v>42.927103563311597</v>
      </c>
      <c r="S735" s="1">
        <f>(Table2[[#This Row],[Close Price]]-Table2[[#This Row],[20D EMA]])/Table2[[#This Row],[20D EMA]]</f>
        <v>-6.1293157026210618E-3</v>
      </c>
      <c r="T735" s="1">
        <f>(Table2[[#This Row],[Close Price]]-Table2[[#This Row],[50D EMA]])/Table2[[#This Row],[50D EMA]]</f>
        <v>-1.935408110572211E-2</v>
      </c>
      <c r="U735" s="1">
        <f>(Table2[[#This Row],[Close Price]]-Table2[[#This Row],[200D EMA]])/Table2[[#This Row],[200D EMA]]</f>
        <v>-7.3606226833292154E-2</v>
      </c>
      <c r="V735">
        <v>0.80071926596109799</v>
      </c>
      <c r="W735">
        <v>923.05</v>
      </c>
      <c r="X735">
        <v>932</v>
      </c>
      <c r="Y735">
        <v>919.55</v>
      </c>
      <c r="Z735">
        <v>932.75</v>
      </c>
      <c r="AA735">
        <v>917</v>
      </c>
      <c r="AB735">
        <v>965</v>
      </c>
      <c r="AC735" s="1">
        <f>(Table2[[#This Row],[Close Price]]/Table2[[#This Row],[Day Low]])-1</f>
        <v>4.8209739450735256E-3</v>
      </c>
      <c r="AD735" s="1">
        <f>(Table2[[#This Row],[Day High]]/Table2[[#This Row],[Close Price]])-1</f>
        <v>4.8517520215634047E-3</v>
      </c>
      <c r="AE735" s="1">
        <f>(Table2[[#This Row],[Close Price]]/Table2[[#This Row],[Current Week Low]])-1</f>
        <v>8.6455331412105263E-3</v>
      </c>
      <c r="AF735" s="1">
        <f>(Table2[[#This Row],[Current Week High]]/Table2[[#This Row],[Close Price]])-1</f>
        <v>5.6603773584906758E-3</v>
      </c>
      <c r="AG735" s="1">
        <f>(Table2[[#This Row],[Close Price]]/Table2[[#This Row],[Current Month Low]])-1</f>
        <v>1.1450381679389388E-2</v>
      </c>
      <c r="AH735" s="1">
        <f>(Table2[[#This Row],[Current Month High]]/Table2[[#This Row],[Close Price]])-1</f>
        <v>4.0431266846361114E-2</v>
      </c>
      <c r="AI735">
        <v>39.838274932614503</v>
      </c>
      <c r="AJ735">
        <v>8.6065573770491799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-0.12</v>
      </c>
      <c r="AM735" t="s">
        <v>3216</v>
      </c>
      <c r="AN735">
        <v>-0.13</v>
      </c>
      <c r="AO735" t="s">
        <v>3216</v>
      </c>
      <c r="AP735">
        <v>-7.7262320338172E-2</v>
      </c>
      <c r="AQ735">
        <f>(Table2[[#This Row],[Sharpe Ratio]]-AVERAGE(Table2[Sharpe Ratio]))/_xlfn.STDEV.P(Table2[Sharpe Ratio])</f>
        <v>-1.6453363216785328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709</v>
      </c>
      <c r="AT735">
        <f>_xlfn.RANK.AVG(Table2[[#This Row],[6M Return vs Nifty Z-Score]],Table2[6M Return vs Nifty Z-Score])</f>
        <v>675</v>
      </c>
      <c r="AU735">
        <f>_xlfn.RANK.AVG(Table2[[#This Row],[Sharpe Ratio Z-Score]],Table2[Sharpe Ratio Z-Score])</f>
        <v>705</v>
      </c>
      <c r="AV735">
        <f>(Table2[[#This Row],[Rank 1Y]]+Table2[[#This Row],[Rank 6M]]+Table2[[#This Row],[Rank Sharpe]])/3</f>
        <v>696.33333333333337</v>
      </c>
    </row>
    <row r="736" spans="1:48" x14ac:dyDescent="0.3">
      <c r="A736" t="s">
        <v>2275</v>
      </c>
      <c r="B736" t="s">
        <v>2276</v>
      </c>
      <c r="C736" t="s">
        <v>3181</v>
      </c>
      <c r="D736" t="s">
        <v>1221</v>
      </c>
      <c r="E736">
        <v>2486.6345060250001</v>
      </c>
      <c r="F736">
        <v>343.95</v>
      </c>
      <c r="G736">
        <v>-66.401409912910495</v>
      </c>
      <c r="H736">
        <f>(Table2[[#This Row],[1Y Return vs Nifty]]-AVERAGE(Table2[1Y Return vs Nifty]))/_xlfn.STDEV.P(Table2[1Y Return vs Nifty])</f>
        <v>-1.5473565453211156</v>
      </c>
      <c r="I736">
        <v>-11.481104833763199</v>
      </c>
      <c r="J736">
        <f>(Table2[[#This Row],[1M Return vs Nifty]]-AVERAGE(Table2[1M Return vs Nifty]))/_xlfn.STDEV.P(Table2[1M Return vs Nifty])</f>
        <v>-1.1865270722071828</v>
      </c>
      <c r="K736">
        <v>-24.177317586648201</v>
      </c>
      <c r="L736">
        <f>(Table2[[#This Row],[6M Return vs Nifty]]-AVERAGE(Table2[6M Return vs Nifty]))/_xlfn.STDEV.P(Table2[6M Return vs Nifty])</f>
        <v>-1.1937155792460319</v>
      </c>
      <c r="M736">
        <v>-6.50165889811284</v>
      </c>
      <c r="N736">
        <f>(Table2[[#This Row],[1W Return vs Nifty]]-AVERAGE(Table2[1W Return vs Nifty]))/_xlfn.STDEV.P(Table2[1W Return vs Nifty])</f>
        <v>-1.2028431712638918</v>
      </c>
      <c r="O736">
        <v>420.29</v>
      </c>
      <c r="P736">
        <v>386.29162009894901</v>
      </c>
      <c r="Q736">
        <v>417.21384383520501</v>
      </c>
      <c r="R736">
        <v>24.725097534838302</v>
      </c>
      <c r="S736" s="1">
        <f>(Table2[[#This Row],[Close Price]]-Table2[[#This Row],[20D EMA]])/Table2[[#This Row],[20D EMA]]</f>
        <v>-0.18163648909086591</v>
      </c>
      <c r="T736" s="1">
        <f>(Table2[[#This Row],[Close Price]]-Table2[[#This Row],[50D EMA]])/Table2[[#This Row],[50D EMA]]</f>
        <v>-0.10961050640472908</v>
      </c>
      <c r="U736" s="1">
        <f>(Table2[[#This Row],[Close Price]]-Table2[[#This Row],[200D EMA]])/Table2[[#This Row],[200D EMA]]</f>
        <v>-0.17560261941869659</v>
      </c>
      <c r="V736">
        <v>0.52744415842226999</v>
      </c>
      <c r="W736">
        <v>333.55</v>
      </c>
      <c r="X736">
        <v>346.4</v>
      </c>
      <c r="Y736">
        <v>340.1</v>
      </c>
      <c r="Z736">
        <v>351.85</v>
      </c>
      <c r="AA736">
        <v>340.1</v>
      </c>
      <c r="AB736">
        <v>362</v>
      </c>
      <c r="AC736" s="1">
        <f>(Table2[[#This Row],[Close Price]]/Table2[[#This Row],[Day Low]])-1</f>
        <v>3.1179733173437141E-2</v>
      </c>
      <c r="AD736" s="1">
        <f>(Table2[[#This Row],[Day High]]/Table2[[#This Row],[Close Price]])-1</f>
        <v>7.1231283616803864E-3</v>
      </c>
      <c r="AE736" s="1">
        <f>(Table2[[#This Row],[Close Price]]/Table2[[#This Row],[Current Week Low]])-1</f>
        <v>1.1320199941193598E-2</v>
      </c>
      <c r="AF736" s="1">
        <f>(Table2[[#This Row],[Current Week High]]/Table2[[#This Row],[Close Price]])-1</f>
        <v>2.2968454717255504E-2</v>
      </c>
      <c r="AG736" s="1">
        <f>(Table2[[#This Row],[Close Price]]/Table2[[#This Row],[Current Month Low]])-1</f>
        <v>1.1320199941193598E-2</v>
      </c>
      <c r="AH736" s="1">
        <f>(Table2[[#This Row],[Current Month High]]/Table2[[#This Row],[Close Price]])-1</f>
        <v>5.2478557929931613E-2</v>
      </c>
      <c r="AI736">
        <v>72.059892426224707</v>
      </c>
      <c r="AJ736">
        <v>9.1904761904761898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-0.31</v>
      </c>
      <c r="AM736" t="s">
        <v>3216</v>
      </c>
      <c r="AN736">
        <v>-6.29</v>
      </c>
      <c r="AO736" t="s">
        <v>3216</v>
      </c>
      <c r="AP736">
        <v>-3.8244549037177999E-2</v>
      </c>
      <c r="AQ736">
        <f>(Table2[[#This Row],[Sharpe Ratio]]-AVERAGE(Table2[Sharpe Ratio]))/_xlfn.STDEV.P(Table2[Sharpe Ratio])</f>
        <v>-1.1921808999418848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736</v>
      </c>
      <c r="AT736">
        <f>_xlfn.RANK.AVG(Table2[[#This Row],[6M Return vs Nifty Z-Score]],Table2[6M Return vs Nifty Z-Score])</f>
        <v>702</v>
      </c>
      <c r="AU736">
        <f>_xlfn.RANK.AVG(Table2[[#This Row],[Sharpe Ratio Z-Score]],Table2[Sharpe Ratio Z-Score])</f>
        <v>656</v>
      </c>
      <c r="AV736">
        <f>(Table2[[#This Row],[Rank 1Y]]+Table2[[#This Row],[Rank 6M]]+Table2[[#This Row],[Rank Sharpe]])/3</f>
        <v>698</v>
      </c>
    </row>
    <row r="737" spans="1:48" x14ac:dyDescent="0.3">
      <c r="A737" t="s">
        <v>1339</v>
      </c>
      <c r="B737" t="s">
        <v>1340</v>
      </c>
      <c r="C737" t="s">
        <v>3181</v>
      </c>
      <c r="D737" t="s">
        <v>83</v>
      </c>
      <c r="E737">
        <v>8569.9203099749993</v>
      </c>
      <c r="F737">
        <v>290.25</v>
      </c>
      <c r="G737">
        <v>-70.898487988349899</v>
      </c>
      <c r="H737">
        <f>(Table2[[#This Row],[1Y Return vs Nifty]]-AVERAGE(Table2[1Y Return vs Nifty]))/_xlfn.STDEV.P(Table2[1Y Return vs Nifty])</f>
        <v>-1.6221031175450678</v>
      </c>
      <c r="I737">
        <v>-2.7038069124070101</v>
      </c>
      <c r="J737">
        <f>(Table2[[#This Row],[1M Return vs Nifty]]-AVERAGE(Table2[1M Return vs Nifty]))/_xlfn.STDEV.P(Table2[1M Return vs Nifty])</f>
        <v>-0.36987028531066019</v>
      </c>
      <c r="K737">
        <v>-16.033550378027901</v>
      </c>
      <c r="L737">
        <f>(Table2[[#This Row],[6M Return vs Nifty]]-AVERAGE(Table2[6M Return vs Nifty]))/_xlfn.STDEV.P(Table2[6M Return vs Nifty])</f>
        <v>-0.95362352786063109</v>
      </c>
      <c r="M737">
        <v>-2.3684577946136298</v>
      </c>
      <c r="N737">
        <f>(Table2[[#This Row],[1W Return vs Nifty]]-AVERAGE(Table2[1W Return vs Nifty]))/_xlfn.STDEV.P(Table2[1W Return vs Nifty])</f>
        <v>-0.27037954753719901</v>
      </c>
      <c r="O737">
        <v>293.76</v>
      </c>
      <c r="P737">
        <v>295.77086978015302</v>
      </c>
      <c r="Q737">
        <v>334.86234541841998</v>
      </c>
      <c r="R737">
        <v>41.328563872444299</v>
      </c>
      <c r="S737" s="1">
        <f>(Table2[[#This Row],[Close Price]]-Table2[[#This Row],[20D EMA]])/Table2[[#This Row],[20D EMA]]</f>
        <v>-1.1948529411764676E-2</v>
      </c>
      <c r="T737" s="1">
        <f>(Table2[[#This Row],[Close Price]]-Table2[[#This Row],[50D EMA]])/Table2[[#This Row],[50D EMA]]</f>
        <v>-1.8666036260625303E-2</v>
      </c>
      <c r="U737" s="1">
        <f>(Table2[[#This Row],[Close Price]]-Table2[[#This Row],[200D EMA]])/Table2[[#This Row],[200D EMA]]</f>
        <v>-0.13322592411122125</v>
      </c>
      <c r="V737">
        <v>0.41972337405111798</v>
      </c>
      <c r="W737">
        <v>289</v>
      </c>
      <c r="X737">
        <v>294.64999999999998</v>
      </c>
      <c r="Y737">
        <v>289</v>
      </c>
      <c r="Z737">
        <v>300.95</v>
      </c>
      <c r="AA737">
        <v>289</v>
      </c>
      <c r="AB737">
        <v>302.95</v>
      </c>
      <c r="AC737" s="1">
        <f>(Table2[[#This Row],[Close Price]]/Table2[[#This Row],[Day Low]])-1</f>
        <v>4.325259515570945E-3</v>
      </c>
      <c r="AD737" s="1">
        <f>(Table2[[#This Row],[Day High]]/Table2[[#This Row],[Close Price]])-1</f>
        <v>1.5159345391903445E-2</v>
      </c>
      <c r="AE737" s="1">
        <f>(Table2[[#This Row],[Close Price]]/Table2[[#This Row],[Current Week Low]])-1</f>
        <v>4.325259515570945E-3</v>
      </c>
      <c r="AF737" s="1">
        <f>(Table2[[#This Row],[Current Week High]]/Table2[[#This Row],[Close Price]])-1</f>
        <v>3.6864771748492675E-2</v>
      </c>
      <c r="AG737" s="1">
        <f>(Table2[[#This Row],[Close Price]]/Table2[[#This Row],[Current Month Low]])-1</f>
        <v>4.325259515570945E-3</v>
      </c>
      <c r="AH737" s="1">
        <f>(Table2[[#This Row],[Current Month High]]/Table2[[#This Row],[Close Price]])-1</f>
        <v>4.3755383290267069E-2</v>
      </c>
      <c r="AI737">
        <v>82.601205857019806</v>
      </c>
      <c r="AJ737">
        <v>11.2068965517241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-0.09</v>
      </c>
      <c r="AM737" t="s">
        <v>3216</v>
      </c>
      <c r="AN737">
        <v>-0.72</v>
      </c>
      <c r="AO737" t="s">
        <v>3216</v>
      </c>
      <c r="AP737">
        <v>-9.1814992047242999E-2</v>
      </c>
      <c r="AQ737">
        <f>(Table2[[#This Row],[Sharpe Ratio]]-AVERAGE(Table2[Sharpe Ratio]))/_xlfn.STDEV.P(Table2[Sharpe Ratio])</f>
        <v>-1.814352179474364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738</v>
      </c>
      <c r="AT737">
        <f>_xlfn.RANK.AVG(Table2[[#This Row],[6M Return vs Nifty Z-Score]],Table2[6M Return vs Nifty Z-Score])</f>
        <v>648</v>
      </c>
      <c r="AU737">
        <f>_xlfn.RANK.AVG(Table2[[#This Row],[Sharpe Ratio Z-Score]],Table2[Sharpe Ratio Z-Score])</f>
        <v>719</v>
      </c>
      <c r="AV737">
        <f>(Table2[[#This Row],[Rank 1Y]]+Table2[[#This Row],[Rank 6M]]+Table2[[#This Row],[Rank Sharpe]])/3</f>
        <v>701.66666666666663</v>
      </c>
    </row>
    <row r="738" spans="1:48" x14ac:dyDescent="0.3">
      <c r="A738" t="s">
        <v>2259</v>
      </c>
      <c r="B738" t="s">
        <v>2260</v>
      </c>
      <c r="C738" t="s">
        <v>3188</v>
      </c>
      <c r="D738" t="s">
        <v>1935</v>
      </c>
      <c r="E738">
        <v>2540.9334925200001</v>
      </c>
      <c r="F738">
        <v>13.8</v>
      </c>
      <c r="G738">
        <v>-54.913621844427396</v>
      </c>
      <c r="H738">
        <f>(Table2[[#This Row],[1Y Return vs Nifty]]-AVERAGE(Table2[1Y Return vs Nifty]))/_xlfn.STDEV.P(Table2[1Y Return vs Nifty])</f>
        <v>-1.3564163912588743</v>
      </c>
      <c r="I738">
        <v>-9.0130746390474208</v>
      </c>
      <c r="J738">
        <f>(Table2[[#This Row],[1M Return vs Nifty]]-AVERAGE(Table2[1M Return vs Nifty]))/_xlfn.STDEV.P(Table2[1M Return vs Nifty])</f>
        <v>-0.95689676606522533</v>
      </c>
      <c r="K738">
        <v>-35.522281098134997</v>
      </c>
      <c r="L738">
        <f>(Table2[[#This Row],[6M Return vs Nifty]]-AVERAGE(Table2[6M Return vs Nifty]))/_xlfn.STDEV.P(Table2[6M Return vs Nifty])</f>
        <v>-1.5281843198900629</v>
      </c>
      <c r="M738">
        <v>-4.9301292394738896</v>
      </c>
      <c r="N738">
        <f>(Table2[[#This Row],[1W Return vs Nifty]]-AVERAGE(Table2[1W Return vs Nifty]))/_xlfn.STDEV.P(Table2[1W Return vs Nifty])</f>
        <v>-0.84830096448672077</v>
      </c>
      <c r="O738">
        <v>17.649999999999999</v>
      </c>
      <c r="P738">
        <v>14.827939263831199</v>
      </c>
      <c r="Q738">
        <v>16.556173771896098</v>
      </c>
      <c r="R738">
        <v>31.286633229071299</v>
      </c>
      <c r="S738" s="1">
        <f>(Table2[[#This Row],[Close Price]]-Table2[[#This Row],[20D EMA]])/Table2[[#This Row],[20D EMA]]</f>
        <v>-0.21813031161473079</v>
      </c>
      <c r="T738" s="1">
        <f>(Table2[[#This Row],[Close Price]]-Table2[[#This Row],[50D EMA]])/Table2[[#This Row],[50D EMA]]</f>
        <v>-6.9324485725307902E-2</v>
      </c>
      <c r="U738" s="1">
        <f>(Table2[[#This Row],[Close Price]]-Table2[[#This Row],[200D EMA]])/Table2[[#This Row],[200D EMA]]</f>
        <v>-0.16647407848392295</v>
      </c>
      <c r="V738">
        <v>0.75677462532377804</v>
      </c>
      <c r="W738">
        <v>13.47</v>
      </c>
      <c r="X738">
        <v>13.92</v>
      </c>
      <c r="Y738">
        <v>13.73</v>
      </c>
      <c r="Z738">
        <v>13.91</v>
      </c>
      <c r="AA738">
        <v>13.73</v>
      </c>
      <c r="AB738">
        <v>14.08</v>
      </c>
      <c r="AC738" s="1">
        <f>(Table2[[#This Row],[Close Price]]/Table2[[#This Row],[Day Low]])-1</f>
        <v>2.4498886414253906E-2</v>
      </c>
      <c r="AD738" s="1">
        <f>(Table2[[#This Row],[Day High]]/Table2[[#This Row],[Close Price]])-1</f>
        <v>8.6956521739129933E-3</v>
      </c>
      <c r="AE738" s="1">
        <f>(Table2[[#This Row],[Close Price]]/Table2[[#This Row],[Current Week Low]])-1</f>
        <v>5.0983248361253786E-3</v>
      </c>
      <c r="AF738" s="1">
        <f>(Table2[[#This Row],[Current Week High]]/Table2[[#This Row],[Close Price]])-1</f>
        <v>7.9710144927536142E-3</v>
      </c>
      <c r="AG738" s="1">
        <f>(Table2[[#This Row],[Close Price]]/Table2[[#This Row],[Current Month Low]])-1</f>
        <v>5.0983248361253786E-3</v>
      </c>
      <c r="AH738" s="1">
        <f>(Table2[[#This Row],[Current Month High]]/Table2[[#This Row],[Close Price]])-1</f>
        <v>2.0289855072463725E-2</v>
      </c>
      <c r="AI738">
        <v>88.768115942028899</v>
      </c>
      <c r="AJ738">
        <v>7.39299610894943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-0.16</v>
      </c>
      <c r="AM738" t="s">
        <v>3216</v>
      </c>
      <c r="AN738">
        <v>-5.54</v>
      </c>
      <c r="AO738" t="s">
        <v>3216</v>
      </c>
      <c r="AP738">
        <v>-3.8587073972626E-2</v>
      </c>
      <c r="AQ738">
        <f>(Table2[[#This Row],[Sharpe Ratio]]-AVERAGE(Table2[Sharpe Ratio]))/_xlfn.STDEV.P(Table2[Sharpe Ratio])</f>
        <v>-1.196159011105151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729</v>
      </c>
      <c r="AT738">
        <f>_xlfn.RANK.AVG(Table2[[#This Row],[6M Return vs Nifty Z-Score]],Table2[6M Return vs Nifty Z-Score])</f>
        <v>732</v>
      </c>
      <c r="AU738">
        <f>_xlfn.RANK.AVG(Table2[[#This Row],[Sharpe Ratio Z-Score]],Table2[Sharpe Ratio Z-Score])</f>
        <v>658</v>
      </c>
      <c r="AV738">
        <f>(Table2[[#This Row],[Rank 1Y]]+Table2[[#This Row],[Rank 6M]]+Table2[[#This Row],[Rank Sharpe]])/3</f>
        <v>706.33333333333337</v>
      </c>
    </row>
    <row r="739" spans="1:48" x14ac:dyDescent="0.3">
      <c r="A739" t="s">
        <v>1075</v>
      </c>
      <c r="B739" t="s">
        <v>1076</v>
      </c>
      <c r="C739" t="s">
        <v>3188</v>
      </c>
      <c r="D739" t="s">
        <v>609</v>
      </c>
      <c r="E739">
        <v>12602.97530982</v>
      </c>
      <c r="F739">
        <v>131.21</v>
      </c>
      <c r="G739">
        <v>-76.455995996454206</v>
      </c>
      <c r="H739">
        <f>(Table2[[#This Row],[1Y Return vs Nifty]]-AVERAGE(Table2[1Y Return vs Nifty]))/_xlfn.STDEV.P(Table2[1Y Return vs Nifty])</f>
        <v>-1.7144752460125887</v>
      </c>
      <c r="I739">
        <v>-5.0574395400447001</v>
      </c>
      <c r="J739">
        <f>(Table2[[#This Row],[1M Return vs Nifty]]-AVERAGE(Table2[1M Return vs Nifty]))/_xlfn.STDEV.P(Table2[1M Return vs Nifty])</f>
        <v>-0.5888568203973521</v>
      </c>
      <c r="K739">
        <v>-23.273847767120099</v>
      </c>
      <c r="L739">
        <f>(Table2[[#This Row],[6M Return vs Nifty]]-AVERAGE(Table2[6M Return vs Nifty]))/_xlfn.STDEV.P(Table2[6M Return vs Nifty])</f>
        <v>-1.1670797586511492</v>
      </c>
      <c r="M739">
        <v>-6.3793805083496098</v>
      </c>
      <c r="N739">
        <f>(Table2[[#This Row],[1W Return vs Nifty]]-AVERAGE(Table2[1W Return vs Nifty]))/_xlfn.STDEV.P(Table2[1W Return vs Nifty])</f>
        <v>-1.1752567684814199</v>
      </c>
      <c r="O739">
        <v>136.37</v>
      </c>
      <c r="P739">
        <v>139.87631121688901</v>
      </c>
      <c r="Q739">
        <v>166.31686785658701</v>
      </c>
      <c r="R739">
        <v>34.500291689719901</v>
      </c>
      <c r="S739" s="1">
        <f>(Table2[[#This Row],[Close Price]]-Table2[[#This Row],[20D EMA]])/Table2[[#This Row],[20D EMA]]</f>
        <v>-3.7838234215736573E-2</v>
      </c>
      <c r="T739" s="1">
        <f>(Table2[[#This Row],[Close Price]]-Table2[[#This Row],[50D EMA]])/Table2[[#This Row],[50D EMA]]</f>
        <v>-6.1956961414654524E-2</v>
      </c>
      <c r="U739" s="1">
        <f>(Table2[[#This Row],[Close Price]]-Table2[[#This Row],[200D EMA]])/Table2[[#This Row],[200D EMA]]</f>
        <v>-0.21108422921275322</v>
      </c>
      <c r="V739">
        <v>0.79660407290512203</v>
      </c>
      <c r="W739">
        <v>130.88999999999999</v>
      </c>
      <c r="X739">
        <v>134.44999999999999</v>
      </c>
      <c r="Y739">
        <v>130.88999999999999</v>
      </c>
      <c r="Z739">
        <v>136.88</v>
      </c>
      <c r="AA739">
        <v>130.88999999999999</v>
      </c>
      <c r="AB739">
        <v>143.05000000000001</v>
      </c>
      <c r="AC739" s="1">
        <f>(Table2[[#This Row],[Close Price]]/Table2[[#This Row],[Day Low]])-1</f>
        <v>2.4448009779205471E-3</v>
      </c>
      <c r="AD739" s="1">
        <f>(Table2[[#This Row],[Day High]]/Table2[[#This Row],[Close Price]])-1</f>
        <v>2.4693239844523873E-2</v>
      </c>
      <c r="AE739" s="1">
        <f>(Table2[[#This Row],[Close Price]]/Table2[[#This Row],[Current Week Low]])-1</f>
        <v>2.4448009779205471E-3</v>
      </c>
      <c r="AF739" s="1">
        <f>(Table2[[#This Row],[Current Week High]]/Table2[[#This Row],[Close Price]])-1</f>
        <v>4.3213169727917E-2</v>
      </c>
      <c r="AG739" s="1">
        <f>(Table2[[#This Row],[Close Price]]/Table2[[#This Row],[Current Month Low]])-1</f>
        <v>2.4448009779205471E-3</v>
      </c>
      <c r="AH739" s="1">
        <f>(Table2[[#This Row],[Current Month High]]/Table2[[#This Row],[Close Price]])-1</f>
        <v>9.0237024617026096E-2</v>
      </c>
      <c r="AI739">
        <v>128.41246856184699</v>
      </c>
      <c r="AJ739">
        <v>4.5498007968127503</v>
      </c>
      <c r="AK739" t="str">
        <f>IF(AND(Table2[[#This Row],[20D EMA]]&gt;Table2[[#This Row],[50D EMA]],Table2[[#This Row],[50D EMA]]&gt;Table2[[#This Row],[200D EMA]]),"Uptrend","Downtrend/NoTrend")</f>
        <v>Downtrend/NoTrend</v>
      </c>
      <c r="AL739">
        <v>-0.17</v>
      </c>
      <c r="AM739" t="s">
        <v>3216</v>
      </c>
      <c r="AN739">
        <v>-7.6</v>
      </c>
      <c r="AO739" t="s">
        <v>3216</v>
      </c>
      <c r="AP739">
        <v>-0.11206623073159799</v>
      </c>
      <c r="AQ739">
        <f>(Table2[[#This Row],[Sharpe Ratio]]-AVERAGE(Table2[Sharpe Ratio]))/_xlfn.STDEV.P(Table2[Sharpe Ratio])</f>
        <v>-2.0495516360477488</v>
      </c>
      <c r="AR7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9">
        <f>_xlfn.RANK.AVG(Table2[[#This Row],[1Y Return vs Nifty Z-Score]],Table2[1Y Return vs Nifty Z-Score])</f>
        <v>740</v>
      </c>
      <c r="AT739">
        <f>_xlfn.RANK.AVG(Table2[[#This Row],[6M Return vs Nifty Z-Score]],Table2[6M Return vs Nifty Z-Score])</f>
        <v>697</v>
      </c>
      <c r="AU739">
        <f>_xlfn.RANK.AVG(Table2[[#This Row],[Sharpe Ratio Z-Score]],Table2[Sharpe Ratio Z-Score])</f>
        <v>735</v>
      </c>
      <c r="AV739">
        <f>(Table2[[#This Row],[Rank 1Y]]+Table2[[#This Row],[Rank 6M]]+Table2[[#This Row],[Rank Sharpe]])/3</f>
        <v>724</v>
      </c>
    </row>
    <row r="740" spans="1:48" x14ac:dyDescent="0.3">
      <c r="A740" t="s">
        <v>2180</v>
      </c>
      <c r="B740" t="s">
        <v>2181</v>
      </c>
      <c r="C740" t="s">
        <v>3183</v>
      </c>
      <c r="D740" t="s">
        <v>262</v>
      </c>
      <c r="E740">
        <v>2742.5656589999999</v>
      </c>
      <c r="F740">
        <v>401.75</v>
      </c>
      <c r="G740">
        <v>-57.693750502116401</v>
      </c>
      <c r="H740">
        <f>(Table2[[#This Row],[1Y Return vs Nifty]]-AVERAGE(Table2[1Y Return vs Nifty]))/_xlfn.STDEV.P(Table2[1Y Return vs Nifty])</f>
        <v>-1.402625303805612</v>
      </c>
      <c r="I740">
        <v>-6.1748561563353199</v>
      </c>
      <c r="J740">
        <f>(Table2[[#This Row],[1M Return vs Nifty]]-AVERAGE(Table2[1M Return vs Nifty]))/_xlfn.STDEV.P(Table2[1M Return vs Nifty])</f>
        <v>-0.69282342511568473</v>
      </c>
      <c r="K740">
        <v>-24.259965520380401</v>
      </c>
      <c r="L740">
        <f>(Table2[[#This Row],[6M Return vs Nifty]]-AVERAGE(Table2[6M Return vs Nifty]))/_xlfn.STDEV.P(Table2[6M Return vs Nifty])</f>
        <v>-1.1961521803231754</v>
      </c>
      <c r="M740">
        <v>-3.04545438021675</v>
      </c>
      <c r="N740">
        <f>(Table2[[#This Row],[1W Return vs Nifty]]-AVERAGE(Table2[1W Return vs Nifty]))/_xlfn.STDEV.P(Table2[1W Return vs Nifty])</f>
        <v>-0.42311218107096049</v>
      </c>
      <c r="O740">
        <v>470.47</v>
      </c>
      <c r="P740">
        <v>420.93354467581702</v>
      </c>
      <c r="Q740">
        <v>467.82790850608598</v>
      </c>
      <c r="R740">
        <v>32.761745486141599</v>
      </c>
      <c r="S740" s="1">
        <f>(Table2[[#This Row],[Close Price]]-Table2[[#This Row],[20D EMA]])/Table2[[#This Row],[20D EMA]]</f>
        <v>-0.14606669925818866</v>
      </c>
      <c r="T740" s="1">
        <f>(Table2[[#This Row],[Close Price]]-Table2[[#This Row],[50D EMA]])/Table2[[#This Row],[50D EMA]]</f>
        <v>-4.557380830884189E-2</v>
      </c>
      <c r="U740" s="1">
        <f>(Table2[[#This Row],[Close Price]]-Table2[[#This Row],[200D EMA]])/Table2[[#This Row],[200D EMA]]</f>
        <v>-0.14124405001209192</v>
      </c>
      <c r="V740">
        <v>0.78742707918572696</v>
      </c>
      <c r="W740">
        <v>397.95</v>
      </c>
      <c r="X740">
        <v>405</v>
      </c>
      <c r="Y740">
        <v>401.05</v>
      </c>
      <c r="Z740">
        <v>408</v>
      </c>
      <c r="AA740">
        <v>401</v>
      </c>
      <c r="AB740">
        <v>408.75</v>
      </c>
      <c r="AC740" s="1">
        <f>(Table2[[#This Row],[Close Price]]/Table2[[#This Row],[Day Low]])-1</f>
        <v>9.548938308832744E-3</v>
      </c>
      <c r="AD740" s="1">
        <f>(Table2[[#This Row],[Day High]]/Table2[[#This Row],[Close Price]])-1</f>
        <v>8.0896079651524566E-3</v>
      </c>
      <c r="AE740" s="1">
        <f>(Table2[[#This Row],[Close Price]]/Table2[[#This Row],[Current Week Low]])-1</f>
        <v>1.7454182770226812E-3</v>
      </c>
      <c r="AF740" s="1">
        <f>(Table2[[#This Row],[Current Week High]]/Table2[[#This Row],[Close Price]])-1</f>
        <v>1.5556938394523989E-2</v>
      </c>
      <c r="AG740" s="1">
        <f>(Table2[[#This Row],[Close Price]]/Table2[[#This Row],[Current Month Low]])-1</f>
        <v>1.8703241895261513E-3</v>
      </c>
      <c r="AH740" s="1">
        <f>(Table2[[#This Row],[Current Month High]]/Table2[[#This Row],[Close Price]])-1</f>
        <v>1.7423771001866761E-2</v>
      </c>
      <c r="AI740">
        <v>48.102053515868</v>
      </c>
      <c r="AJ740">
        <v>0.96757979391808302</v>
      </c>
      <c r="AK740" t="str">
        <f>IF(AND(Table2[[#This Row],[20D EMA]]&gt;Table2[[#This Row],[50D EMA]],Table2[[#This Row],[50D EMA]]&gt;Table2[[#This Row],[200D EMA]]),"Uptrend","Downtrend/NoTrend")</f>
        <v>Downtrend/NoTrend</v>
      </c>
      <c r="AL740">
        <v>-0.24</v>
      </c>
      <c r="AM740" t="s">
        <v>3216</v>
      </c>
      <c r="AN740">
        <v>-1.1200000000000001</v>
      </c>
      <c r="AO740" t="s">
        <v>3216</v>
      </c>
      <c r="AP740">
        <v>-0.18658269188746501</v>
      </c>
      <c r="AQ740">
        <f>(Table2[[#This Row],[Sharpe Ratio]]-AVERAGE(Table2[Sharpe Ratio]))/_xlfn.STDEV.P(Table2[Sharpe Ratio])</f>
        <v>-2.9149915946993397</v>
      </c>
      <c r="AR7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0">
        <f>_xlfn.RANK.AVG(Table2[[#This Row],[1Y Return vs Nifty Z-Score]],Table2[1Y Return vs Nifty Z-Score])</f>
        <v>732</v>
      </c>
      <c r="AT740">
        <f>_xlfn.RANK.AVG(Table2[[#This Row],[6M Return vs Nifty Z-Score]],Table2[6M Return vs Nifty Z-Score])</f>
        <v>703</v>
      </c>
      <c r="AU740">
        <f>_xlfn.RANK.AVG(Table2[[#This Row],[Sharpe Ratio Z-Score]],Table2[Sharpe Ratio Z-Score])</f>
        <v>740</v>
      </c>
      <c r="AV740">
        <f>(Table2[[#This Row],[Rank 1Y]]+Table2[[#This Row],[Rank 6M]]+Table2[[#This Row],[Rank Sharpe]])/3</f>
        <v>725</v>
      </c>
    </row>
    <row r="741" spans="1:48" x14ac:dyDescent="0.3">
      <c r="A741" t="s">
        <v>1691</v>
      </c>
      <c r="B741" t="s">
        <v>1692</v>
      </c>
      <c r="C741" t="s">
        <v>3181</v>
      </c>
      <c r="D741" t="s">
        <v>463</v>
      </c>
      <c r="E741">
        <v>5124.3978255599995</v>
      </c>
      <c r="F741">
        <v>308.89999999999998</v>
      </c>
      <c r="G741">
        <v>-55.117676906152901</v>
      </c>
      <c r="H741">
        <f>(Table2[[#This Row],[1Y Return vs Nifty]]-AVERAGE(Table2[1Y Return vs Nifty]))/_xlfn.STDEV.P(Table2[1Y Return vs Nifty])</f>
        <v>-1.3598080193678521</v>
      </c>
      <c r="I741">
        <v>-2.4949112355199299</v>
      </c>
      <c r="J741">
        <f>(Table2[[#This Row],[1M Return vs Nifty]]-AVERAGE(Table2[1M Return vs Nifty]))/_xlfn.STDEV.P(Table2[1M Return vs Nifty])</f>
        <v>-0.35043422721946826</v>
      </c>
      <c r="K741">
        <v>-32.972427028362702</v>
      </c>
      <c r="L741">
        <f>(Table2[[#This Row],[6M Return vs Nifty]]-AVERAGE(Table2[6M Return vs Nifty]))/_xlfn.STDEV.P(Table2[6M Return vs Nifty])</f>
        <v>-1.4530103029195114</v>
      </c>
      <c r="M741">
        <v>-2.56437368260482</v>
      </c>
      <c r="N741">
        <f>(Table2[[#This Row],[1W Return vs Nifty]]-AVERAGE(Table2[1W Return vs Nifty]))/_xlfn.STDEV.P(Table2[1W Return vs Nifty])</f>
        <v>-0.31457880963147156</v>
      </c>
      <c r="O741">
        <v>377.65</v>
      </c>
      <c r="P741">
        <v>320.21835988027999</v>
      </c>
      <c r="Q741">
        <v>356.20461459826703</v>
      </c>
      <c r="R741">
        <v>42.041858508894897</v>
      </c>
      <c r="S741" s="1">
        <f>(Table2[[#This Row],[Close Price]]-Table2[[#This Row],[20D EMA]])/Table2[[#This Row],[20D EMA]]</f>
        <v>-0.18204686879385676</v>
      </c>
      <c r="T741" s="1">
        <f>(Table2[[#This Row],[Close Price]]-Table2[[#This Row],[50D EMA]])/Table2[[#This Row],[50D EMA]]</f>
        <v>-3.5345755579135461E-2</v>
      </c>
      <c r="U741" s="1">
        <f>(Table2[[#This Row],[Close Price]]-Table2[[#This Row],[200D EMA]])/Table2[[#This Row],[200D EMA]]</f>
        <v>-0.13280180171617909</v>
      </c>
      <c r="V741">
        <v>0.72227272662900299</v>
      </c>
      <c r="W741">
        <v>302.5</v>
      </c>
      <c r="X741">
        <v>312</v>
      </c>
      <c r="Y741">
        <v>306.7</v>
      </c>
      <c r="Z741">
        <v>312.5</v>
      </c>
      <c r="AA741">
        <v>306.7</v>
      </c>
      <c r="AB741">
        <v>322</v>
      </c>
      <c r="AC741" s="1">
        <f>(Table2[[#This Row],[Close Price]]/Table2[[#This Row],[Day Low]])-1</f>
        <v>2.1157024793388324E-2</v>
      </c>
      <c r="AD741" s="1">
        <f>(Table2[[#This Row],[Day High]]/Table2[[#This Row],[Close Price]])-1</f>
        <v>1.0035610229848002E-2</v>
      </c>
      <c r="AE741" s="1">
        <f>(Table2[[#This Row],[Close Price]]/Table2[[#This Row],[Current Week Low]])-1</f>
        <v>7.1731333550699716E-3</v>
      </c>
      <c r="AF741" s="1">
        <f>(Table2[[#This Row],[Current Week High]]/Table2[[#This Row],[Close Price]])-1</f>
        <v>1.165425704111378E-2</v>
      </c>
      <c r="AG741" s="1">
        <f>(Table2[[#This Row],[Close Price]]/Table2[[#This Row],[Current Month Low]])-1</f>
        <v>7.1731333550699716E-3</v>
      </c>
      <c r="AH741" s="1">
        <f>(Table2[[#This Row],[Current Month High]]/Table2[[#This Row],[Close Price]])-1</f>
        <v>4.2408546455163565E-2</v>
      </c>
      <c r="AI741">
        <v>75.590806086111996</v>
      </c>
      <c r="AJ741">
        <v>17.608985341709399</v>
      </c>
      <c r="AK741" t="str">
        <f>IF(AND(Table2[[#This Row],[20D EMA]]&gt;Table2[[#This Row],[50D EMA]],Table2[[#This Row],[50D EMA]]&gt;Table2[[#This Row],[200D EMA]]),"Uptrend","Downtrend/NoTrend")</f>
        <v>Downtrend/NoTrend</v>
      </c>
      <c r="AL741">
        <v>-0.16</v>
      </c>
      <c r="AM741" t="s">
        <v>3216</v>
      </c>
      <c r="AN741">
        <v>-1.73</v>
      </c>
      <c r="AO741" t="s">
        <v>3216</v>
      </c>
      <c r="AP741">
        <v>-0.10779200724441</v>
      </c>
      <c r="AQ741">
        <f>(Table2[[#This Row],[Sharpe Ratio]]-AVERAGE(Table2[Sharpe Ratio]))/_xlfn.STDEV.P(Table2[Sharpe Ratio])</f>
        <v>-1.9999104729994635</v>
      </c>
      <c r="AR7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1">
        <f>_xlfn.RANK.AVG(Table2[[#This Row],[1Y Return vs Nifty Z-Score]],Table2[1Y Return vs Nifty Z-Score])</f>
        <v>730</v>
      </c>
      <c r="AT741">
        <f>_xlfn.RANK.AVG(Table2[[#This Row],[6M Return vs Nifty Z-Score]],Table2[6M Return vs Nifty Z-Score])</f>
        <v>729</v>
      </c>
      <c r="AU741">
        <f>_xlfn.RANK.AVG(Table2[[#This Row],[Sharpe Ratio Z-Score]],Table2[Sharpe Ratio Z-Score])</f>
        <v>730</v>
      </c>
      <c r="AV741">
        <f>(Table2[[#This Row],[Rank 1Y]]+Table2[[#This Row],[Rank 6M]]+Table2[[#This Row],[Rank Sharpe]])/3</f>
        <v>729.66666666666663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51C0-0155-4A64-B561-FA0895B232AC}">
  <dimension ref="A1:Q1497"/>
  <sheetViews>
    <sheetView workbookViewId="0"/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3168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3169</v>
      </c>
      <c r="D2" t="s">
        <v>18</v>
      </c>
      <c r="E2">
        <v>1980407.57010766</v>
      </c>
      <c r="F2">
        <v>2926.9</v>
      </c>
      <c r="G2">
        <v>-5.9179455679114401</v>
      </c>
      <c r="H2">
        <v>-4.1296636964392599</v>
      </c>
      <c r="I2">
        <v>-13.3956482143983</v>
      </c>
      <c r="J2">
        <v>-1.3372560058060701</v>
      </c>
      <c r="K2">
        <v>2978.6560531078198</v>
      </c>
      <c r="L2">
        <v>2856.4058335503701</v>
      </c>
      <c r="M2">
        <v>38.474385416250101</v>
      </c>
      <c r="N2">
        <v>0.94916389032986903</v>
      </c>
      <c r="O2">
        <v>9.9320099764255598</v>
      </c>
      <c r="P2">
        <v>31.824528216907598</v>
      </c>
      <c r="Q2">
        <v>-6.4490722256060002E-3</v>
      </c>
    </row>
    <row r="3" spans="1:17" x14ac:dyDescent="0.3">
      <c r="A3" t="s">
        <v>19</v>
      </c>
      <c r="B3" t="s">
        <v>20</v>
      </c>
      <c r="C3" t="s">
        <v>3170</v>
      </c>
      <c r="D3" t="s">
        <v>21</v>
      </c>
      <c r="E3">
        <v>1572475.10663556</v>
      </c>
      <c r="F3">
        <v>4346.1499999999996</v>
      </c>
      <c r="G3">
        <v>-5.5271427610860702</v>
      </c>
      <c r="H3">
        <v>-1.5279949631373599</v>
      </c>
      <c r="I3">
        <v>-10.397730247722</v>
      </c>
      <c r="J3">
        <v>-2.1720158520134798</v>
      </c>
      <c r="K3">
        <v>4346.5491920951999</v>
      </c>
      <c r="L3">
        <v>4016.7754164500702</v>
      </c>
      <c r="M3">
        <v>26.073512682195101</v>
      </c>
      <c r="N3">
        <v>0.69169548515802604</v>
      </c>
      <c r="O3">
        <v>5.6624828871529997</v>
      </c>
      <c r="P3">
        <v>31.263968589549901</v>
      </c>
      <c r="Q3">
        <v>-3.6576214552654002E-2</v>
      </c>
    </row>
    <row r="4" spans="1:17" x14ac:dyDescent="0.3">
      <c r="A4" t="s">
        <v>22</v>
      </c>
      <c r="B4" t="s">
        <v>23</v>
      </c>
      <c r="C4" t="s">
        <v>3171</v>
      </c>
      <c r="D4" t="s">
        <v>24</v>
      </c>
      <c r="E4">
        <v>1292493.0053462</v>
      </c>
      <c r="F4">
        <v>1694.8</v>
      </c>
      <c r="G4">
        <v>-22.011547806589299</v>
      </c>
      <c r="H4">
        <v>-1.22525516425556</v>
      </c>
      <c r="I4">
        <v>2.1408471274485201</v>
      </c>
      <c r="J4">
        <v>-0.53109376832882005</v>
      </c>
      <c r="K4">
        <v>1634.9922369543399</v>
      </c>
      <c r="L4">
        <v>1582.44687886048</v>
      </c>
      <c r="M4">
        <v>79.900880894446502</v>
      </c>
      <c r="N4">
        <v>0.55182279238016096</v>
      </c>
      <c r="O4">
        <v>5.8531980174651999</v>
      </c>
      <c r="P4">
        <v>24.293205236331598</v>
      </c>
      <c r="Q4">
        <v>-7.4920517886135005E-2</v>
      </c>
    </row>
    <row r="5" spans="1:17" x14ac:dyDescent="0.3">
      <c r="A5" t="s">
        <v>25</v>
      </c>
      <c r="B5" t="s">
        <v>26</v>
      </c>
      <c r="C5" t="s">
        <v>3172</v>
      </c>
      <c r="D5" t="s">
        <v>27</v>
      </c>
      <c r="E5">
        <v>990567.73873839003</v>
      </c>
      <c r="F5">
        <v>1654.9</v>
      </c>
      <c r="G5">
        <v>53.793696376398501</v>
      </c>
      <c r="H5">
        <v>8.3812850331814897</v>
      </c>
      <c r="I5">
        <v>19.999615439112301</v>
      </c>
      <c r="J5">
        <v>3.49164178290965</v>
      </c>
      <c r="K5">
        <v>1517.3018354728099</v>
      </c>
      <c r="L5">
        <v>1311.45953788768</v>
      </c>
      <c r="M5">
        <v>76.141343887626107</v>
      </c>
      <c r="N5">
        <v>0.75516460149787601</v>
      </c>
      <c r="O5">
        <v>0.96984712067194001</v>
      </c>
      <c r="P5">
        <v>84.812105645206302</v>
      </c>
      <c r="Q5">
        <v>0.146706224942247</v>
      </c>
    </row>
    <row r="6" spans="1:17" x14ac:dyDescent="0.3">
      <c r="A6" t="s">
        <v>28</v>
      </c>
      <c r="B6" t="s">
        <v>29</v>
      </c>
      <c r="C6" t="s">
        <v>3171</v>
      </c>
      <c r="D6" t="s">
        <v>24</v>
      </c>
      <c r="E6">
        <v>907662.52883596497</v>
      </c>
      <c r="F6">
        <v>1288.3499999999999</v>
      </c>
      <c r="G6">
        <v>4.06243630898103</v>
      </c>
      <c r="H6">
        <v>3.0653983926272401</v>
      </c>
      <c r="I6">
        <v>4.0980814833065704</v>
      </c>
      <c r="J6">
        <v>1.21325848624022</v>
      </c>
      <c r="K6">
        <v>1213.37239353113</v>
      </c>
      <c r="L6">
        <v>1122.494459002</v>
      </c>
      <c r="M6">
        <v>80.2715708286335</v>
      </c>
      <c r="N6">
        <v>0.79005707353598797</v>
      </c>
      <c r="O6">
        <v>0.54333061668025895</v>
      </c>
      <c r="P6">
        <v>43.3092324805339</v>
      </c>
      <c r="Q6">
        <v>9.5769834753732005E-2</v>
      </c>
    </row>
    <row r="7" spans="1:17" x14ac:dyDescent="0.3">
      <c r="A7" t="s">
        <v>30</v>
      </c>
      <c r="B7" t="s">
        <v>31</v>
      </c>
      <c r="C7" t="s">
        <v>3170</v>
      </c>
      <c r="D7" t="s">
        <v>21</v>
      </c>
      <c r="E7">
        <v>783709.66621057503</v>
      </c>
      <c r="F7">
        <v>1892.15</v>
      </c>
      <c r="G7">
        <v>0.78906487043851203</v>
      </c>
      <c r="H7">
        <v>1.8392594332260499</v>
      </c>
      <c r="I7">
        <v>3.00264578134612</v>
      </c>
      <c r="J7">
        <v>-6.4933332507703903E-2</v>
      </c>
      <c r="K7">
        <v>1832.3107805920199</v>
      </c>
      <c r="L7">
        <v>1642.8322938643901</v>
      </c>
      <c r="M7">
        <v>39.190576999886403</v>
      </c>
      <c r="N7">
        <v>0.71019729534771003</v>
      </c>
      <c r="O7">
        <v>4.4182543667256704</v>
      </c>
      <c r="P7">
        <v>39.9881626160618</v>
      </c>
      <c r="Q7">
        <v>-4.0251958066164002E-2</v>
      </c>
    </row>
    <row r="8" spans="1:17" x14ac:dyDescent="0.3">
      <c r="A8" t="s">
        <v>32</v>
      </c>
      <c r="B8" t="s">
        <v>33</v>
      </c>
      <c r="C8" t="s">
        <v>3171</v>
      </c>
      <c r="D8" t="s">
        <v>34</v>
      </c>
      <c r="E8">
        <v>707498.65070534998</v>
      </c>
      <c r="F8">
        <v>792.75</v>
      </c>
      <c r="G8">
        <v>5.2132235027414202</v>
      </c>
      <c r="H8">
        <v>-7.4997862227241203</v>
      </c>
      <c r="I8">
        <v>-6.6064353303302603</v>
      </c>
      <c r="J8">
        <v>-1.2643009998099799</v>
      </c>
      <c r="K8">
        <v>814.03830734773896</v>
      </c>
      <c r="L8">
        <v>765.09193649924305</v>
      </c>
      <c r="M8">
        <v>48.347026289606902</v>
      </c>
      <c r="N8">
        <v>1.0645465157496099</v>
      </c>
      <c r="O8">
        <v>15.042573320719001</v>
      </c>
      <c r="P8">
        <v>45.940721649484502</v>
      </c>
      <c r="Q8">
        <v>7.8991626004736998E-2</v>
      </c>
    </row>
    <row r="9" spans="1:17" x14ac:dyDescent="0.3">
      <c r="A9" t="s">
        <v>35</v>
      </c>
      <c r="B9" t="s">
        <v>36</v>
      </c>
      <c r="C9" t="s">
        <v>3173</v>
      </c>
      <c r="D9" t="s">
        <v>37</v>
      </c>
      <c r="E9">
        <v>675707.20308226999</v>
      </c>
      <c r="F9">
        <v>2875.85</v>
      </c>
      <c r="G9">
        <v>-10.489006254598101</v>
      </c>
      <c r="H9">
        <v>1.00681768558021</v>
      </c>
      <c r="I9">
        <v>9.9784887782680602</v>
      </c>
      <c r="J9">
        <v>-3.1085806767068198</v>
      </c>
      <c r="K9">
        <v>2755.27174728818</v>
      </c>
      <c r="L9">
        <v>2569.8264122892101</v>
      </c>
      <c r="M9">
        <v>53.148503420068998</v>
      </c>
      <c r="N9">
        <v>0.91297753893204003</v>
      </c>
      <c r="O9">
        <v>3.0443173322669899</v>
      </c>
      <c r="P9">
        <v>32.402569001634298</v>
      </c>
      <c r="Q9">
        <v>-5.6298173885502997E-2</v>
      </c>
    </row>
    <row r="10" spans="1:17" x14ac:dyDescent="0.3">
      <c r="A10" t="s">
        <v>38</v>
      </c>
      <c r="B10" t="s">
        <v>39</v>
      </c>
      <c r="C10" t="s">
        <v>3171</v>
      </c>
      <c r="D10" t="s">
        <v>40</v>
      </c>
      <c r="E10">
        <v>644264.26582385995</v>
      </c>
      <c r="F10">
        <v>1018.6</v>
      </c>
      <c r="G10">
        <v>27.425312185200202</v>
      </c>
      <c r="H10">
        <v>-7.0821616396907796</v>
      </c>
      <c r="I10">
        <v>-2.4340298716623998</v>
      </c>
      <c r="J10">
        <v>-3.08032096637334</v>
      </c>
      <c r="K10">
        <v>1056.65571269559</v>
      </c>
      <c r="L10">
        <v>965.66666161440901</v>
      </c>
      <c r="M10">
        <v>33.518371367991698</v>
      </c>
      <c r="N10">
        <v>0.307685220729499</v>
      </c>
      <c r="O10">
        <v>19.968584331435199</v>
      </c>
      <c r="P10">
        <v>70.519795764627105</v>
      </c>
      <c r="Q10">
        <v>-2.5053542595359E-2</v>
      </c>
    </row>
    <row r="11" spans="1:17" x14ac:dyDescent="0.3">
      <c r="A11" t="s">
        <v>41</v>
      </c>
      <c r="B11" t="s">
        <v>42</v>
      </c>
      <c r="C11" t="s">
        <v>3173</v>
      </c>
      <c r="D11" t="s">
        <v>43</v>
      </c>
      <c r="E11">
        <v>634573.02009523497</v>
      </c>
      <c r="F11">
        <v>507.35</v>
      </c>
      <c r="G11">
        <v>-13.814482414317</v>
      </c>
      <c r="H11">
        <v>-3.0623034422807902</v>
      </c>
      <c r="I11">
        <v>6.4743272378474401</v>
      </c>
      <c r="J11">
        <v>-2.8175440221643999</v>
      </c>
      <c r="K11">
        <v>491.79630017678301</v>
      </c>
      <c r="L11">
        <v>455.813943299811</v>
      </c>
      <c r="M11">
        <v>46.409402990962001</v>
      </c>
      <c r="N11">
        <v>0.75430994387447603</v>
      </c>
      <c r="O11">
        <v>2.5918990834729398</v>
      </c>
      <c r="P11">
        <v>27.043946412920999</v>
      </c>
      <c r="Q11">
        <v>0.113311187379039</v>
      </c>
    </row>
    <row r="12" spans="1:17" x14ac:dyDescent="0.3">
      <c r="A12" t="s">
        <v>44</v>
      </c>
      <c r="B12" t="s">
        <v>45</v>
      </c>
      <c r="C12" t="s">
        <v>3174</v>
      </c>
      <c r="D12" t="s">
        <v>46</v>
      </c>
      <c r="E12">
        <v>512934.97247049998</v>
      </c>
      <c r="F12">
        <v>3730.45</v>
      </c>
      <c r="G12">
        <v>1.71405762434903</v>
      </c>
      <c r="H12">
        <v>-0.47779112766070098</v>
      </c>
      <c r="I12">
        <v>-10.308574517993801</v>
      </c>
      <c r="J12">
        <v>0.85338239938647098</v>
      </c>
      <c r="K12">
        <v>3626.3168326734399</v>
      </c>
      <c r="L12">
        <v>3456.04896561736</v>
      </c>
      <c r="M12">
        <v>68.944331895879898</v>
      </c>
      <c r="N12">
        <v>0.84871515941868403</v>
      </c>
      <c r="O12">
        <v>5.0784757871034296</v>
      </c>
      <c r="P12">
        <v>31.0746473182129</v>
      </c>
      <c r="Q12">
        <v>0.123186573353566</v>
      </c>
    </row>
    <row r="13" spans="1:17" x14ac:dyDescent="0.3">
      <c r="A13" t="s">
        <v>47</v>
      </c>
      <c r="B13" t="s">
        <v>48</v>
      </c>
      <c r="C13" t="s">
        <v>3170</v>
      </c>
      <c r="D13" t="s">
        <v>21</v>
      </c>
      <c r="E13">
        <v>475332.30518685002</v>
      </c>
      <c r="F13">
        <v>1756.5</v>
      </c>
      <c r="G13">
        <v>8.5500586864410799</v>
      </c>
      <c r="H13">
        <v>5.6567896296711702</v>
      </c>
      <c r="I13">
        <v>-8.1791122477269198</v>
      </c>
      <c r="J13">
        <v>0.171144995637207</v>
      </c>
      <c r="K13">
        <v>1674.4995461537901</v>
      </c>
      <c r="L13">
        <v>1514.7427610797099</v>
      </c>
      <c r="M13">
        <v>43.252245452191403</v>
      </c>
      <c r="N13">
        <v>0.71696288968867095</v>
      </c>
      <c r="O13">
        <v>4.07059493310559</v>
      </c>
      <c r="P13">
        <v>45.3394563733399</v>
      </c>
      <c r="Q13">
        <v>-6.8818691255999995E-5</v>
      </c>
    </row>
    <row r="14" spans="1:17" x14ac:dyDescent="0.3">
      <c r="A14" t="s">
        <v>49</v>
      </c>
      <c r="B14" t="s">
        <v>50</v>
      </c>
      <c r="C14" t="s">
        <v>3171</v>
      </c>
      <c r="D14" t="s">
        <v>51</v>
      </c>
      <c r="E14">
        <v>471975.55668495002</v>
      </c>
      <c r="F14">
        <v>7631.1</v>
      </c>
      <c r="G14">
        <v>-24.955394180178601</v>
      </c>
      <c r="H14">
        <v>8.1193595502357603</v>
      </c>
      <c r="I14">
        <v>2.2564252500679101</v>
      </c>
      <c r="J14">
        <v>7.1899295469454394E-2</v>
      </c>
      <c r="K14">
        <v>7060.9501120212599</v>
      </c>
      <c r="L14">
        <v>6999.6902442358796</v>
      </c>
      <c r="M14">
        <v>68.838426554659605</v>
      </c>
      <c r="N14">
        <v>1.3906283390110199</v>
      </c>
      <c r="O14">
        <v>7.35018542543013</v>
      </c>
      <c r="P14">
        <v>23.3249297003781</v>
      </c>
      <c r="Q14">
        <v>-5.9222984833514E-2</v>
      </c>
    </row>
    <row r="15" spans="1:17" x14ac:dyDescent="0.3">
      <c r="A15" t="s">
        <v>52</v>
      </c>
      <c r="B15" t="s">
        <v>53</v>
      </c>
      <c r="C15" t="s">
        <v>3175</v>
      </c>
      <c r="D15" t="s">
        <v>54</v>
      </c>
      <c r="E15">
        <v>440517.90049199999</v>
      </c>
      <c r="F15">
        <v>1836</v>
      </c>
      <c r="G15">
        <v>33.931445237969797</v>
      </c>
      <c r="H15">
        <v>3.5316748355768799</v>
      </c>
      <c r="I15">
        <v>1.78845600750272</v>
      </c>
      <c r="J15">
        <v>-6.0706140979436196E-3</v>
      </c>
      <c r="K15">
        <v>1744.54530268399</v>
      </c>
      <c r="L15">
        <v>1536.1639415730399</v>
      </c>
      <c r="M15">
        <v>51.353549873760301</v>
      </c>
      <c r="N15">
        <v>0.77052573239286704</v>
      </c>
      <c r="O15">
        <v>2.03431372549018</v>
      </c>
      <c r="P15">
        <v>71.853793232554807</v>
      </c>
      <c r="Q15">
        <v>0.13835670930487001</v>
      </c>
    </row>
    <row r="16" spans="1:17" x14ac:dyDescent="0.3">
      <c r="A16" t="s">
        <v>55</v>
      </c>
      <c r="B16" t="s">
        <v>56</v>
      </c>
      <c r="C16" t="s">
        <v>3176</v>
      </c>
      <c r="D16" t="s">
        <v>57</v>
      </c>
      <c r="E16">
        <v>401587.42793960997</v>
      </c>
      <c r="F16">
        <v>414.15</v>
      </c>
      <c r="G16">
        <v>45.656337636518202</v>
      </c>
      <c r="H16">
        <v>-0.10790510569452</v>
      </c>
      <c r="I16">
        <v>15.523710739289401</v>
      </c>
      <c r="J16">
        <v>2.5457545522521601</v>
      </c>
      <c r="K16">
        <v>397.80437886967002</v>
      </c>
      <c r="L16">
        <v>349.80804286103</v>
      </c>
      <c r="M16">
        <v>61.360216744577798</v>
      </c>
      <c r="N16">
        <v>0.79664403335921197</v>
      </c>
      <c r="O16">
        <v>2.9337196667873902</v>
      </c>
      <c r="P16">
        <v>81.844127332601502</v>
      </c>
      <c r="Q16">
        <v>0.19057064159109299</v>
      </c>
    </row>
    <row r="17" spans="1:17" x14ac:dyDescent="0.3">
      <c r="A17" t="s">
        <v>58</v>
      </c>
      <c r="B17" t="s">
        <v>59</v>
      </c>
      <c r="C17" t="s">
        <v>3177</v>
      </c>
      <c r="D17" t="s">
        <v>60</v>
      </c>
      <c r="E17">
        <v>383700.04533533897</v>
      </c>
      <c r="F17">
        <v>12204.1</v>
      </c>
      <c r="G17">
        <v>-10.0622403094217</v>
      </c>
      <c r="H17">
        <v>-2.89102862172237</v>
      </c>
      <c r="I17">
        <v>-10.181628062188</v>
      </c>
      <c r="J17">
        <v>-1.7140376124152199</v>
      </c>
      <c r="K17">
        <v>12358.1669106766</v>
      </c>
      <c r="L17">
        <v>11821.1232879379</v>
      </c>
      <c r="M17">
        <v>40.670937877787402</v>
      </c>
      <c r="N17">
        <v>0.70870384346766502</v>
      </c>
      <c r="O17">
        <v>12.0934767823928</v>
      </c>
      <c r="P17">
        <v>25.329006485137501</v>
      </c>
      <c r="Q17">
        <v>6.1991991885215002E-2</v>
      </c>
    </row>
    <row r="18" spans="1:17" x14ac:dyDescent="0.3">
      <c r="A18" t="s">
        <v>61</v>
      </c>
      <c r="B18" t="s">
        <v>62</v>
      </c>
      <c r="C18" t="s">
        <v>3171</v>
      </c>
      <c r="D18" t="s">
        <v>24</v>
      </c>
      <c r="E18">
        <v>383678.81674457999</v>
      </c>
      <c r="F18">
        <v>1240.45</v>
      </c>
      <c r="G18">
        <v>-4.9986061126548504</v>
      </c>
      <c r="H18">
        <v>1.98962263216544</v>
      </c>
      <c r="I18">
        <v>1.8135490100314899</v>
      </c>
      <c r="J18">
        <v>1.9702032786394299</v>
      </c>
      <c r="K18">
        <v>1192.1025374419501</v>
      </c>
      <c r="L18">
        <v>1134.9755288756</v>
      </c>
      <c r="M18">
        <v>79.836222705981598</v>
      </c>
      <c r="N18">
        <v>0.73273956034955601</v>
      </c>
      <c r="O18">
        <v>7.9970978274013396</v>
      </c>
      <c r="P18">
        <v>30.381542989278898</v>
      </c>
      <c r="Q18">
        <v>4.0615908394925002E-2</v>
      </c>
    </row>
    <row r="19" spans="1:17" x14ac:dyDescent="0.3">
      <c r="A19" t="s">
        <v>63</v>
      </c>
      <c r="B19" t="s">
        <v>64</v>
      </c>
      <c r="C19" t="s">
        <v>3171</v>
      </c>
      <c r="D19" t="s">
        <v>24</v>
      </c>
      <c r="E19">
        <v>365754.43860763998</v>
      </c>
      <c r="F19">
        <v>1839.7</v>
      </c>
      <c r="G19">
        <v>-23.748312521649002</v>
      </c>
      <c r="H19">
        <v>-7.0156602234875604E-2</v>
      </c>
      <c r="I19">
        <v>-9.2035417139400799</v>
      </c>
      <c r="J19">
        <v>1.1670171798739599</v>
      </c>
      <c r="K19">
        <v>1791.9747173813</v>
      </c>
      <c r="L19">
        <v>1775.5865558194901</v>
      </c>
      <c r="M19">
        <v>69.581838246332396</v>
      </c>
      <c r="N19">
        <v>0.74187525971031099</v>
      </c>
      <c r="O19">
        <v>4.7181605696581004</v>
      </c>
      <c r="P19">
        <v>19.163131133205901</v>
      </c>
      <c r="Q19">
        <v>-0.104627326936299</v>
      </c>
    </row>
    <row r="20" spans="1:17" x14ac:dyDescent="0.3">
      <c r="A20" t="s">
        <v>65</v>
      </c>
      <c r="B20" t="s">
        <v>66</v>
      </c>
      <c r="C20" t="s">
        <v>3169</v>
      </c>
      <c r="D20" t="s">
        <v>67</v>
      </c>
      <c r="E20">
        <v>365331.30814223998</v>
      </c>
      <c r="F20">
        <v>290.39999999999998</v>
      </c>
      <c r="G20">
        <v>29.454365569144201</v>
      </c>
      <c r="H20">
        <v>-15.2027947653827</v>
      </c>
      <c r="I20">
        <v>-4.0520116853439498</v>
      </c>
      <c r="J20">
        <v>-0.98668514232360804</v>
      </c>
      <c r="K20">
        <v>308.63587793983601</v>
      </c>
      <c r="L20">
        <v>272.55990871502598</v>
      </c>
      <c r="M20">
        <v>30.497101104905799</v>
      </c>
      <c r="N20">
        <v>0.89193907497826896</v>
      </c>
      <c r="O20">
        <v>18.801652892561901</v>
      </c>
      <c r="P20">
        <v>61.423012784880399</v>
      </c>
      <c r="Q20">
        <v>8.9417149845764002E-2</v>
      </c>
    </row>
    <row r="21" spans="1:17" x14ac:dyDescent="0.3">
      <c r="A21" t="s">
        <v>68</v>
      </c>
      <c r="B21" t="s">
        <v>69</v>
      </c>
      <c r="C21" t="s">
        <v>3177</v>
      </c>
      <c r="D21" t="s">
        <v>60</v>
      </c>
      <c r="E21">
        <v>354119.45676460001</v>
      </c>
      <c r="F21">
        <v>962.05</v>
      </c>
      <c r="G21">
        <v>24.120155866836999</v>
      </c>
      <c r="H21">
        <v>-14.9813245294013</v>
      </c>
      <c r="I21">
        <v>-16.130649722911901</v>
      </c>
      <c r="J21">
        <v>-4.7890029430698897</v>
      </c>
      <c r="K21">
        <v>1037.63437885957</v>
      </c>
      <c r="L21">
        <v>936.71552293564696</v>
      </c>
      <c r="M21">
        <v>20.247527772043</v>
      </c>
      <c r="N21">
        <v>1.2078892947226501</v>
      </c>
      <c r="O21">
        <v>22.550802972818399</v>
      </c>
      <c r="P21">
        <v>58.153871445010601</v>
      </c>
      <c r="Q21">
        <v>0.14780019140360201</v>
      </c>
    </row>
    <row r="22" spans="1:17" x14ac:dyDescent="0.3">
      <c r="A22" t="s">
        <v>70</v>
      </c>
      <c r="B22" t="s">
        <v>71</v>
      </c>
      <c r="C22" t="s">
        <v>3178</v>
      </c>
      <c r="D22" t="s">
        <v>72</v>
      </c>
      <c r="E22">
        <v>342623.97496336</v>
      </c>
      <c r="F22">
        <v>5265.2</v>
      </c>
      <c r="G22">
        <v>12.5868660812112</v>
      </c>
      <c r="H22">
        <v>1.76781981002243E-2</v>
      </c>
      <c r="I22">
        <v>16.2225531407529</v>
      </c>
      <c r="J22">
        <v>-4.3206911182483498</v>
      </c>
      <c r="K22">
        <v>5043.0462606852798</v>
      </c>
      <c r="L22">
        <v>4574.6625490757197</v>
      </c>
      <c r="M22">
        <v>61.2186206202473</v>
      </c>
      <c r="N22">
        <v>0.88958143083235497</v>
      </c>
      <c r="O22">
        <v>3.4908455519258399</v>
      </c>
      <c r="P22">
        <v>45.608407079646</v>
      </c>
      <c r="Q22">
        <v>-4.1092883241549997E-3</v>
      </c>
    </row>
    <row r="23" spans="1:17" x14ac:dyDescent="0.3">
      <c r="A23" t="s">
        <v>73</v>
      </c>
      <c r="B23" t="s">
        <v>74</v>
      </c>
      <c r="C23" t="s">
        <v>3179</v>
      </c>
      <c r="D23" t="s">
        <v>75</v>
      </c>
      <c r="E23">
        <v>337018.53140122897</v>
      </c>
      <c r="F23">
        <v>2956.3</v>
      </c>
      <c r="G23">
        <v>-7.9114159649522602</v>
      </c>
      <c r="H23">
        <v>-8.2869818142539806</v>
      </c>
      <c r="I23">
        <v>-20.056767261832199</v>
      </c>
      <c r="J23">
        <v>-1.8340064386484001</v>
      </c>
      <c r="K23">
        <v>3054.9017961971299</v>
      </c>
      <c r="L23">
        <v>3000.0423067116399</v>
      </c>
      <c r="M23">
        <v>38.051511514016099</v>
      </c>
      <c r="N23">
        <v>0.58280682940080497</v>
      </c>
      <c r="O23">
        <v>26.6414098704461</v>
      </c>
      <c r="P23">
        <v>38.015873015872998</v>
      </c>
      <c r="Q23">
        <v>7.3433639229597003E-2</v>
      </c>
    </row>
    <row r="24" spans="1:17" x14ac:dyDescent="0.3">
      <c r="A24" t="s">
        <v>76</v>
      </c>
      <c r="B24" t="s">
        <v>77</v>
      </c>
      <c r="C24" t="s">
        <v>3177</v>
      </c>
      <c r="D24" t="s">
        <v>60</v>
      </c>
      <c r="E24">
        <v>336486.49030175997</v>
      </c>
      <c r="F24">
        <v>2808.2</v>
      </c>
      <c r="G24">
        <v>45.032804702631502</v>
      </c>
      <c r="H24">
        <v>-5.8560115873175</v>
      </c>
      <c r="I24">
        <v>36.238617348544402</v>
      </c>
      <c r="J24">
        <v>2.135583344859</v>
      </c>
      <c r="K24">
        <v>2740.11693955386</v>
      </c>
      <c r="L24">
        <v>2337.3278116425799</v>
      </c>
      <c r="M24">
        <v>65.531064547504499</v>
      </c>
      <c r="N24">
        <v>0.73675848378586295</v>
      </c>
      <c r="O24">
        <v>7.31073285378534</v>
      </c>
      <c r="P24">
        <v>93.668965517241304</v>
      </c>
      <c r="Q24">
        <v>0.20006840318352301</v>
      </c>
    </row>
    <row r="25" spans="1:17" x14ac:dyDescent="0.3">
      <c r="A25" t="s">
        <v>78</v>
      </c>
      <c r="B25" t="s">
        <v>79</v>
      </c>
      <c r="C25" t="s">
        <v>3180</v>
      </c>
      <c r="D25" t="s">
        <v>80</v>
      </c>
      <c r="E25">
        <v>335202.07043781999</v>
      </c>
      <c r="F25">
        <v>11630.9</v>
      </c>
      <c r="G25">
        <v>8.7564836380820701</v>
      </c>
      <c r="H25">
        <v>-1.56555664388015</v>
      </c>
      <c r="I25">
        <v>5.9509506952856404</v>
      </c>
      <c r="J25">
        <v>-1.1859538533435501</v>
      </c>
      <c r="K25">
        <v>11373.9835663223</v>
      </c>
      <c r="L25">
        <v>10390.874938311699</v>
      </c>
      <c r="M25">
        <v>59.528109012686798</v>
      </c>
      <c r="N25">
        <v>0.656285570886323</v>
      </c>
      <c r="O25">
        <v>3.8440705362439802</v>
      </c>
      <c r="P25">
        <v>44.572128203056501</v>
      </c>
      <c r="Q25">
        <v>4.2363235430313E-2</v>
      </c>
    </row>
    <row r="26" spans="1:17" x14ac:dyDescent="0.3">
      <c r="A26" t="s">
        <v>81</v>
      </c>
      <c r="B26" t="s">
        <v>82</v>
      </c>
      <c r="C26" t="s">
        <v>3181</v>
      </c>
      <c r="D26" t="s">
        <v>83</v>
      </c>
      <c r="E26">
        <v>330461.47825460002</v>
      </c>
      <c r="F26">
        <v>3725.35</v>
      </c>
      <c r="G26">
        <v>-14.4935175939918</v>
      </c>
      <c r="H26">
        <v>5.9646240412050204</v>
      </c>
      <c r="I26">
        <v>-10.9924092841381</v>
      </c>
      <c r="J26">
        <v>-0.701439713839626</v>
      </c>
      <c r="K26">
        <v>3547.1289148656901</v>
      </c>
      <c r="L26">
        <v>3440.95318605493</v>
      </c>
      <c r="M26">
        <v>58.087299288346799</v>
      </c>
      <c r="N26">
        <v>0.73876939934582897</v>
      </c>
      <c r="O26">
        <v>4.3378474505750999</v>
      </c>
      <c r="P26">
        <v>21.916777117798102</v>
      </c>
      <c r="Q26">
        <v>7.3432507196882005E-2</v>
      </c>
    </row>
    <row r="27" spans="1:17" x14ac:dyDescent="0.3">
      <c r="A27" t="s">
        <v>84</v>
      </c>
      <c r="B27" t="s">
        <v>85</v>
      </c>
      <c r="C27" t="s">
        <v>3177</v>
      </c>
      <c r="D27" t="s">
        <v>86</v>
      </c>
      <c r="E27">
        <v>328536.80179572001</v>
      </c>
      <c r="F27">
        <v>11764.65</v>
      </c>
      <c r="G27">
        <v>101.21612850859</v>
      </c>
      <c r="H27">
        <v>17.1442554732368</v>
      </c>
      <c r="I27">
        <v>22.992394232258398</v>
      </c>
      <c r="J27">
        <v>6.5862308332684796</v>
      </c>
      <c r="K27">
        <v>10416.7826614485</v>
      </c>
      <c r="L27">
        <v>8778.7542363583507</v>
      </c>
      <c r="M27">
        <v>73.291801256685204</v>
      </c>
      <c r="N27">
        <v>1.3345138943380499</v>
      </c>
      <c r="O27">
        <v>2.4594866825617498</v>
      </c>
      <c r="P27">
        <v>139.94554410009999</v>
      </c>
      <c r="Q27">
        <v>0.180969264655889</v>
      </c>
    </row>
    <row r="28" spans="1:17" x14ac:dyDescent="0.3">
      <c r="A28" t="s">
        <v>87</v>
      </c>
      <c r="B28" t="s">
        <v>88</v>
      </c>
      <c r="C28" t="s">
        <v>3181</v>
      </c>
      <c r="D28" t="s">
        <v>89</v>
      </c>
      <c r="E28">
        <v>313930.41277153499</v>
      </c>
      <c r="F28">
        <v>3274.65</v>
      </c>
      <c r="G28">
        <v>-23.915901827360599</v>
      </c>
      <c r="H28">
        <v>5.0322467618944202</v>
      </c>
      <c r="I28">
        <v>-1.9907233876898099E-2</v>
      </c>
      <c r="J28">
        <v>-2.89378389582803</v>
      </c>
      <c r="K28">
        <v>3134.3329899404098</v>
      </c>
      <c r="L28">
        <v>3037.5175315628699</v>
      </c>
      <c r="M28">
        <v>50.180472711492001</v>
      </c>
      <c r="N28">
        <v>1.02397055252028</v>
      </c>
      <c r="O28">
        <v>4.5287282610355097</v>
      </c>
      <c r="P28">
        <v>22.6414741020935</v>
      </c>
      <c r="Q28">
        <v>-6.7692985160133001E-2</v>
      </c>
    </row>
    <row r="29" spans="1:17" x14ac:dyDescent="0.3">
      <c r="A29" t="s">
        <v>90</v>
      </c>
      <c r="B29" t="s">
        <v>91</v>
      </c>
      <c r="C29" t="s">
        <v>3176</v>
      </c>
      <c r="D29" t="s">
        <v>92</v>
      </c>
      <c r="E29">
        <v>310919.18566916999</v>
      </c>
      <c r="F29">
        <v>334.3</v>
      </c>
      <c r="G29">
        <v>41.0188243036324</v>
      </c>
      <c r="H29">
        <v>-4.7695937365276198</v>
      </c>
      <c r="I29">
        <v>11.137379499143201</v>
      </c>
      <c r="J29">
        <v>-1.57455279837114</v>
      </c>
      <c r="K29">
        <v>334.64011295118303</v>
      </c>
      <c r="L29">
        <v>296.69318990588403</v>
      </c>
      <c r="M29">
        <v>46.2555547630135</v>
      </c>
      <c r="N29">
        <v>0.97270037980160695</v>
      </c>
      <c r="O29">
        <v>8.4355369428656903</v>
      </c>
      <c r="P29">
        <v>72.541935483870901</v>
      </c>
      <c r="Q29">
        <v>0.12342882656431101</v>
      </c>
    </row>
    <row r="30" spans="1:17" x14ac:dyDescent="0.3">
      <c r="A30" t="s">
        <v>93</v>
      </c>
      <c r="B30" t="s">
        <v>94</v>
      </c>
      <c r="C30" t="s">
        <v>3176</v>
      </c>
      <c r="D30" t="s">
        <v>95</v>
      </c>
      <c r="E30">
        <v>309013.05580823898</v>
      </c>
      <c r="F30">
        <v>1950.8</v>
      </c>
      <c r="G30">
        <v>68.071467940518403</v>
      </c>
      <c r="H30">
        <v>4.5101239502675901</v>
      </c>
      <c r="I30">
        <v>-10.734751428577001</v>
      </c>
      <c r="J30">
        <v>3.35445740543588</v>
      </c>
      <c r="K30">
        <v>1848.97409456787</v>
      </c>
      <c r="L30">
        <v>1714.6537533841099</v>
      </c>
      <c r="M30">
        <v>65.407113759256703</v>
      </c>
      <c r="N30">
        <v>0.98907597194472496</v>
      </c>
      <c r="O30">
        <v>11.4465860159934</v>
      </c>
      <c r="P30">
        <v>139.200539513211</v>
      </c>
      <c r="Q30">
        <v>5.7618463778977003E-2</v>
      </c>
    </row>
    <row r="31" spans="1:17" x14ac:dyDescent="0.3">
      <c r="A31" t="s">
        <v>96</v>
      </c>
      <c r="B31" t="s">
        <v>97</v>
      </c>
      <c r="C31" t="s">
        <v>3182</v>
      </c>
      <c r="D31" t="s">
        <v>98</v>
      </c>
      <c r="E31">
        <v>308640.65246160002</v>
      </c>
      <c r="F31">
        <v>1428.8</v>
      </c>
      <c r="G31">
        <v>45.838071822730001</v>
      </c>
      <c r="H31">
        <v>-8.5449687515180504</v>
      </c>
      <c r="I31">
        <v>-2.2552488426834501</v>
      </c>
      <c r="J31">
        <v>-3.5951044076722698</v>
      </c>
      <c r="K31">
        <v>1468.1753817598201</v>
      </c>
      <c r="L31">
        <v>1313.92983678667</v>
      </c>
      <c r="M31">
        <v>37.514497133632503</v>
      </c>
      <c r="N31">
        <v>0.55866695409293299</v>
      </c>
      <c r="O31">
        <v>13.479843225083901</v>
      </c>
      <c r="P31">
        <v>89.3704440026507</v>
      </c>
      <c r="Q31">
        <v>7.0039279633214005E-2</v>
      </c>
    </row>
    <row r="32" spans="1:17" x14ac:dyDescent="0.3">
      <c r="A32" t="s">
        <v>99</v>
      </c>
      <c r="B32" t="s">
        <v>100</v>
      </c>
      <c r="C32" t="s">
        <v>3171</v>
      </c>
      <c r="D32" t="s">
        <v>40</v>
      </c>
      <c r="E32">
        <v>300915.58493214002</v>
      </c>
      <c r="F32">
        <v>1888.2</v>
      </c>
      <c r="G32">
        <v>-5.0053013623079003</v>
      </c>
      <c r="H32">
        <v>15.1286510641447</v>
      </c>
      <c r="I32">
        <v>4.6686894030021202</v>
      </c>
      <c r="J32">
        <v>-0.91706532542371899</v>
      </c>
      <c r="K32">
        <v>1714.90395065135</v>
      </c>
      <c r="L32">
        <v>1628.6509317402599</v>
      </c>
      <c r="M32">
        <v>68.0234911848558</v>
      </c>
      <c r="N32">
        <v>1.1058115623917499</v>
      </c>
      <c r="O32">
        <v>1.7371041203262301</v>
      </c>
      <c r="P32">
        <v>33.0608505690426</v>
      </c>
      <c r="Q32">
        <v>-4.7020745222943999E-2</v>
      </c>
    </row>
    <row r="33" spans="1:17" x14ac:dyDescent="0.3">
      <c r="A33" t="s">
        <v>101</v>
      </c>
      <c r="B33" t="s">
        <v>102</v>
      </c>
      <c r="C33" t="s">
        <v>3169</v>
      </c>
      <c r="D33" t="s">
        <v>103</v>
      </c>
      <c r="E33">
        <v>300186.49680816999</v>
      </c>
      <c r="F33">
        <v>487.1</v>
      </c>
      <c r="G33">
        <v>47.143468648126898</v>
      </c>
      <c r="H33">
        <v>-8.3229950938007509</v>
      </c>
      <c r="I33">
        <v>0.40639726692289102</v>
      </c>
      <c r="J33">
        <v>-2.5437007228117698</v>
      </c>
      <c r="K33">
        <v>502.86187028188601</v>
      </c>
      <c r="L33">
        <v>447.676287657817</v>
      </c>
      <c r="M33">
        <v>35.763885137775198</v>
      </c>
      <c r="N33">
        <v>0.91941450198881902</v>
      </c>
      <c r="O33">
        <v>11.5889960993635</v>
      </c>
      <c r="P33">
        <v>77.482237201676</v>
      </c>
      <c r="Q33">
        <v>0.13105702075598699</v>
      </c>
    </row>
    <row r="34" spans="1:17" x14ac:dyDescent="0.3">
      <c r="A34" t="s">
        <v>104</v>
      </c>
      <c r="B34" t="s">
        <v>105</v>
      </c>
      <c r="C34" t="s">
        <v>3183</v>
      </c>
      <c r="D34" t="s">
        <v>106</v>
      </c>
      <c r="E34">
        <v>296778.937875</v>
      </c>
      <c r="F34">
        <v>4437.6499999999996</v>
      </c>
      <c r="G34">
        <v>96.748320987161307</v>
      </c>
      <c r="H34">
        <v>-10.344364315872101</v>
      </c>
      <c r="I34">
        <v>27.082346090046599</v>
      </c>
      <c r="J34">
        <v>-6.3304133688203903</v>
      </c>
      <c r="K34">
        <v>4745.8604191533996</v>
      </c>
      <c r="L34">
        <v>4024.05912950419</v>
      </c>
      <c r="M34">
        <v>24.9492928062568</v>
      </c>
      <c r="N34">
        <v>0.57299032699547303</v>
      </c>
      <c r="O34">
        <v>27.877367525604701</v>
      </c>
      <c r="P34">
        <v>151.026699852924</v>
      </c>
      <c r="Q34">
        <v>0.248666860357076</v>
      </c>
    </row>
    <row r="35" spans="1:17" x14ac:dyDescent="0.3">
      <c r="A35" t="s">
        <v>107</v>
      </c>
      <c r="B35" t="s">
        <v>108</v>
      </c>
      <c r="C35" t="s">
        <v>3170</v>
      </c>
      <c r="D35" t="s">
        <v>21</v>
      </c>
      <c r="E35">
        <v>281198.86839231499</v>
      </c>
      <c r="F35">
        <v>538.15</v>
      </c>
      <c r="G35">
        <v>0.50590030243655404</v>
      </c>
      <c r="H35">
        <v>3.4560156003471598</v>
      </c>
      <c r="I35">
        <v>-9.5829421713199299</v>
      </c>
      <c r="J35">
        <v>3.30142698009006</v>
      </c>
      <c r="K35">
        <v>519.91960526078503</v>
      </c>
      <c r="L35">
        <v>486.49103005610601</v>
      </c>
      <c r="M35">
        <v>54.014587503249601</v>
      </c>
      <c r="N35">
        <v>0.85947467441554104</v>
      </c>
      <c r="O35">
        <v>7.7580600204403902</v>
      </c>
      <c r="P35">
        <v>43.487534995333903</v>
      </c>
      <c r="Q35">
        <v>-0.10837535428350201</v>
      </c>
    </row>
    <row r="36" spans="1:17" x14ac:dyDescent="0.3">
      <c r="A36" t="s">
        <v>109</v>
      </c>
      <c r="B36" t="s">
        <v>110</v>
      </c>
      <c r="C36" t="s">
        <v>3178</v>
      </c>
      <c r="D36" t="s">
        <v>111</v>
      </c>
      <c r="E36">
        <v>260785.60138959999</v>
      </c>
      <c r="F36">
        <v>7336</v>
      </c>
      <c r="G36">
        <v>230.874536241372</v>
      </c>
      <c r="H36">
        <v>9.5354012938678707</v>
      </c>
      <c r="I36">
        <v>65.138025508360599</v>
      </c>
      <c r="J36">
        <v>1.41567774540392</v>
      </c>
      <c r="K36">
        <v>6466.0488442276701</v>
      </c>
      <c r="L36">
        <v>4799.68189638901</v>
      </c>
      <c r="M36">
        <v>70.309246654131599</v>
      </c>
      <c r="N36">
        <v>0.59580333518029505</v>
      </c>
      <c r="O36">
        <v>2.3555070883315201</v>
      </c>
      <c r="P36">
        <v>277.17223650385603</v>
      </c>
      <c r="Q36">
        <v>0.28764800981431699</v>
      </c>
    </row>
    <row r="37" spans="1:17" x14ac:dyDescent="0.3">
      <c r="A37" t="s">
        <v>112</v>
      </c>
      <c r="B37" t="s">
        <v>113</v>
      </c>
      <c r="C37" t="s">
        <v>3176</v>
      </c>
      <c r="D37" t="s">
        <v>57</v>
      </c>
      <c r="E37">
        <v>251356.71078497</v>
      </c>
      <c r="F37">
        <v>651.70000000000005</v>
      </c>
      <c r="G37">
        <v>47.739024203682398</v>
      </c>
      <c r="H37">
        <v>-7.9767175124647203</v>
      </c>
      <c r="I37">
        <v>8.0404384832734799</v>
      </c>
      <c r="J37">
        <v>2.8719767956303599</v>
      </c>
      <c r="K37">
        <v>671.85838001122499</v>
      </c>
      <c r="L37">
        <v>605.27737219572396</v>
      </c>
      <c r="M37">
        <v>49.797357503285603</v>
      </c>
      <c r="N37">
        <v>0.55458764334639099</v>
      </c>
      <c r="O37">
        <v>37.4635568513119</v>
      </c>
      <c r="P37">
        <v>125.228961465353</v>
      </c>
      <c r="Q37">
        <v>0.17596116395977601</v>
      </c>
    </row>
    <row r="38" spans="1:17" x14ac:dyDescent="0.3">
      <c r="A38" t="s">
        <v>114</v>
      </c>
      <c r="B38" t="s">
        <v>115</v>
      </c>
      <c r="C38" t="s">
        <v>3173</v>
      </c>
      <c r="D38" t="s">
        <v>116</v>
      </c>
      <c r="E38">
        <v>250406.07680939999</v>
      </c>
      <c r="F38">
        <v>2597.15</v>
      </c>
      <c r="G38">
        <v>-12.2343958394971</v>
      </c>
      <c r="H38">
        <v>-2.77595457622078</v>
      </c>
      <c r="I38">
        <v>-14.4101115306284</v>
      </c>
      <c r="J38">
        <v>-1.6555565522978599</v>
      </c>
      <c r="K38">
        <v>2525.6714357002102</v>
      </c>
      <c r="L38">
        <v>2482.62088971821</v>
      </c>
      <c r="M38">
        <v>78.8532132127539</v>
      </c>
      <c r="N38">
        <v>1.0714843706316199</v>
      </c>
      <c r="O38">
        <v>6.6284196138074396</v>
      </c>
      <c r="P38">
        <v>16.698831506415299</v>
      </c>
      <c r="Q38">
        <v>-1.0075284902453E-2</v>
      </c>
    </row>
    <row r="39" spans="1:17" x14ac:dyDescent="0.3">
      <c r="A39" t="s">
        <v>117</v>
      </c>
      <c r="B39" t="s">
        <v>118</v>
      </c>
      <c r="C39" t="s">
        <v>3178</v>
      </c>
      <c r="D39" t="s">
        <v>119</v>
      </c>
      <c r="E39">
        <v>240161.13000810001</v>
      </c>
      <c r="F39">
        <v>275.85000000000002</v>
      </c>
      <c r="G39">
        <v>139.00375254435701</v>
      </c>
      <c r="H39">
        <v>-5.6644709341830204</v>
      </c>
      <c r="I39">
        <v>59.2516102112602</v>
      </c>
      <c r="J39">
        <v>-0.87280337773768801</v>
      </c>
      <c r="K39">
        <v>247.751984504224</v>
      </c>
      <c r="L39">
        <v>192.499097202954</v>
      </c>
      <c r="M39">
        <v>60.989349675912102</v>
      </c>
      <c r="N39">
        <v>1.16413763063752</v>
      </c>
      <c r="O39">
        <v>3.84266811673008</v>
      </c>
      <c r="P39">
        <v>182.19948849104799</v>
      </c>
      <c r="Q39">
        <v>7.2344998360734006E-2</v>
      </c>
    </row>
    <row r="40" spans="1:17" x14ac:dyDescent="0.3">
      <c r="A40" t="s">
        <v>120</v>
      </c>
      <c r="B40" t="s">
        <v>121</v>
      </c>
      <c r="C40" t="s">
        <v>3183</v>
      </c>
      <c r="D40" t="s">
        <v>122</v>
      </c>
      <c r="E40">
        <v>240035.73547765001</v>
      </c>
      <c r="F40">
        <v>6740.3</v>
      </c>
      <c r="G40">
        <v>52.326158397088498</v>
      </c>
      <c r="H40">
        <v>-10.0331290860615</v>
      </c>
      <c r="I40">
        <v>24.362527390119801</v>
      </c>
      <c r="J40">
        <v>0.67587280667819605</v>
      </c>
      <c r="K40">
        <v>6883.2020375551001</v>
      </c>
      <c r="L40">
        <v>5987.0252020132102</v>
      </c>
      <c r="M40">
        <v>50.761699181335601</v>
      </c>
      <c r="N40">
        <v>0.53397108528432002</v>
      </c>
      <c r="O40">
        <v>18.224708099046001</v>
      </c>
      <c r="P40">
        <v>107.649414664202</v>
      </c>
      <c r="Q40">
        <v>0.16618956284167899</v>
      </c>
    </row>
    <row r="41" spans="1:17" x14ac:dyDescent="0.3">
      <c r="A41" t="s">
        <v>123</v>
      </c>
      <c r="B41" t="s">
        <v>124</v>
      </c>
      <c r="C41" t="s">
        <v>3169</v>
      </c>
      <c r="D41" t="s">
        <v>18</v>
      </c>
      <c r="E41">
        <v>237872.26056163499</v>
      </c>
      <c r="F41">
        <v>168.45</v>
      </c>
      <c r="G41">
        <v>55.863804621249002</v>
      </c>
      <c r="H41">
        <v>-3.12585012167404</v>
      </c>
      <c r="I41">
        <v>-10.303723310703299</v>
      </c>
      <c r="J41">
        <v>-5.5906458994557697</v>
      </c>
      <c r="K41">
        <v>172.24952877485899</v>
      </c>
      <c r="L41">
        <v>156.866976838158</v>
      </c>
      <c r="M41">
        <v>32.897732966669501</v>
      </c>
      <c r="N41">
        <v>0.87283233509152303</v>
      </c>
      <c r="O41">
        <v>16.829919857524501</v>
      </c>
      <c r="P41">
        <v>97.017543859649095</v>
      </c>
      <c r="Q41">
        <v>9.8558806891300005E-2</v>
      </c>
    </row>
    <row r="42" spans="1:17" x14ac:dyDescent="0.3">
      <c r="A42" t="s">
        <v>125</v>
      </c>
      <c r="B42" t="s">
        <v>126</v>
      </c>
      <c r="C42" t="s">
        <v>3179</v>
      </c>
      <c r="D42" t="s">
        <v>127</v>
      </c>
      <c r="E42">
        <v>233162.98775351999</v>
      </c>
      <c r="F42">
        <v>956.7</v>
      </c>
      <c r="G42">
        <v>-7.7612923146162398</v>
      </c>
      <c r="H42">
        <v>1.68148764685221</v>
      </c>
      <c r="I42">
        <v>3.87218048706562</v>
      </c>
      <c r="J42">
        <v>0.27026611510975201</v>
      </c>
      <c r="K42">
        <v>927.89810803210901</v>
      </c>
      <c r="L42">
        <v>876.23416745582995</v>
      </c>
      <c r="M42">
        <v>58.367935685136104</v>
      </c>
      <c r="N42">
        <v>0.87308504618185601</v>
      </c>
      <c r="O42">
        <v>2.2838925472979899</v>
      </c>
      <c r="P42">
        <v>32.3236514522821</v>
      </c>
      <c r="Q42">
        <v>2.5818239539585001E-2</v>
      </c>
    </row>
    <row r="43" spans="1:17" x14ac:dyDescent="0.3">
      <c r="A43" t="s">
        <v>128</v>
      </c>
      <c r="B43" t="s">
        <v>129</v>
      </c>
      <c r="C43" t="s">
        <v>3171</v>
      </c>
      <c r="D43" t="s">
        <v>51</v>
      </c>
      <c r="E43">
        <v>220395.42848172001</v>
      </c>
      <c r="F43">
        <v>346.9</v>
      </c>
      <c r="G43">
        <v>22.708789784014002</v>
      </c>
      <c r="H43">
        <v>3.02344481830165</v>
      </c>
      <c r="I43">
        <v>-16.663795556198298</v>
      </c>
      <c r="J43">
        <v>-2.1683736600491499</v>
      </c>
      <c r="K43">
        <v>339.59854575889199</v>
      </c>
      <c r="L43">
        <v>309.552405090268</v>
      </c>
      <c r="M43">
        <v>53.913525398685202</v>
      </c>
      <c r="N43">
        <v>1.16565366765328</v>
      </c>
      <c r="O43">
        <v>13.7791870856154</v>
      </c>
      <c r="P43">
        <v>69.840881272949801</v>
      </c>
    </row>
    <row r="44" spans="1:17" x14ac:dyDescent="0.3">
      <c r="A44" t="s">
        <v>130</v>
      </c>
      <c r="B44" t="s">
        <v>131</v>
      </c>
      <c r="C44" t="s">
        <v>3184</v>
      </c>
      <c r="D44" t="s">
        <v>132</v>
      </c>
      <c r="E44">
        <v>213050.07853542001</v>
      </c>
      <c r="F44">
        <v>860.7</v>
      </c>
      <c r="G44">
        <v>36.532637098783802</v>
      </c>
      <c r="H44">
        <v>-4.4200545842717203</v>
      </c>
      <c r="I44">
        <v>-12.137419181126999</v>
      </c>
      <c r="J44">
        <v>2.1249813631195398</v>
      </c>
      <c r="K44">
        <v>843.66117528731297</v>
      </c>
      <c r="L44">
        <v>793.42746417403998</v>
      </c>
      <c r="M44">
        <v>62.960535343940599</v>
      </c>
      <c r="N44">
        <v>0.66492413415632001</v>
      </c>
      <c r="O44">
        <v>12.420123155571</v>
      </c>
      <c r="P44">
        <v>67.925080479953195</v>
      </c>
      <c r="Q44">
        <v>0.102806274232282</v>
      </c>
    </row>
    <row r="45" spans="1:17" x14ac:dyDescent="0.3">
      <c r="A45" t="s">
        <v>133</v>
      </c>
      <c r="B45" t="s">
        <v>134</v>
      </c>
      <c r="C45" t="s">
        <v>3173</v>
      </c>
      <c r="D45" t="s">
        <v>135</v>
      </c>
      <c r="E45">
        <v>210091.96778134999</v>
      </c>
      <c r="F45">
        <v>646.70000000000005</v>
      </c>
      <c r="G45">
        <v>51.208140894103799</v>
      </c>
      <c r="H45">
        <v>10.525554226410399</v>
      </c>
      <c r="I45">
        <v>-2.50940904715045</v>
      </c>
      <c r="J45">
        <v>5.8296266538393304</v>
      </c>
      <c r="K45">
        <v>618.95662493618102</v>
      </c>
      <c r="L45">
        <v>560.19758608064296</v>
      </c>
      <c r="M45">
        <v>62.2861771782839</v>
      </c>
      <c r="N45">
        <v>1.0517125569810699</v>
      </c>
      <c r="O45">
        <v>5.3224060615432096</v>
      </c>
      <c r="P45">
        <v>95.2242951156191</v>
      </c>
      <c r="Q45">
        <v>0.21080006629422199</v>
      </c>
    </row>
    <row r="46" spans="1:17" x14ac:dyDescent="0.3">
      <c r="A46" t="s">
        <v>136</v>
      </c>
      <c r="B46" t="s">
        <v>137</v>
      </c>
      <c r="C46" t="s">
        <v>3171</v>
      </c>
      <c r="D46" t="s">
        <v>138</v>
      </c>
      <c r="E46">
        <v>207214.23113599999</v>
      </c>
      <c r="F46">
        <v>158.56</v>
      </c>
      <c r="G46">
        <v>80.949746570958297</v>
      </c>
      <c r="H46">
        <v>-14.9086767471596</v>
      </c>
      <c r="I46">
        <v>2.4341826577868901</v>
      </c>
      <c r="J46">
        <v>-7.5880522911314401</v>
      </c>
      <c r="K46">
        <v>176.60002642041499</v>
      </c>
      <c r="L46">
        <v>151.66580603033299</v>
      </c>
      <c r="M46">
        <v>14.1850640210828</v>
      </c>
      <c r="N46">
        <v>0.30919496690961501</v>
      </c>
      <c r="O46">
        <v>44.424823410696199</v>
      </c>
      <c r="P46">
        <v>141.155893536121</v>
      </c>
      <c r="Q46">
        <v>0.17021139710522201</v>
      </c>
    </row>
    <row r="47" spans="1:17" x14ac:dyDescent="0.3">
      <c r="A47" t="s">
        <v>139</v>
      </c>
      <c r="B47" t="s">
        <v>140</v>
      </c>
      <c r="C47" t="s">
        <v>3183</v>
      </c>
      <c r="D47" t="s">
        <v>141</v>
      </c>
      <c r="E47">
        <v>206757.09417826499</v>
      </c>
      <c r="F47">
        <v>282.85000000000002</v>
      </c>
      <c r="G47">
        <v>76.132486200346705</v>
      </c>
      <c r="H47">
        <v>-10.1338750294292</v>
      </c>
      <c r="I47">
        <v>33.885628115420303</v>
      </c>
      <c r="J47">
        <v>-2.1230132383170202</v>
      </c>
      <c r="K47">
        <v>295.44567836118802</v>
      </c>
      <c r="L47">
        <v>248.97138436055201</v>
      </c>
      <c r="M47">
        <v>32.176210835327801</v>
      </c>
      <c r="N47">
        <v>0.64530805641477895</v>
      </c>
      <c r="O47">
        <v>20.381827823934898</v>
      </c>
      <c r="P47">
        <v>122.71653543307001</v>
      </c>
      <c r="Q47">
        <v>0.19965023595394499</v>
      </c>
    </row>
    <row r="48" spans="1:17" x14ac:dyDescent="0.3">
      <c r="A48" t="s">
        <v>142</v>
      </c>
      <c r="B48" t="s">
        <v>143</v>
      </c>
      <c r="C48" t="s">
        <v>3179</v>
      </c>
      <c r="D48" t="s">
        <v>144</v>
      </c>
      <c r="E48">
        <v>204927.97150000001</v>
      </c>
      <c r="F48">
        <v>485</v>
      </c>
      <c r="G48">
        <v>26.396173347168201</v>
      </c>
      <c r="H48">
        <v>-3.7330263410990399</v>
      </c>
      <c r="I48">
        <v>49.095185639216098</v>
      </c>
      <c r="J48">
        <v>-1.1036453198451499</v>
      </c>
      <c r="K48">
        <v>543.85097004735906</v>
      </c>
      <c r="L48">
        <v>489.22786653868701</v>
      </c>
      <c r="M48">
        <v>39.086759934793903</v>
      </c>
      <c r="N48">
        <v>0.70309388175284004</v>
      </c>
      <c r="O48">
        <v>66.536082474226802</v>
      </c>
      <c r="P48">
        <v>70.414617006324605</v>
      </c>
      <c r="Q48">
        <v>3.3497747324280999E-2</v>
      </c>
    </row>
    <row r="49" spans="1:17" x14ac:dyDescent="0.3">
      <c r="A49" t="s">
        <v>145</v>
      </c>
      <c r="B49" t="s">
        <v>146</v>
      </c>
      <c r="C49" t="s">
        <v>3182</v>
      </c>
      <c r="D49" t="s">
        <v>147</v>
      </c>
      <c r="E49">
        <v>190220.126290185</v>
      </c>
      <c r="F49">
        <v>4924.6499999999996</v>
      </c>
      <c r="G49">
        <v>79.099094743072698</v>
      </c>
      <c r="H49">
        <v>11.8609930569223</v>
      </c>
      <c r="I49">
        <v>36.503814618265501</v>
      </c>
      <c r="J49">
        <v>-0.24966634514887201</v>
      </c>
      <c r="K49">
        <v>4581.7457952837503</v>
      </c>
      <c r="L49">
        <v>3872.1113610263101</v>
      </c>
      <c r="M49">
        <v>65.285372672220802</v>
      </c>
      <c r="N49">
        <v>0.86413558011115499</v>
      </c>
      <c r="O49">
        <v>2.2407683794787498</v>
      </c>
      <c r="P49">
        <v>111.054921036278</v>
      </c>
      <c r="Q49">
        <v>0.10545486071367</v>
      </c>
    </row>
    <row r="50" spans="1:17" x14ac:dyDescent="0.3">
      <c r="A50" t="s">
        <v>148</v>
      </c>
      <c r="B50" t="s">
        <v>149</v>
      </c>
      <c r="C50" t="s">
        <v>3170</v>
      </c>
      <c r="D50" t="s">
        <v>21</v>
      </c>
      <c r="E50">
        <v>188495.16176913001</v>
      </c>
      <c r="F50">
        <v>6366.3</v>
      </c>
      <c r="G50">
        <v>-10.5853890057182</v>
      </c>
      <c r="H50">
        <v>11.9761184264826</v>
      </c>
      <c r="I50">
        <v>8.1388449657770003</v>
      </c>
      <c r="J50">
        <v>0.32735733500952802</v>
      </c>
      <c r="K50">
        <v>5840.9313868563304</v>
      </c>
      <c r="L50">
        <v>5410.4511313090998</v>
      </c>
      <c r="M50">
        <v>65.434057283567498</v>
      </c>
      <c r="N50">
        <v>0.98775719701286702</v>
      </c>
      <c r="O50">
        <v>2.3270973720999502</v>
      </c>
      <c r="P50">
        <v>41.048620265644502</v>
      </c>
      <c r="Q50">
        <v>-3.3008987671462001E-2</v>
      </c>
    </row>
    <row r="51" spans="1:17" x14ac:dyDescent="0.3">
      <c r="A51" t="s">
        <v>150</v>
      </c>
      <c r="B51" t="s">
        <v>151</v>
      </c>
      <c r="C51" t="s">
        <v>3179</v>
      </c>
      <c r="D51" t="s">
        <v>127</v>
      </c>
      <c r="E51">
        <v>188001.98500746</v>
      </c>
      <c r="F51">
        <v>150.6</v>
      </c>
      <c r="G51">
        <v>-10.601111224961899</v>
      </c>
      <c r="H51">
        <v>-2.2832194172304301</v>
      </c>
      <c r="I51">
        <v>-14.459983592460899</v>
      </c>
      <c r="J51">
        <v>3.7590058771714598E-2</v>
      </c>
      <c r="K51">
        <v>156.18668712109499</v>
      </c>
      <c r="L51">
        <v>152.510361873883</v>
      </c>
      <c r="M51">
        <v>42.8340387059351</v>
      </c>
      <c r="N51">
        <v>0.877406099492687</v>
      </c>
      <c r="O51">
        <v>22.5763612217795</v>
      </c>
      <c r="P51">
        <v>31.413612565445</v>
      </c>
      <c r="Q51">
        <v>-6.8401929851940003E-3</v>
      </c>
    </row>
    <row r="52" spans="1:17" x14ac:dyDescent="0.3">
      <c r="A52" t="s">
        <v>152</v>
      </c>
      <c r="B52" t="s">
        <v>153</v>
      </c>
      <c r="C52" t="s">
        <v>3171</v>
      </c>
      <c r="D52" t="s">
        <v>40</v>
      </c>
      <c r="E52">
        <v>184599.47890473</v>
      </c>
      <c r="F52">
        <v>1842.45</v>
      </c>
      <c r="G52">
        <v>8.0755285350502906</v>
      </c>
      <c r="H52">
        <v>4.0431166903742399</v>
      </c>
      <c r="I52">
        <v>8.6180782841283907</v>
      </c>
      <c r="J52">
        <v>-3.4488139220812299</v>
      </c>
      <c r="K52">
        <v>1751.59593581017</v>
      </c>
      <c r="L52">
        <v>1553.4003264294699</v>
      </c>
      <c r="M52">
        <v>48.229899363601902</v>
      </c>
      <c r="N52">
        <v>0.81358341495368303</v>
      </c>
      <c r="O52">
        <v>5.07747835762164</v>
      </c>
      <c r="P52">
        <v>45.723098825483397</v>
      </c>
      <c r="Q52">
        <v>3.1981631869078E-2</v>
      </c>
    </row>
    <row r="53" spans="1:17" x14ac:dyDescent="0.3">
      <c r="A53" t="s">
        <v>154</v>
      </c>
      <c r="B53" t="s">
        <v>155</v>
      </c>
      <c r="C53" t="s">
        <v>3180</v>
      </c>
      <c r="D53" t="s">
        <v>80</v>
      </c>
      <c r="E53">
        <v>182708.35982911001</v>
      </c>
      <c r="F53">
        <v>2722.7</v>
      </c>
      <c r="G53">
        <v>13.5996552940614</v>
      </c>
      <c r="H53">
        <v>1.7428067156514799</v>
      </c>
      <c r="I53">
        <v>8.52376248441435</v>
      </c>
      <c r="J53">
        <v>-9.7322040504392401E-2</v>
      </c>
      <c r="K53">
        <v>2680.4785441337399</v>
      </c>
      <c r="L53">
        <v>2410.7302517634798</v>
      </c>
      <c r="M53">
        <v>48.738204060074899</v>
      </c>
      <c r="N53">
        <v>0.54432701968423702</v>
      </c>
      <c r="O53">
        <v>5.6947148051566403</v>
      </c>
      <c r="P53">
        <v>49.532344845342799</v>
      </c>
      <c r="Q53">
        <v>6.4688662992792995E-2</v>
      </c>
    </row>
    <row r="54" spans="1:17" x14ac:dyDescent="0.3">
      <c r="A54" t="s">
        <v>156</v>
      </c>
      <c r="B54" t="s">
        <v>157</v>
      </c>
      <c r="C54" t="s">
        <v>3179</v>
      </c>
      <c r="D54" t="s">
        <v>158</v>
      </c>
      <c r="E54">
        <v>175007.53134747999</v>
      </c>
      <c r="F54">
        <v>448.3</v>
      </c>
      <c r="G54">
        <v>63.508382906994598</v>
      </c>
      <c r="H54">
        <v>1.0992816995855801</v>
      </c>
      <c r="I54">
        <v>50.332652777863103</v>
      </c>
      <c r="J54">
        <v>0.38486278604444801</v>
      </c>
      <c r="K54">
        <v>445.897073747766</v>
      </c>
      <c r="L54">
        <v>382.41558114138599</v>
      </c>
      <c r="M54">
        <v>48.218998099295398</v>
      </c>
      <c r="N54">
        <v>0.87838678385662805</v>
      </c>
      <c r="O54">
        <v>13.038144099933</v>
      </c>
      <c r="P54">
        <v>115.528846153846</v>
      </c>
      <c r="Q54">
        <v>3.7682681083684E-2</v>
      </c>
    </row>
    <row r="55" spans="1:17" x14ac:dyDescent="0.3">
      <c r="A55" t="s">
        <v>159</v>
      </c>
      <c r="B55" t="s">
        <v>160</v>
      </c>
      <c r="C55" t="s">
        <v>3183</v>
      </c>
      <c r="D55" t="s">
        <v>161</v>
      </c>
      <c r="E55">
        <v>164975.96764687501</v>
      </c>
      <c r="F55">
        <v>7785.25</v>
      </c>
      <c r="G55">
        <v>54.153963906943801</v>
      </c>
      <c r="H55">
        <v>-4.3834777239762097</v>
      </c>
      <c r="I55">
        <v>19.941198361336902</v>
      </c>
      <c r="J55">
        <v>2.1695055932204199</v>
      </c>
      <c r="K55">
        <v>7799.0873425905402</v>
      </c>
      <c r="L55">
        <v>6810.2575864742103</v>
      </c>
      <c r="M55">
        <v>54.841089036951601</v>
      </c>
      <c r="N55">
        <v>0.68012581175223197</v>
      </c>
      <c r="O55">
        <v>17.529302206094801</v>
      </c>
      <c r="P55">
        <v>102.214285714285</v>
      </c>
      <c r="Q55">
        <v>0.175854233438269</v>
      </c>
    </row>
    <row r="56" spans="1:17" x14ac:dyDescent="0.3">
      <c r="A56" t="s">
        <v>162</v>
      </c>
      <c r="B56" t="s">
        <v>163</v>
      </c>
      <c r="C56" t="s">
        <v>3171</v>
      </c>
      <c r="D56" t="s">
        <v>138</v>
      </c>
      <c r="E56">
        <v>162381.50710079999</v>
      </c>
      <c r="F56">
        <v>492.05</v>
      </c>
      <c r="G56">
        <v>87.9801957275333</v>
      </c>
      <c r="H56">
        <v>-8.2878851058510694</v>
      </c>
      <c r="I56">
        <v>16.204653671930402</v>
      </c>
      <c r="J56">
        <v>-7.4294940899562603</v>
      </c>
      <c r="K56">
        <v>514.99324530067395</v>
      </c>
      <c r="L56">
        <v>442.95786715932201</v>
      </c>
      <c r="M56">
        <v>33.780662523802803</v>
      </c>
      <c r="N56">
        <v>0.88448411381647096</v>
      </c>
      <c r="O56">
        <v>17.874199776445401</v>
      </c>
      <c r="P56">
        <v>120.60076216095</v>
      </c>
      <c r="Q56">
        <v>0.18694744321090501</v>
      </c>
    </row>
    <row r="57" spans="1:17" x14ac:dyDescent="0.3">
      <c r="A57" t="s">
        <v>164</v>
      </c>
      <c r="B57" t="s">
        <v>165</v>
      </c>
      <c r="C57" t="s">
        <v>3185</v>
      </c>
      <c r="D57" t="s">
        <v>166</v>
      </c>
      <c r="E57">
        <v>162364.68920115</v>
      </c>
      <c r="F57">
        <v>3192.3</v>
      </c>
      <c r="G57">
        <v>1.22943426687644</v>
      </c>
      <c r="H57">
        <v>2.5611493372371501</v>
      </c>
      <c r="I57">
        <v>-5.9320517352416404</v>
      </c>
      <c r="J57">
        <v>-1.3474821822365799</v>
      </c>
      <c r="K57">
        <v>3154.0328483814101</v>
      </c>
      <c r="L57">
        <v>2954.2154534698302</v>
      </c>
      <c r="M57">
        <v>42.354222236750502</v>
      </c>
      <c r="N57">
        <v>1.3622584135809801</v>
      </c>
      <c r="O57">
        <v>4.3448297465776999</v>
      </c>
      <c r="P57">
        <v>39.246690366622303</v>
      </c>
      <c r="Q57">
        <v>-2.917223532317E-3</v>
      </c>
    </row>
    <row r="58" spans="1:17" x14ac:dyDescent="0.3">
      <c r="A58" t="s">
        <v>167</v>
      </c>
      <c r="B58" t="s">
        <v>168</v>
      </c>
      <c r="C58" t="s">
        <v>3170</v>
      </c>
      <c r="D58" t="s">
        <v>21</v>
      </c>
      <c r="E58">
        <v>157064.23643592</v>
      </c>
      <c r="F58">
        <v>1605.4</v>
      </c>
      <c r="G58">
        <v>-1.57873255447125</v>
      </c>
      <c r="H58">
        <v>0.60356070817695995</v>
      </c>
      <c r="I58">
        <v>11.085044309569501</v>
      </c>
      <c r="J58">
        <v>0.81485012838882498</v>
      </c>
      <c r="K58">
        <v>1560.44337334031</v>
      </c>
      <c r="L58">
        <v>1392.0791736183301</v>
      </c>
      <c r="M58">
        <v>42.110276941043701</v>
      </c>
      <c r="N58">
        <v>0.87897649642547204</v>
      </c>
      <c r="O58">
        <v>4.1484988164943202</v>
      </c>
      <c r="P58">
        <v>46.191321768428701</v>
      </c>
      <c r="Q58">
        <v>-2.3113371280907E-2</v>
      </c>
    </row>
    <row r="59" spans="1:17" x14ac:dyDescent="0.3">
      <c r="A59" t="s">
        <v>169</v>
      </c>
      <c r="B59" t="s">
        <v>170</v>
      </c>
      <c r="C59" t="s">
        <v>3179</v>
      </c>
      <c r="D59" t="s">
        <v>171</v>
      </c>
      <c r="E59">
        <v>153315.46424057501</v>
      </c>
      <c r="F59">
        <v>685.25</v>
      </c>
      <c r="G59">
        <v>15.386826061267501</v>
      </c>
      <c r="H59">
        <v>3.3606446293510901</v>
      </c>
      <c r="I59">
        <v>13.9513340064948</v>
      </c>
      <c r="J59">
        <v>2.0359170549694299</v>
      </c>
      <c r="K59">
        <v>669.07911610386304</v>
      </c>
      <c r="L59">
        <v>615.73890269344997</v>
      </c>
      <c r="M59">
        <v>59.795104413687604</v>
      </c>
      <c r="N59">
        <v>0.79969365121384095</v>
      </c>
      <c r="O59">
        <v>4.3779642466253099</v>
      </c>
      <c r="P59">
        <v>52.701949860724199</v>
      </c>
      <c r="Q59">
        <v>2.6532523738178999E-2</v>
      </c>
    </row>
    <row r="60" spans="1:17" x14ac:dyDescent="0.3">
      <c r="A60" t="s">
        <v>172</v>
      </c>
      <c r="B60" t="s">
        <v>173</v>
      </c>
      <c r="C60" t="s">
        <v>3180</v>
      </c>
      <c r="D60" t="s">
        <v>80</v>
      </c>
      <c r="E60">
        <v>152738.28687077999</v>
      </c>
      <c r="F60">
        <v>620.1</v>
      </c>
      <c r="G60">
        <v>15.965411470372</v>
      </c>
      <c r="H60">
        <v>-6.2162655691453104</v>
      </c>
      <c r="I60">
        <v>-8.9977292282634291</v>
      </c>
      <c r="J60">
        <v>-2.3216431680653402</v>
      </c>
      <c r="K60">
        <v>636.20374228399703</v>
      </c>
      <c r="L60">
        <v>598.30020918466801</v>
      </c>
      <c r="M60">
        <v>40.1099866518555</v>
      </c>
      <c r="N60">
        <v>0.519119919892429</v>
      </c>
      <c r="O60">
        <v>14.0058055152394</v>
      </c>
      <c r="P60">
        <v>53.471105061254697</v>
      </c>
      <c r="Q60">
        <v>3.5847221766241999E-2</v>
      </c>
    </row>
    <row r="61" spans="1:17" x14ac:dyDescent="0.3">
      <c r="A61" t="s">
        <v>174</v>
      </c>
      <c r="B61" t="s">
        <v>175</v>
      </c>
      <c r="C61" t="s">
        <v>3171</v>
      </c>
      <c r="D61" t="s">
        <v>40</v>
      </c>
      <c r="E61">
        <v>150359.49434524</v>
      </c>
      <c r="F61">
        <v>698.8</v>
      </c>
      <c r="G61">
        <v>-20.1608328561958</v>
      </c>
      <c r="H61">
        <v>-1.8164678023963701</v>
      </c>
      <c r="I61">
        <v>-4.8577480537285203</v>
      </c>
      <c r="J61">
        <v>-1.5985774684801499</v>
      </c>
      <c r="K61">
        <v>693.67538993038204</v>
      </c>
      <c r="L61">
        <v>639.73037413851102</v>
      </c>
      <c r="M61">
        <v>32.880001534840801</v>
      </c>
      <c r="N61">
        <v>0.65349671839011503</v>
      </c>
      <c r="O61">
        <v>8.92959358900975</v>
      </c>
      <c r="P61">
        <v>36.644505279624497</v>
      </c>
      <c r="Q61">
        <v>-5.7054319666398998E-2</v>
      </c>
    </row>
    <row r="62" spans="1:17" x14ac:dyDescent="0.3">
      <c r="A62" t="s">
        <v>176</v>
      </c>
      <c r="B62" t="s">
        <v>177</v>
      </c>
      <c r="C62" t="s">
        <v>3173</v>
      </c>
      <c r="D62" t="s">
        <v>116</v>
      </c>
      <c r="E62">
        <v>147489.67934820001</v>
      </c>
      <c r="F62">
        <v>6123.25</v>
      </c>
      <c r="G62">
        <v>7.1765427334824397</v>
      </c>
      <c r="H62">
        <v>2.9135058537696401</v>
      </c>
      <c r="I62">
        <v>7.8956413119663997</v>
      </c>
      <c r="J62">
        <v>0.85223102538069495</v>
      </c>
      <c r="K62">
        <v>5805.9238405313899</v>
      </c>
      <c r="L62">
        <v>5328.4543716469698</v>
      </c>
      <c r="M62">
        <v>71.198729905408698</v>
      </c>
      <c r="N62">
        <v>1.12506182325835</v>
      </c>
      <c r="O62">
        <v>1.3293594088106699</v>
      </c>
      <c r="P62">
        <v>40.838834326195403</v>
      </c>
      <c r="Q62">
        <v>2.9932335865371001E-2</v>
      </c>
    </row>
    <row r="63" spans="1:17" x14ac:dyDescent="0.3">
      <c r="A63" t="s">
        <v>178</v>
      </c>
      <c r="B63" t="s">
        <v>179</v>
      </c>
      <c r="C63" t="s">
        <v>3173</v>
      </c>
      <c r="D63" t="s">
        <v>180</v>
      </c>
      <c r="E63">
        <v>146493.89983460499</v>
      </c>
      <c r="F63">
        <v>1432.15</v>
      </c>
      <c r="G63">
        <v>18.133370322679699</v>
      </c>
      <c r="H63">
        <v>-0.16454672206734899</v>
      </c>
      <c r="I63">
        <v>0.27665728210451002</v>
      </c>
      <c r="J63">
        <v>-5.2158002150058698</v>
      </c>
      <c r="K63">
        <v>1442.3391739062099</v>
      </c>
      <c r="L63">
        <v>1302.8659176231399</v>
      </c>
      <c r="M63">
        <v>35.151535778163698</v>
      </c>
      <c r="N63">
        <v>1.1517711384929501</v>
      </c>
      <c r="O63">
        <v>7.6598121705128497</v>
      </c>
      <c r="P63">
        <v>49.213377787038901</v>
      </c>
      <c r="Q63">
        <v>1.2904428633666001E-2</v>
      </c>
    </row>
    <row r="64" spans="1:17" x14ac:dyDescent="0.3">
      <c r="A64" t="s">
        <v>181</v>
      </c>
      <c r="B64" t="s">
        <v>182</v>
      </c>
      <c r="C64" t="s">
        <v>3169</v>
      </c>
      <c r="D64" t="s">
        <v>18</v>
      </c>
      <c r="E64">
        <v>145817.16945168001</v>
      </c>
      <c r="F64">
        <v>336.1</v>
      </c>
      <c r="G64">
        <v>60.4932205868284</v>
      </c>
      <c r="H64">
        <v>-2.9927229775900299</v>
      </c>
      <c r="I64">
        <v>0.37759126530890003</v>
      </c>
      <c r="J64">
        <v>-5.7742765132651899</v>
      </c>
      <c r="K64">
        <v>337.09584122209901</v>
      </c>
      <c r="L64">
        <v>296.06518546769797</v>
      </c>
      <c r="M64">
        <v>29.598569384941499</v>
      </c>
      <c r="N64">
        <v>0.79337843169940103</v>
      </c>
      <c r="O64">
        <v>9.2531984528413993</v>
      </c>
      <c r="P64">
        <v>102.80585306984401</v>
      </c>
      <c r="Q64">
        <v>4.4973188883430999E-2</v>
      </c>
    </row>
    <row r="65" spans="1:17" x14ac:dyDescent="0.3">
      <c r="A65" t="s">
        <v>183</v>
      </c>
      <c r="B65" t="s">
        <v>184</v>
      </c>
      <c r="C65" t="s">
        <v>3175</v>
      </c>
      <c r="D65" t="s">
        <v>185</v>
      </c>
      <c r="E65">
        <v>145188.74843070001</v>
      </c>
      <c r="F65">
        <v>5469.15</v>
      </c>
      <c r="G65">
        <v>18.4362821929215</v>
      </c>
      <c r="H65">
        <v>13.5165733262247</v>
      </c>
      <c r="I65">
        <v>40.906132773048199</v>
      </c>
      <c r="J65">
        <v>-1.13497168045508</v>
      </c>
      <c r="K65">
        <v>4955.2215709941202</v>
      </c>
      <c r="L65">
        <v>4309.8173692518103</v>
      </c>
      <c r="M65">
        <v>78.657604098713605</v>
      </c>
      <c r="N65">
        <v>0.99828374882245297</v>
      </c>
      <c r="O65">
        <v>1.66113564265013</v>
      </c>
      <c r="P65">
        <v>65.968197129244601</v>
      </c>
      <c r="Q65">
        <v>-2.2489492812962E-2</v>
      </c>
    </row>
    <row r="66" spans="1:17" x14ac:dyDescent="0.3">
      <c r="A66" t="s">
        <v>186</v>
      </c>
      <c r="B66" t="s">
        <v>187</v>
      </c>
      <c r="C66" t="s">
        <v>3186</v>
      </c>
      <c r="D66" t="s">
        <v>51</v>
      </c>
      <c r="E66">
        <v>144626.59560956599</v>
      </c>
      <c r="F66">
        <v>173.66</v>
      </c>
      <c r="G66">
        <v>-20.7991576144993</v>
      </c>
      <c r="H66">
        <v>17.5918467553476</v>
      </c>
      <c r="I66">
        <v>-9.8127011487856901</v>
      </c>
      <c r="J66">
        <v>19.157590058771699</v>
      </c>
      <c r="M66">
        <v>64.588961629565404</v>
      </c>
      <c r="O66">
        <v>8.5454336058965907</v>
      </c>
      <c r="P66">
        <v>18.945205479452</v>
      </c>
    </row>
    <row r="67" spans="1:17" x14ac:dyDescent="0.3">
      <c r="A67" t="s">
        <v>188</v>
      </c>
      <c r="B67" t="s">
        <v>189</v>
      </c>
      <c r="C67" t="s">
        <v>3171</v>
      </c>
      <c r="D67" t="s">
        <v>138</v>
      </c>
      <c r="E67">
        <v>143787.19652</v>
      </c>
      <c r="F67">
        <v>546.04999999999995</v>
      </c>
      <c r="G67">
        <v>91.979907946279098</v>
      </c>
      <c r="H67">
        <v>-10.031975009862199</v>
      </c>
      <c r="I67">
        <v>10.1078684439901</v>
      </c>
      <c r="J67">
        <v>-7.2914338023996397</v>
      </c>
      <c r="K67">
        <v>584.01023453604705</v>
      </c>
      <c r="L67">
        <v>496.28406732222402</v>
      </c>
      <c r="M67">
        <v>24.8099288275452</v>
      </c>
      <c r="N67">
        <v>0.71440294383053204</v>
      </c>
      <c r="O67">
        <v>19.769251900009099</v>
      </c>
      <c r="P67">
        <v>127.900667779632</v>
      </c>
      <c r="Q67">
        <v>0.18811269221775201</v>
      </c>
    </row>
    <row r="68" spans="1:17" x14ac:dyDescent="0.3">
      <c r="A68" t="s">
        <v>190</v>
      </c>
      <c r="B68" t="s">
        <v>191</v>
      </c>
      <c r="C68" t="s">
        <v>3169</v>
      </c>
      <c r="D68" t="s">
        <v>192</v>
      </c>
      <c r="E68">
        <v>143297.285739541</v>
      </c>
      <c r="F68">
        <v>217.94</v>
      </c>
      <c r="G68">
        <v>50.421993164546102</v>
      </c>
      <c r="H68">
        <v>-9.5465556367924496</v>
      </c>
      <c r="I68">
        <v>8.8387571522462203</v>
      </c>
      <c r="J68">
        <v>-1.9560566363823799</v>
      </c>
      <c r="K68">
        <v>224.97170417752901</v>
      </c>
      <c r="L68">
        <v>196.63278728666</v>
      </c>
      <c r="M68">
        <v>35.899803762875102</v>
      </c>
      <c r="N68">
        <v>0.58972870650359899</v>
      </c>
      <c r="O68">
        <v>13.0127558043498</v>
      </c>
      <c r="P68">
        <v>87.636676711149306</v>
      </c>
      <c r="Q68">
        <v>9.0645155541532005E-2</v>
      </c>
    </row>
    <row r="69" spans="1:17" x14ac:dyDescent="0.3">
      <c r="A69" t="s">
        <v>193</v>
      </c>
      <c r="B69" t="s">
        <v>194</v>
      </c>
      <c r="C69" t="s">
        <v>3176</v>
      </c>
      <c r="D69" t="s">
        <v>92</v>
      </c>
      <c r="E69">
        <v>140786.66044082001</v>
      </c>
      <c r="F69">
        <v>440.6</v>
      </c>
      <c r="G69">
        <v>39.872146653942899</v>
      </c>
      <c r="H69">
        <v>3.4073015189665701</v>
      </c>
      <c r="I69">
        <v>-2.87786327289116</v>
      </c>
      <c r="J69">
        <v>-2.0218223655386498</v>
      </c>
      <c r="K69">
        <v>431.32781318446399</v>
      </c>
      <c r="L69">
        <v>394.38609744537899</v>
      </c>
      <c r="M69">
        <v>58.106431707234897</v>
      </c>
      <c r="N69">
        <v>1.0426440556562699</v>
      </c>
      <c r="O69">
        <v>6.8996822514752498</v>
      </c>
      <c r="P69">
        <v>90.901213171577098</v>
      </c>
      <c r="Q69">
        <v>0.14623475042581699</v>
      </c>
    </row>
    <row r="70" spans="1:17" x14ac:dyDescent="0.3">
      <c r="A70" t="s">
        <v>195</v>
      </c>
      <c r="B70" t="s">
        <v>196</v>
      </c>
      <c r="C70" t="s">
        <v>3177</v>
      </c>
      <c r="D70" t="s">
        <v>197</v>
      </c>
      <c r="E70">
        <v>138347.418608256</v>
      </c>
      <c r="F70">
        <v>204.16</v>
      </c>
      <c r="G70">
        <v>79.655128317872197</v>
      </c>
      <c r="H70">
        <v>0.875269215240703</v>
      </c>
      <c r="I70">
        <v>65.851529997412598</v>
      </c>
      <c r="J70">
        <v>2.2573071355880199</v>
      </c>
      <c r="K70">
        <v>188.325366851345</v>
      </c>
      <c r="L70">
        <v>152.42482774572801</v>
      </c>
      <c r="M70">
        <v>75.129889684634193</v>
      </c>
      <c r="N70">
        <v>1.0532500289901301</v>
      </c>
      <c r="O70">
        <v>2.3119122257053202</v>
      </c>
      <c r="P70">
        <v>135.207373271889</v>
      </c>
      <c r="Q70">
        <v>4.9784947251241003E-2</v>
      </c>
    </row>
    <row r="71" spans="1:17" x14ac:dyDescent="0.3">
      <c r="A71" t="s">
        <v>198</v>
      </c>
      <c r="B71" t="s">
        <v>199</v>
      </c>
      <c r="C71" t="s">
        <v>3171</v>
      </c>
      <c r="D71" t="s">
        <v>51</v>
      </c>
      <c r="E71">
        <v>134404.88220208001</v>
      </c>
      <c r="F71">
        <v>3574.7</v>
      </c>
      <c r="G71">
        <v>60.864775837669299</v>
      </c>
      <c r="H71">
        <v>9.6130840286599692</v>
      </c>
      <c r="I71">
        <v>39.758104156262398</v>
      </c>
      <c r="J71">
        <v>2.8086107163930301</v>
      </c>
      <c r="K71">
        <v>3091.24089837373</v>
      </c>
      <c r="L71">
        <v>2601.8928682715</v>
      </c>
      <c r="M71">
        <v>83.686273122472699</v>
      </c>
      <c r="N71">
        <v>0.79817563813973103</v>
      </c>
      <c r="O71">
        <v>0.426609225949037</v>
      </c>
      <c r="P71">
        <v>103.00990998665399</v>
      </c>
      <c r="Q71">
        <v>0.12742784895920101</v>
      </c>
    </row>
    <row r="72" spans="1:17" x14ac:dyDescent="0.3">
      <c r="A72" t="s">
        <v>200</v>
      </c>
      <c r="B72" t="s">
        <v>201</v>
      </c>
      <c r="C72" t="s">
        <v>3171</v>
      </c>
      <c r="D72" t="s">
        <v>51</v>
      </c>
      <c r="E72">
        <v>133640.062908825</v>
      </c>
      <c r="F72">
        <v>1590.15</v>
      </c>
      <c r="G72">
        <v>7.1809612821458702</v>
      </c>
      <c r="H72">
        <v>10.8946789993563</v>
      </c>
      <c r="I72">
        <v>35.464183181070901</v>
      </c>
      <c r="J72">
        <v>2.3271522547411401</v>
      </c>
      <c r="K72">
        <v>1444.6637399998999</v>
      </c>
      <c r="L72">
        <v>1294.3411405019201</v>
      </c>
      <c r="M72">
        <v>73.878088482186499</v>
      </c>
      <c r="N72">
        <v>1.2583090898915901</v>
      </c>
      <c r="O72">
        <v>0.79866679244095995</v>
      </c>
      <c r="P72">
        <v>57.253757911392398</v>
      </c>
      <c r="Q72">
        <v>0.13543097389904801</v>
      </c>
    </row>
    <row r="73" spans="1:17" x14ac:dyDescent="0.3">
      <c r="A73" t="s">
        <v>202</v>
      </c>
      <c r="B73" t="s">
        <v>203</v>
      </c>
      <c r="C73" t="s">
        <v>3175</v>
      </c>
      <c r="D73" t="s">
        <v>54</v>
      </c>
      <c r="E73">
        <v>133376.5963872</v>
      </c>
      <c r="F73">
        <v>1651.6</v>
      </c>
      <c r="G73">
        <v>7.0868543327918498</v>
      </c>
      <c r="H73">
        <v>2.2481698293538499</v>
      </c>
      <c r="I73">
        <v>-4.1001191156151302</v>
      </c>
      <c r="J73">
        <v>0.90796650694479297</v>
      </c>
      <c r="K73">
        <v>1586.02860233972</v>
      </c>
      <c r="L73">
        <v>1448.9382610241601</v>
      </c>
      <c r="M73">
        <v>57.133290730854</v>
      </c>
      <c r="N73">
        <v>0.66260689051015098</v>
      </c>
      <c r="O73">
        <v>1.9011867280213</v>
      </c>
      <c r="P73">
        <v>45.901060070671299</v>
      </c>
      <c r="Q73">
        <v>5.0067040267259E-2</v>
      </c>
    </row>
    <row r="74" spans="1:17" x14ac:dyDescent="0.3">
      <c r="A74" t="s">
        <v>204</v>
      </c>
      <c r="B74" t="s">
        <v>205</v>
      </c>
      <c r="C74" t="s">
        <v>3177</v>
      </c>
      <c r="D74" t="s">
        <v>206</v>
      </c>
      <c r="E74">
        <v>132929.03647485</v>
      </c>
      <c r="F74">
        <v>4850.3500000000004</v>
      </c>
      <c r="G74">
        <v>15.289867553771099</v>
      </c>
      <c r="H74">
        <v>-2.59544928921596</v>
      </c>
      <c r="I74">
        <v>16.039984367894199</v>
      </c>
      <c r="J74">
        <v>0.71616233315216404</v>
      </c>
      <c r="K74">
        <v>4815.2549563068596</v>
      </c>
      <c r="L74">
        <v>4418.7132346240196</v>
      </c>
      <c r="M74">
        <v>52.460776915552898</v>
      </c>
      <c r="N74">
        <v>0.70285833883137505</v>
      </c>
      <c r="O74">
        <v>4.2996897131134704</v>
      </c>
      <c r="P74">
        <v>48.102290076335798</v>
      </c>
      <c r="Q74">
        <v>5.2088399710471002E-2</v>
      </c>
    </row>
    <row r="75" spans="1:17" x14ac:dyDescent="0.3">
      <c r="A75" t="s">
        <v>207</v>
      </c>
      <c r="B75" t="s">
        <v>208</v>
      </c>
      <c r="C75" t="s">
        <v>3177</v>
      </c>
      <c r="D75" t="s">
        <v>86</v>
      </c>
      <c r="E75">
        <v>132299.88407115001</v>
      </c>
      <c r="F75">
        <v>2784.75</v>
      </c>
      <c r="G75">
        <v>56.445230829063298</v>
      </c>
      <c r="H75">
        <v>4.2660832471252599</v>
      </c>
      <c r="I75">
        <v>22.020701324593102</v>
      </c>
      <c r="J75">
        <v>1.2178631799212301</v>
      </c>
      <c r="K75">
        <v>2637.2959387955102</v>
      </c>
      <c r="L75">
        <v>2243.9703780147902</v>
      </c>
      <c r="M75">
        <v>51.550963055539</v>
      </c>
      <c r="N75">
        <v>0.525580852184513</v>
      </c>
      <c r="O75">
        <v>2.70221743424006</v>
      </c>
      <c r="P75">
        <v>87.765491200862996</v>
      </c>
      <c r="Q75">
        <v>0.27118369477533899</v>
      </c>
    </row>
    <row r="76" spans="1:17" x14ac:dyDescent="0.3">
      <c r="A76" t="s">
        <v>209</v>
      </c>
      <c r="B76" t="s">
        <v>210</v>
      </c>
      <c r="C76" t="s">
        <v>3176</v>
      </c>
      <c r="D76" t="s">
        <v>57</v>
      </c>
      <c r="E76">
        <v>130963.1188866</v>
      </c>
      <c r="F76">
        <v>750.75</v>
      </c>
      <c r="G76">
        <v>64.522226809766096</v>
      </c>
      <c r="H76">
        <v>8.6502299888805805</v>
      </c>
      <c r="I76">
        <v>36.4830207043846</v>
      </c>
      <c r="J76">
        <v>-1.8824713687504899</v>
      </c>
      <c r="K76">
        <v>710.86137198011295</v>
      </c>
      <c r="L76">
        <v>600.404308951335</v>
      </c>
      <c r="M76">
        <v>58.397293800643403</v>
      </c>
      <c r="N76">
        <v>1.17961530189714</v>
      </c>
      <c r="O76">
        <v>3.9360639360639298</v>
      </c>
      <c r="P76">
        <v>116.043165467625</v>
      </c>
      <c r="Q76">
        <v>7.6602019105130995E-2</v>
      </c>
    </row>
    <row r="77" spans="1:17" x14ac:dyDescent="0.3">
      <c r="A77" t="s">
        <v>211</v>
      </c>
      <c r="B77" t="s">
        <v>212</v>
      </c>
      <c r="C77" t="s">
        <v>3184</v>
      </c>
      <c r="D77" t="s">
        <v>132</v>
      </c>
      <c r="E77">
        <v>128223.289044719</v>
      </c>
      <c r="F77">
        <v>1288.4000000000001</v>
      </c>
      <c r="G77">
        <v>39.897746511770997</v>
      </c>
      <c r="H77">
        <v>-4.76854060919002</v>
      </c>
      <c r="I77">
        <v>4.0861760964086704</v>
      </c>
      <c r="J77">
        <v>7.4110164655138604</v>
      </c>
      <c r="K77">
        <v>1278.9345787971299</v>
      </c>
      <c r="L77">
        <v>1186.0109449755801</v>
      </c>
      <c r="M77">
        <v>72.812586941413301</v>
      </c>
      <c r="N77">
        <v>0.66222218542553901</v>
      </c>
      <c r="O77">
        <v>28.061937286556901</v>
      </c>
      <c r="P77">
        <v>83.611229870314901</v>
      </c>
      <c r="Q77">
        <v>8.8406456744034995E-2</v>
      </c>
    </row>
    <row r="78" spans="1:17" x14ac:dyDescent="0.3">
      <c r="A78" t="s">
        <v>213</v>
      </c>
      <c r="B78" t="s">
        <v>214</v>
      </c>
      <c r="C78" t="s">
        <v>3181</v>
      </c>
      <c r="D78" t="s">
        <v>215</v>
      </c>
      <c r="E78">
        <v>124618.9727346</v>
      </c>
      <c r="F78">
        <v>1987.8</v>
      </c>
      <c r="G78">
        <v>13.3590480482718</v>
      </c>
      <c r="H78">
        <v>2.7922278287042701</v>
      </c>
      <c r="I78">
        <v>17.3132021757391</v>
      </c>
      <c r="J78">
        <v>2.1778077881651798</v>
      </c>
      <c r="K78">
        <v>1883.4482480649999</v>
      </c>
      <c r="L78">
        <v>1682.2128128572599</v>
      </c>
      <c r="M78">
        <v>67.925197297424404</v>
      </c>
      <c r="N78">
        <v>0.76331019829025704</v>
      </c>
      <c r="O78">
        <v>1.7708018915383701</v>
      </c>
      <c r="P78">
        <v>61.236160116802502</v>
      </c>
      <c r="Q78">
        <v>1.8321976703713001E-2</v>
      </c>
    </row>
    <row r="79" spans="1:17" x14ac:dyDescent="0.3">
      <c r="A79" t="s">
        <v>216</v>
      </c>
      <c r="B79" t="s">
        <v>217</v>
      </c>
      <c r="C79" t="s">
        <v>3171</v>
      </c>
      <c r="D79" t="s">
        <v>34</v>
      </c>
      <c r="E79">
        <v>123026.70623841</v>
      </c>
      <c r="F79">
        <v>237.9</v>
      </c>
      <c r="G79">
        <v>-16.592846051666001</v>
      </c>
      <c r="H79">
        <v>-5.2322975365154196</v>
      </c>
      <c r="I79">
        <v>-21.583779317506298</v>
      </c>
      <c r="J79">
        <v>-0.33785389121768</v>
      </c>
      <c r="K79">
        <v>248.412939413597</v>
      </c>
      <c r="L79">
        <v>245.96011041062499</v>
      </c>
      <c r="M79">
        <v>39.839781943107802</v>
      </c>
      <c r="N79">
        <v>0.79997898065286899</v>
      </c>
      <c r="O79">
        <v>25.977301387137398</v>
      </c>
      <c r="P79">
        <v>26.6435986159169</v>
      </c>
      <c r="Q79">
        <v>0.14741919476773299</v>
      </c>
    </row>
    <row r="80" spans="1:17" x14ac:dyDescent="0.3">
      <c r="A80" t="s">
        <v>218</v>
      </c>
      <c r="B80" t="s">
        <v>219</v>
      </c>
      <c r="C80" t="s">
        <v>3171</v>
      </c>
      <c r="D80" t="s">
        <v>220</v>
      </c>
      <c r="E80">
        <v>120119.085343</v>
      </c>
      <c r="F80">
        <v>10793</v>
      </c>
      <c r="G80">
        <v>23.235196857061698</v>
      </c>
      <c r="H80">
        <v>4.7812478476851101</v>
      </c>
      <c r="I80">
        <v>16.395642620441301</v>
      </c>
      <c r="J80">
        <v>-2.4705572659723098</v>
      </c>
      <c r="K80">
        <v>9879.6521175257003</v>
      </c>
      <c r="L80">
        <v>8773.5621066262702</v>
      </c>
      <c r="M80">
        <v>70.445382386662402</v>
      </c>
      <c r="N80">
        <v>1.2016935753247699</v>
      </c>
      <c r="O80">
        <v>3.63198369313444</v>
      </c>
      <c r="P80">
        <v>62.841925798518297</v>
      </c>
      <c r="Q80">
        <v>9.5250947067735001E-2</v>
      </c>
    </row>
    <row r="81" spans="1:17" x14ac:dyDescent="0.3">
      <c r="A81" t="s">
        <v>221</v>
      </c>
      <c r="B81" t="s">
        <v>222</v>
      </c>
      <c r="C81" t="s">
        <v>3171</v>
      </c>
      <c r="D81" t="s">
        <v>34</v>
      </c>
      <c r="E81">
        <v>119744.79419325</v>
      </c>
      <c r="F81">
        <v>108.75</v>
      </c>
      <c r="G81">
        <v>15.369782764584</v>
      </c>
      <c r="H81">
        <v>-8.8937175491142693</v>
      </c>
      <c r="I81">
        <v>-24.436185997270499</v>
      </c>
      <c r="J81">
        <v>-3.1488232428909799</v>
      </c>
      <c r="K81">
        <v>115.520160633166</v>
      </c>
      <c r="L81">
        <v>111.190841956848</v>
      </c>
      <c r="M81">
        <v>37.392506998319099</v>
      </c>
      <c r="N81">
        <v>0.70834172522712902</v>
      </c>
      <c r="O81">
        <v>31.402298850574699</v>
      </c>
      <c r="P81">
        <v>61.469933184855201</v>
      </c>
      <c r="Q81">
        <v>0.128194728440824</v>
      </c>
    </row>
    <row r="82" spans="1:17" x14ac:dyDescent="0.3">
      <c r="A82" t="s">
        <v>223</v>
      </c>
      <c r="B82" t="s">
        <v>224</v>
      </c>
      <c r="C82" t="s">
        <v>3177</v>
      </c>
      <c r="D82" t="s">
        <v>86</v>
      </c>
      <c r="E82">
        <v>119283.14088404999</v>
      </c>
      <c r="F82">
        <v>5964.75</v>
      </c>
      <c r="G82">
        <v>65.458626299155995</v>
      </c>
      <c r="H82">
        <v>12.5087378523501</v>
      </c>
      <c r="I82">
        <v>15.911322895619501</v>
      </c>
      <c r="J82">
        <v>3.72628001317026</v>
      </c>
      <c r="K82">
        <v>5502.41190236491</v>
      </c>
      <c r="L82">
        <v>4847.01778001606</v>
      </c>
      <c r="M82">
        <v>81.7125120929513</v>
      </c>
      <c r="N82">
        <v>1.10036530496243</v>
      </c>
      <c r="O82">
        <v>3.0378473532000498</v>
      </c>
      <c r="P82">
        <v>103.996306366387</v>
      </c>
      <c r="Q82">
        <v>9.5144896880943006E-2</v>
      </c>
    </row>
    <row r="83" spans="1:17" x14ac:dyDescent="0.3">
      <c r="A83" t="s">
        <v>225</v>
      </c>
      <c r="B83" t="s">
        <v>226</v>
      </c>
      <c r="C83" t="s">
        <v>3173</v>
      </c>
      <c r="D83" t="s">
        <v>227</v>
      </c>
      <c r="E83">
        <v>118812.52494149499</v>
      </c>
      <c r="F83">
        <v>1200.8499999999999</v>
      </c>
      <c r="G83">
        <v>11.959755062328799</v>
      </c>
      <c r="H83">
        <v>-1.1839763157757399</v>
      </c>
      <c r="I83">
        <v>-12.6325943548891</v>
      </c>
      <c r="J83">
        <v>-0.57684977525317704</v>
      </c>
      <c r="K83">
        <v>1182.8476936217201</v>
      </c>
      <c r="L83">
        <v>1100.2309082977799</v>
      </c>
      <c r="M83">
        <v>47.215570654681599</v>
      </c>
      <c r="N83">
        <v>0.97155235273464502</v>
      </c>
      <c r="O83">
        <v>4.3777656512591099</v>
      </c>
      <c r="P83">
        <v>42.196043099326999</v>
      </c>
      <c r="Q83">
        <v>2.4484018079405999E-2</v>
      </c>
    </row>
    <row r="84" spans="1:17" x14ac:dyDescent="0.3">
      <c r="A84" t="s">
        <v>228</v>
      </c>
      <c r="B84" t="s">
        <v>229</v>
      </c>
      <c r="C84" t="s">
        <v>3176</v>
      </c>
      <c r="D84" t="s">
        <v>230</v>
      </c>
      <c r="E84">
        <v>117713.68608958001</v>
      </c>
      <c r="F84">
        <v>979.9</v>
      </c>
      <c r="G84">
        <v>-11.452858227222301</v>
      </c>
      <c r="H84">
        <v>-13.409063245562299</v>
      </c>
      <c r="I84">
        <v>-17.930790001830101</v>
      </c>
      <c r="J84">
        <v>-3.4344497422233</v>
      </c>
      <c r="K84">
        <v>1038.38403778461</v>
      </c>
      <c r="L84">
        <v>1052.6049843467599</v>
      </c>
      <c r="M84">
        <v>34.843985978796802</v>
      </c>
      <c r="N84">
        <v>0.52813458268978497</v>
      </c>
      <c r="O84">
        <v>37.565057658944802</v>
      </c>
      <c r="P84">
        <v>42.842565597667601</v>
      </c>
      <c r="Q84">
        <v>-2.2673756383481E-2</v>
      </c>
    </row>
    <row r="85" spans="1:17" x14ac:dyDescent="0.3">
      <c r="A85" t="s">
        <v>231</v>
      </c>
      <c r="B85" t="s">
        <v>232</v>
      </c>
      <c r="C85" t="s">
        <v>3173</v>
      </c>
      <c r="D85" t="s">
        <v>180</v>
      </c>
      <c r="E85">
        <v>115980.056772639</v>
      </c>
      <c r="F85">
        <v>654.4</v>
      </c>
      <c r="G85">
        <v>-10.357728205050799</v>
      </c>
      <c r="H85">
        <v>3.72427129283547</v>
      </c>
      <c r="I85">
        <v>9.9197154542191299</v>
      </c>
      <c r="J85">
        <v>-2.8248608186844102</v>
      </c>
      <c r="K85">
        <v>635.29089604180194</v>
      </c>
      <c r="L85">
        <v>587.39280642150595</v>
      </c>
      <c r="M85">
        <v>50.340211680402298</v>
      </c>
      <c r="N85">
        <v>1.0068306591275</v>
      </c>
      <c r="O85">
        <v>2.68948655256724</v>
      </c>
      <c r="P85">
        <v>33.7694194603434</v>
      </c>
      <c r="Q85">
        <v>-7.4001294468709997E-2</v>
      </c>
    </row>
    <row r="86" spans="1:17" x14ac:dyDescent="0.3">
      <c r="A86" t="s">
        <v>233</v>
      </c>
      <c r="B86" t="s">
        <v>234</v>
      </c>
      <c r="C86" t="s">
        <v>3171</v>
      </c>
      <c r="D86" t="s">
        <v>24</v>
      </c>
      <c r="E86">
        <v>115309.91155994999</v>
      </c>
      <c r="F86">
        <v>1480.25</v>
      </c>
      <c r="G86">
        <v>-24.444924362908701</v>
      </c>
      <c r="H86">
        <v>3.5310241182414601</v>
      </c>
      <c r="I86">
        <v>-15.091577028539501</v>
      </c>
      <c r="J86">
        <v>0.392129555390275</v>
      </c>
      <c r="K86">
        <v>1424.9019931688499</v>
      </c>
      <c r="L86">
        <v>1441.2301994288</v>
      </c>
      <c r="M86">
        <v>73.773933546122294</v>
      </c>
      <c r="N86">
        <v>0.67063217696680699</v>
      </c>
      <c r="O86">
        <v>14.4739064347238</v>
      </c>
      <c r="P86">
        <v>11.363978332831699</v>
      </c>
      <c r="Q86">
        <v>3.6033457418249999E-3</v>
      </c>
    </row>
    <row r="87" spans="1:17" x14ac:dyDescent="0.3">
      <c r="A87" t="s">
        <v>235</v>
      </c>
      <c r="B87" t="s">
        <v>236</v>
      </c>
      <c r="C87" t="s">
        <v>3175</v>
      </c>
      <c r="D87" t="s">
        <v>54</v>
      </c>
      <c r="E87">
        <v>113704.1300224</v>
      </c>
      <c r="F87">
        <v>3359.6</v>
      </c>
      <c r="G87">
        <v>52.232492324354197</v>
      </c>
      <c r="H87">
        <v>-0.29374425078858601</v>
      </c>
      <c r="I87">
        <v>15.6803546794753</v>
      </c>
      <c r="J87">
        <v>-1.17483957668821</v>
      </c>
      <c r="K87">
        <v>3269.0681686962598</v>
      </c>
      <c r="L87">
        <v>2784.4502743531698</v>
      </c>
      <c r="M87">
        <v>31.601362263203299</v>
      </c>
      <c r="N87">
        <v>0.67841577836017997</v>
      </c>
      <c r="O87">
        <v>6.3817121085843498</v>
      </c>
      <c r="P87">
        <v>84.446457492656904</v>
      </c>
      <c r="Q87">
        <v>0.100814673564674</v>
      </c>
    </row>
    <row r="88" spans="1:17" x14ac:dyDescent="0.3">
      <c r="A88" t="s">
        <v>237</v>
      </c>
      <c r="B88" t="s">
        <v>238</v>
      </c>
      <c r="C88" t="s">
        <v>3183</v>
      </c>
      <c r="D88" t="s">
        <v>161</v>
      </c>
      <c r="E88">
        <v>113604.87758655001</v>
      </c>
      <c r="F88">
        <v>743.25</v>
      </c>
      <c r="G88">
        <v>43.219039386252803</v>
      </c>
      <c r="H88">
        <v>-2.50414385951672</v>
      </c>
      <c r="I88">
        <v>42.959436943093003</v>
      </c>
      <c r="J88">
        <v>7.9900846129668697</v>
      </c>
      <c r="K88">
        <v>701.11854182414197</v>
      </c>
      <c r="L88">
        <v>597.12248131441504</v>
      </c>
      <c r="M88">
        <v>69.997492597759603</v>
      </c>
      <c r="N88">
        <v>1.0707279332570001</v>
      </c>
      <c r="O88">
        <v>5.4490413723511599</v>
      </c>
      <c r="P88">
        <v>106.918151447661</v>
      </c>
      <c r="Q88">
        <v>0.221708394046984</v>
      </c>
    </row>
    <row r="89" spans="1:17" x14ac:dyDescent="0.3">
      <c r="A89" t="s">
        <v>239</v>
      </c>
      <c r="B89" t="s">
        <v>240</v>
      </c>
      <c r="C89" t="s">
        <v>3172</v>
      </c>
      <c r="D89" t="s">
        <v>241</v>
      </c>
      <c r="E89">
        <v>112967.5169418</v>
      </c>
      <c r="F89">
        <v>428.25</v>
      </c>
      <c r="G89">
        <v>105.31378379309299</v>
      </c>
      <c r="H89">
        <v>1.0066436019213301</v>
      </c>
      <c r="I89">
        <v>57.272818026874297</v>
      </c>
      <c r="J89">
        <v>-2.0857471370567802</v>
      </c>
      <c r="K89">
        <v>417.09039272582999</v>
      </c>
      <c r="L89">
        <v>333.90675909865899</v>
      </c>
      <c r="M89">
        <v>46.232842989583197</v>
      </c>
      <c r="N89">
        <v>0.25881465097189899</v>
      </c>
      <c r="O89">
        <v>7.4956217162872099</v>
      </c>
      <c r="P89">
        <v>156.89862027594401</v>
      </c>
      <c r="Q89">
        <v>2.0980474095374999E-2</v>
      </c>
    </row>
    <row r="90" spans="1:17" x14ac:dyDescent="0.3">
      <c r="A90" t="s">
        <v>242</v>
      </c>
      <c r="B90" t="s">
        <v>243</v>
      </c>
      <c r="C90" t="s">
        <v>3173</v>
      </c>
      <c r="D90" t="s">
        <v>244</v>
      </c>
      <c r="E90">
        <v>111848.377420075</v>
      </c>
      <c r="F90">
        <v>1537.75</v>
      </c>
      <c r="G90">
        <v>21.1688622519648</v>
      </c>
      <c r="H90">
        <v>6.9287261879717699</v>
      </c>
      <c r="I90">
        <v>23.687347793219399</v>
      </c>
      <c r="J90">
        <v>1.3753707852603501</v>
      </c>
      <c r="K90">
        <v>1428.7446723323201</v>
      </c>
      <c r="L90">
        <v>1247.27316529622</v>
      </c>
      <c r="M90">
        <v>64.176382331262005</v>
      </c>
      <c r="N90">
        <v>0.72303892297656502</v>
      </c>
      <c r="O90">
        <v>1.57372784913023</v>
      </c>
      <c r="P90">
        <v>56.697406633718799</v>
      </c>
      <c r="Q90">
        <v>7.2475041852387997E-2</v>
      </c>
    </row>
    <row r="91" spans="1:17" x14ac:dyDescent="0.3">
      <c r="A91" t="s">
        <v>245</v>
      </c>
      <c r="B91" t="s">
        <v>246</v>
      </c>
      <c r="C91" t="s">
        <v>3171</v>
      </c>
      <c r="D91" t="s">
        <v>34</v>
      </c>
      <c r="E91">
        <v>111297.40336332801</v>
      </c>
      <c r="F91">
        <v>58.88</v>
      </c>
      <c r="G91">
        <v>0.848909261153732</v>
      </c>
      <c r="H91">
        <v>-8.4334428514397395</v>
      </c>
      <c r="I91">
        <v>-15.264575827779</v>
      </c>
      <c r="J91">
        <v>-1.8080397745329599</v>
      </c>
      <c r="K91">
        <v>61.417043934570899</v>
      </c>
      <c r="L91">
        <v>57.807457529452797</v>
      </c>
      <c r="M91">
        <v>47.4050356549577</v>
      </c>
      <c r="N91">
        <v>0.4381417339516</v>
      </c>
      <c r="O91">
        <v>42.238451086956502</v>
      </c>
      <c r="P91">
        <v>60.6548431105048</v>
      </c>
      <c r="Q91">
        <v>0.10489920371794401</v>
      </c>
    </row>
    <row r="92" spans="1:17" x14ac:dyDescent="0.3">
      <c r="A92" t="s">
        <v>247</v>
      </c>
      <c r="B92" t="s">
        <v>248</v>
      </c>
      <c r="C92" t="s">
        <v>3183</v>
      </c>
      <c r="D92" t="s">
        <v>249</v>
      </c>
      <c r="E92">
        <v>110280.755495322</v>
      </c>
      <c r="F92">
        <v>80.819999999999993</v>
      </c>
      <c r="G92">
        <v>200.49781208247001</v>
      </c>
      <c r="H92">
        <v>-1.9230047298008499</v>
      </c>
      <c r="I92">
        <v>94.588619450200198</v>
      </c>
      <c r="J92">
        <v>1.00469905162258</v>
      </c>
      <c r="K92">
        <v>71.626171270338801</v>
      </c>
      <c r="L92">
        <v>52.435808018870901</v>
      </c>
      <c r="M92">
        <v>55.737808167543697</v>
      </c>
      <c r="N92">
        <v>0.98080011697786595</v>
      </c>
      <c r="O92">
        <v>6.4587973273942199</v>
      </c>
      <c r="P92">
        <v>229.87755102040799</v>
      </c>
      <c r="Q92">
        <v>0.227267353117586</v>
      </c>
    </row>
    <row r="93" spans="1:17" x14ac:dyDescent="0.3">
      <c r="A93" t="s">
        <v>250</v>
      </c>
      <c r="B93" t="s">
        <v>251</v>
      </c>
      <c r="C93" t="s">
        <v>3174</v>
      </c>
      <c r="D93" t="s">
        <v>138</v>
      </c>
      <c r="E93">
        <v>110214.162486</v>
      </c>
      <c r="F93">
        <v>528.6</v>
      </c>
      <c r="G93">
        <v>193.63787311004199</v>
      </c>
      <c r="H93">
        <v>-12.6382644508114</v>
      </c>
      <c r="I93">
        <v>101.223593053465</v>
      </c>
      <c r="J93">
        <v>-8.1553182936916393</v>
      </c>
      <c r="K93">
        <v>543.51831640706803</v>
      </c>
      <c r="L93">
        <v>388.043509979931</v>
      </c>
      <c r="M93">
        <v>21.3353018588796</v>
      </c>
      <c r="N93">
        <v>0.201490430148138</v>
      </c>
      <c r="O93">
        <v>22.398789254634799</v>
      </c>
      <c r="P93">
        <v>271.86071051705898</v>
      </c>
      <c r="Q93">
        <v>0.21917105661466599</v>
      </c>
    </row>
    <row r="94" spans="1:17" x14ac:dyDescent="0.3">
      <c r="A94" t="s">
        <v>252</v>
      </c>
      <c r="B94" t="s">
        <v>253</v>
      </c>
      <c r="C94" t="s">
        <v>3175</v>
      </c>
      <c r="D94" t="s">
        <v>54</v>
      </c>
      <c r="E94">
        <v>109403.24475006</v>
      </c>
      <c r="F94">
        <v>6567.8</v>
      </c>
      <c r="G94">
        <v>-11.386329613822101</v>
      </c>
      <c r="H94">
        <v>-6.2218966224633299</v>
      </c>
      <c r="I94">
        <v>-11.4852797987702</v>
      </c>
      <c r="J94">
        <v>-2.2815397885462101</v>
      </c>
      <c r="K94">
        <v>6700.4066371675999</v>
      </c>
      <c r="L94">
        <v>6237.6829193644799</v>
      </c>
      <c r="M94">
        <v>26.091722063796102</v>
      </c>
      <c r="N94">
        <v>0.80571724844141701</v>
      </c>
      <c r="O94">
        <v>8.2166022107859504</v>
      </c>
      <c r="P94">
        <v>26.169184812363699</v>
      </c>
      <c r="Q94">
        <v>7.7940098619860001E-3</v>
      </c>
    </row>
    <row r="95" spans="1:17" x14ac:dyDescent="0.3">
      <c r="A95" t="s">
        <v>254</v>
      </c>
      <c r="B95" t="s">
        <v>255</v>
      </c>
      <c r="C95" t="s">
        <v>3175</v>
      </c>
      <c r="D95" t="s">
        <v>54</v>
      </c>
      <c r="E95">
        <v>108668.23975004999</v>
      </c>
      <c r="F95">
        <v>1079.95</v>
      </c>
      <c r="G95">
        <v>46.620992911588303</v>
      </c>
      <c r="H95">
        <v>-10.4416260479996</v>
      </c>
      <c r="I95">
        <v>-6.1128883932352203</v>
      </c>
      <c r="J95">
        <v>-2.5484920791377199</v>
      </c>
      <c r="K95">
        <v>1137.92392047662</v>
      </c>
      <c r="L95">
        <v>985.21208511198699</v>
      </c>
      <c r="M95">
        <v>24.700556824054299</v>
      </c>
      <c r="N95">
        <v>0.52795701100939496</v>
      </c>
      <c r="O95">
        <v>22.6260475021991</v>
      </c>
      <c r="P95">
        <v>90.215763980625198</v>
      </c>
      <c r="Q95">
        <v>7.1843115387091996E-2</v>
      </c>
    </row>
    <row r="96" spans="1:17" x14ac:dyDescent="0.3">
      <c r="A96" t="s">
        <v>256</v>
      </c>
      <c r="B96" t="s">
        <v>257</v>
      </c>
      <c r="C96" t="s">
        <v>3171</v>
      </c>
      <c r="D96" t="s">
        <v>40</v>
      </c>
      <c r="E96">
        <v>108416.66564778</v>
      </c>
      <c r="F96">
        <v>750.65</v>
      </c>
      <c r="G96">
        <v>-1.4791061204684499</v>
      </c>
      <c r="H96">
        <v>0.93967284230418102</v>
      </c>
      <c r="I96">
        <v>17.597645848625</v>
      </c>
      <c r="J96">
        <v>-1.3129548108750799</v>
      </c>
      <c r="K96">
        <v>716.25296131341804</v>
      </c>
      <c r="L96">
        <v>625.54767707885503</v>
      </c>
      <c r="M96">
        <v>50.758326135673101</v>
      </c>
      <c r="N96">
        <v>0.57504668062863795</v>
      </c>
      <c r="O96">
        <v>2.96409778192232</v>
      </c>
      <c r="P96">
        <v>61.970007552055201</v>
      </c>
      <c r="Q96">
        <v>-2.3385701295862E-2</v>
      </c>
    </row>
    <row r="97" spans="1:17" x14ac:dyDescent="0.3">
      <c r="A97" t="s">
        <v>258</v>
      </c>
      <c r="B97" t="s">
        <v>259</v>
      </c>
      <c r="C97" t="s">
        <v>3171</v>
      </c>
      <c r="D97" t="s">
        <v>40</v>
      </c>
      <c r="E97">
        <v>105859.63375546</v>
      </c>
      <c r="F97">
        <v>2140.4499999999998</v>
      </c>
      <c r="G97">
        <v>29.260005193379101</v>
      </c>
      <c r="H97">
        <v>-0.493964005864997</v>
      </c>
      <c r="I97">
        <v>14.165728604111999</v>
      </c>
      <c r="J97">
        <v>-4.9991413082242104</v>
      </c>
      <c r="K97">
        <v>2035.69309646481</v>
      </c>
      <c r="L97">
        <v>1757.58512548097</v>
      </c>
      <c r="M97">
        <v>50.537452269960099</v>
      </c>
      <c r="N97">
        <v>0.80493240781838704</v>
      </c>
      <c r="O97">
        <v>6.7532528206685596</v>
      </c>
      <c r="P97">
        <v>69.071879936808799</v>
      </c>
      <c r="Q97">
        <v>4.1751974028870001E-3</v>
      </c>
    </row>
    <row r="98" spans="1:17" x14ac:dyDescent="0.3">
      <c r="A98" t="s">
        <v>260</v>
      </c>
      <c r="B98" t="s">
        <v>261</v>
      </c>
      <c r="C98" t="s">
        <v>3183</v>
      </c>
      <c r="D98" t="s">
        <v>262</v>
      </c>
      <c r="E98">
        <v>104338.08</v>
      </c>
      <c r="F98">
        <v>3764</v>
      </c>
      <c r="G98">
        <v>91.959365732550197</v>
      </c>
      <c r="H98">
        <v>-1.4476548353204199</v>
      </c>
      <c r="I98">
        <v>23.693560196558401</v>
      </c>
      <c r="J98">
        <v>0.36466438973984799</v>
      </c>
      <c r="K98">
        <v>3758.9838327474799</v>
      </c>
      <c r="L98">
        <v>3199.4011419437802</v>
      </c>
      <c r="M98">
        <v>45.712609906100298</v>
      </c>
      <c r="N98">
        <v>0.54845612107935804</v>
      </c>
      <c r="O98">
        <v>10.836875664187</v>
      </c>
      <c r="P98">
        <v>127.665880360491</v>
      </c>
      <c r="Q98">
        <v>0.20162011990195799</v>
      </c>
    </row>
    <row r="99" spans="1:17" x14ac:dyDescent="0.3">
      <c r="A99" t="s">
        <v>263</v>
      </c>
      <c r="B99" t="s">
        <v>264</v>
      </c>
      <c r="C99" t="s">
        <v>3179</v>
      </c>
      <c r="D99" t="s">
        <v>127</v>
      </c>
      <c r="E99">
        <v>103692.21365373</v>
      </c>
      <c r="F99">
        <v>1024.8499999999999</v>
      </c>
      <c r="G99">
        <v>19.921592688703502</v>
      </c>
      <c r="H99">
        <v>8.1001615525089701</v>
      </c>
      <c r="I99">
        <v>11.776685289858101</v>
      </c>
      <c r="J99">
        <v>7.8247602238844802</v>
      </c>
      <c r="K99">
        <v>977.57516159721899</v>
      </c>
      <c r="L99">
        <v>894.17400593362697</v>
      </c>
      <c r="M99">
        <v>64.407008769681497</v>
      </c>
      <c r="N99">
        <v>0.98525127775979204</v>
      </c>
      <c r="O99">
        <v>7.0400546421427599</v>
      </c>
      <c r="P99">
        <v>76.212173314993095</v>
      </c>
      <c r="Q99">
        <v>0.12943205679137701</v>
      </c>
    </row>
    <row r="100" spans="1:17" x14ac:dyDescent="0.3">
      <c r="A100" t="s">
        <v>265</v>
      </c>
      <c r="B100" t="s">
        <v>266</v>
      </c>
      <c r="C100" t="s">
        <v>3175</v>
      </c>
      <c r="D100" t="s">
        <v>54</v>
      </c>
      <c r="E100">
        <v>101488.29504040501</v>
      </c>
      <c r="F100">
        <v>2224.9499999999998</v>
      </c>
      <c r="G100">
        <v>69.200481796591902</v>
      </c>
      <c r="H100">
        <v>5.0003842141644403</v>
      </c>
      <c r="I100">
        <v>22.757817967050499</v>
      </c>
      <c r="J100">
        <v>0.74903625293813603</v>
      </c>
      <c r="K100">
        <v>2061.4077455861502</v>
      </c>
      <c r="L100">
        <v>1690.02596922515</v>
      </c>
      <c r="M100">
        <v>49.644649381471901</v>
      </c>
      <c r="N100">
        <v>0.78406544564528302</v>
      </c>
      <c r="O100">
        <v>3.9124474707296901</v>
      </c>
      <c r="P100">
        <v>103.84333486028299</v>
      </c>
      <c r="Q100">
        <v>0.11497667977932099</v>
      </c>
    </row>
    <row r="101" spans="1:17" x14ac:dyDescent="0.3">
      <c r="A101" t="s">
        <v>267</v>
      </c>
      <c r="B101" t="s">
        <v>268</v>
      </c>
      <c r="C101" t="s">
        <v>3177</v>
      </c>
      <c r="D101" t="s">
        <v>197</v>
      </c>
      <c r="E101">
        <v>101351.6495596</v>
      </c>
      <c r="F101">
        <v>34363.9</v>
      </c>
      <c r="G101">
        <v>49.397429958607901</v>
      </c>
      <c r="H101">
        <v>5.1536806590530304</v>
      </c>
      <c r="I101">
        <v>0.19860544509101699</v>
      </c>
      <c r="J101">
        <v>1.8056910789742699</v>
      </c>
      <c r="K101">
        <v>33049.1625287688</v>
      </c>
      <c r="L101">
        <v>29546.5506660426</v>
      </c>
      <c r="M101">
        <v>62.236904289671202</v>
      </c>
      <c r="N101">
        <v>1.3895777252778301</v>
      </c>
      <c r="O101">
        <v>6.7341017754096502</v>
      </c>
      <c r="P101">
        <v>84.752150537634407</v>
      </c>
      <c r="Q101">
        <v>0.12938256818618199</v>
      </c>
    </row>
    <row r="102" spans="1:17" x14ac:dyDescent="0.3">
      <c r="A102" t="s">
        <v>269</v>
      </c>
      <c r="B102" t="s">
        <v>270</v>
      </c>
      <c r="C102" t="s">
        <v>3175</v>
      </c>
      <c r="D102" t="s">
        <v>271</v>
      </c>
      <c r="E102">
        <v>101165.44681862999</v>
      </c>
      <c r="F102">
        <v>7035.9</v>
      </c>
      <c r="G102">
        <v>12.5866836160479</v>
      </c>
      <c r="H102">
        <v>1.15605376354652</v>
      </c>
      <c r="I102">
        <v>-0.405557020076525</v>
      </c>
      <c r="J102">
        <v>-0.372790521981334</v>
      </c>
      <c r="K102">
        <v>6708.1762015469803</v>
      </c>
      <c r="L102">
        <v>6181.5638823101399</v>
      </c>
      <c r="M102">
        <v>65.280154513920706</v>
      </c>
      <c r="N102">
        <v>0.87961487494308599</v>
      </c>
      <c r="O102">
        <v>1.6565044983584101</v>
      </c>
      <c r="P102">
        <v>48.876428269149301</v>
      </c>
      <c r="Q102">
        <v>2.7185601896877999E-2</v>
      </c>
    </row>
    <row r="103" spans="1:17" x14ac:dyDescent="0.3">
      <c r="A103" t="s">
        <v>272</v>
      </c>
      <c r="B103" t="s">
        <v>273</v>
      </c>
      <c r="C103" t="s">
        <v>3183</v>
      </c>
      <c r="D103" t="s">
        <v>215</v>
      </c>
      <c r="E103">
        <v>100267.02072</v>
      </c>
      <c r="F103">
        <v>6667.2</v>
      </c>
      <c r="G103">
        <v>3.78440076762773</v>
      </c>
      <c r="H103">
        <v>-3.38722648829958</v>
      </c>
      <c r="I103">
        <v>23.972054191243402</v>
      </c>
      <c r="J103">
        <v>-1.9730040324053399</v>
      </c>
      <c r="K103">
        <v>6656.9484835922203</v>
      </c>
      <c r="L103">
        <v>5931.6864020232397</v>
      </c>
      <c r="M103">
        <v>42.220519059099303</v>
      </c>
      <c r="N103">
        <v>0.59126266658896598</v>
      </c>
      <c r="O103">
        <v>9.9629529637629002</v>
      </c>
      <c r="P103">
        <v>75.406471981057607</v>
      </c>
      <c r="Q103">
        <v>0.12971566919692501</v>
      </c>
    </row>
    <row r="104" spans="1:17" x14ac:dyDescent="0.3">
      <c r="A104" t="s">
        <v>274</v>
      </c>
      <c r="B104" t="s">
        <v>275</v>
      </c>
      <c r="C104" t="s">
        <v>3178</v>
      </c>
      <c r="D104" t="s">
        <v>119</v>
      </c>
      <c r="E104">
        <v>100154.96074023</v>
      </c>
      <c r="F104">
        <v>7741.55</v>
      </c>
      <c r="G104">
        <v>46.335398798232902</v>
      </c>
      <c r="H104">
        <v>1.9272763832778601</v>
      </c>
      <c r="I104">
        <v>33.919348416308203</v>
      </c>
      <c r="J104">
        <v>2.3908888936129702</v>
      </c>
      <c r="K104">
        <v>7263.6688449388603</v>
      </c>
      <c r="L104">
        <v>6183.1582021983104</v>
      </c>
      <c r="M104">
        <v>58.8212108188781</v>
      </c>
      <c r="N104">
        <v>0.66204560054066797</v>
      </c>
      <c r="O104">
        <v>2.8831435565229202</v>
      </c>
      <c r="P104">
        <v>94.900618068755406</v>
      </c>
      <c r="Q104">
        <v>-5.1041718799409996E-3</v>
      </c>
    </row>
    <row r="105" spans="1:17" x14ac:dyDescent="0.3">
      <c r="A105" t="s">
        <v>276</v>
      </c>
      <c r="B105" t="s">
        <v>277</v>
      </c>
      <c r="C105" t="s">
        <v>3182</v>
      </c>
      <c r="D105" t="s">
        <v>46</v>
      </c>
      <c r="E105">
        <v>99307.168828559996</v>
      </c>
      <c r="F105">
        <v>94.05</v>
      </c>
      <c r="G105">
        <v>31.0952146798729</v>
      </c>
      <c r="H105">
        <v>-5.1740670023525404</v>
      </c>
      <c r="I105">
        <v>6.9232498003948297</v>
      </c>
      <c r="J105">
        <v>1.4614121274393901</v>
      </c>
      <c r="K105">
        <v>94.441644108150399</v>
      </c>
      <c r="L105">
        <v>84.832990333835596</v>
      </c>
      <c r="M105">
        <v>47.660493170703703</v>
      </c>
      <c r="N105">
        <v>0.95782583955181499</v>
      </c>
      <c r="O105">
        <v>10.3136629452418</v>
      </c>
      <c r="P105">
        <v>80.865384615384599</v>
      </c>
      <c r="Q105">
        <v>0.126615164831792</v>
      </c>
    </row>
    <row r="106" spans="1:17" x14ac:dyDescent="0.3">
      <c r="A106" t="s">
        <v>278</v>
      </c>
      <c r="B106" t="s">
        <v>279</v>
      </c>
      <c r="C106" t="s">
        <v>3173</v>
      </c>
      <c r="D106" t="s">
        <v>180</v>
      </c>
      <c r="E106">
        <v>98861.338246319996</v>
      </c>
      <c r="F106">
        <v>3634.8</v>
      </c>
      <c r="G106">
        <v>56.079377454340097</v>
      </c>
      <c r="H106">
        <v>-0.46328490339738299</v>
      </c>
      <c r="I106">
        <v>17.889306879336502</v>
      </c>
      <c r="J106">
        <v>-2.67928686869441</v>
      </c>
      <c r="K106">
        <v>3435.45073335188</v>
      </c>
      <c r="L106">
        <v>2884.8828861564998</v>
      </c>
      <c r="M106">
        <v>50.596896631636497</v>
      </c>
      <c r="N106">
        <v>0.81493810336118899</v>
      </c>
      <c r="O106">
        <v>2.0675140310333302</v>
      </c>
      <c r="P106">
        <v>84.685737513337699</v>
      </c>
      <c r="Q106">
        <v>0.10835451308573001</v>
      </c>
    </row>
    <row r="107" spans="1:17" x14ac:dyDescent="0.3">
      <c r="A107" t="s">
        <v>280</v>
      </c>
      <c r="B107" t="s">
        <v>281</v>
      </c>
      <c r="C107" t="s">
        <v>3170</v>
      </c>
      <c r="D107" t="s">
        <v>282</v>
      </c>
      <c r="E107">
        <v>97656.61713395</v>
      </c>
      <c r="F107">
        <v>11259.5</v>
      </c>
      <c r="G107">
        <v>138.64199163318699</v>
      </c>
      <c r="H107">
        <v>8.5917190728757191</v>
      </c>
      <c r="I107">
        <v>15.6489288144915</v>
      </c>
      <c r="J107">
        <v>5.8813081452545504</v>
      </c>
      <c r="K107">
        <v>10823.631123974599</v>
      </c>
      <c r="L107">
        <v>8530.7940475844098</v>
      </c>
      <c r="M107">
        <v>44.122369450191997</v>
      </c>
      <c r="N107">
        <v>0.96767197220102796</v>
      </c>
      <c r="O107">
        <v>12.0742484124517</v>
      </c>
      <c r="P107">
        <v>191.03339536807201</v>
      </c>
      <c r="Q107">
        <v>9.2599300809385998E-2</v>
      </c>
    </row>
    <row r="108" spans="1:17" x14ac:dyDescent="0.3">
      <c r="A108" t="s">
        <v>283</v>
      </c>
      <c r="B108" t="s">
        <v>284</v>
      </c>
      <c r="C108" t="s">
        <v>3185</v>
      </c>
      <c r="D108" t="s">
        <v>285</v>
      </c>
      <c r="E108">
        <v>97197.630326875005</v>
      </c>
      <c r="F108">
        <v>10741.25</v>
      </c>
      <c r="G108">
        <v>106.782079972989</v>
      </c>
      <c r="H108">
        <v>-1.4135968101877501</v>
      </c>
      <c r="I108">
        <v>10.6534842742017</v>
      </c>
      <c r="J108">
        <v>-2.3737463467582298</v>
      </c>
      <c r="K108">
        <v>10622.4703808384</v>
      </c>
      <c r="L108">
        <v>8934.9326427953692</v>
      </c>
      <c r="M108">
        <v>44.415791711378198</v>
      </c>
      <c r="N108">
        <v>0.51542781626948997</v>
      </c>
      <c r="O108">
        <v>23.8030955428837</v>
      </c>
      <c r="P108">
        <v>136.591409691629</v>
      </c>
      <c r="Q108">
        <v>0.17997614360828201</v>
      </c>
    </row>
    <row r="109" spans="1:17" x14ac:dyDescent="0.3">
      <c r="A109" t="s">
        <v>286</v>
      </c>
      <c r="B109" t="s">
        <v>287</v>
      </c>
      <c r="C109" t="s">
        <v>3178</v>
      </c>
      <c r="D109" t="s">
        <v>288</v>
      </c>
      <c r="E109">
        <v>96992.671947780007</v>
      </c>
      <c r="F109">
        <v>681.4</v>
      </c>
      <c r="G109">
        <v>37.848929996426399</v>
      </c>
      <c r="H109">
        <v>6.7788742125701003</v>
      </c>
      <c r="I109">
        <v>8.1799064245055497</v>
      </c>
      <c r="J109">
        <v>-2.0010599736794199</v>
      </c>
      <c r="K109">
        <v>644.32813707703394</v>
      </c>
      <c r="L109">
        <v>568.68844303150297</v>
      </c>
      <c r="M109">
        <v>54.4162032677105</v>
      </c>
      <c r="N109">
        <v>0.77816221456433998</v>
      </c>
      <c r="O109">
        <v>3.2800117405342002</v>
      </c>
      <c r="P109">
        <v>83.369214208826605</v>
      </c>
      <c r="Q109">
        <v>0.19578757376688499</v>
      </c>
    </row>
    <row r="110" spans="1:17" x14ac:dyDescent="0.3">
      <c r="A110" t="s">
        <v>289</v>
      </c>
      <c r="B110" t="s">
        <v>290</v>
      </c>
      <c r="C110" t="s">
        <v>3169</v>
      </c>
      <c r="D110" t="s">
        <v>67</v>
      </c>
      <c r="E110">
        <v>96783.163564500006</v>
      </c>
      <c r="F110">
        <v>595</v>
      </c>
      <c r="G110">
        <v>186.17904985816301</v>
      </c>
      <c r="H110">
        <v>-14.720207427230299</v>
      </c>
      <c r="I110">
        <v>48.6402079865885</v>
      </c>
      <c r="J110">
        <v>0.81814051748732297</v>
      </c>
      <c r="K110">
        <v>611.37764689457902</v>
      </c>
      <c r="L110">
        <v>458.18137885361699</v>
      </c>
      <c r="M110">
        <v>35.020936859244898</v>
      </c>
      <c r="N110">
        <v>0.81164143307690695</v>
      </c>
      <c r="O110">
        <v>29.058823529411701</v>
      </c>
      <c r="P110">
        <v>226.44476956839799</v>
      </c>
      <c r="Q110">
        <v>0.13791065116853499</v>
      </c>
    </row>
    <row r="111" spans="1:17" x14ac:dyDescent="0.3">
      <c r="A111" t="s">
        <v>291</v>
      </c>
      <c r="B111" t="s">
        <v>292</v>
      </c>
      <c r="C111" t="s">
        <v>3171</v>
      </c>
      <c r="D111" t="s">
        <v>293</v>
      </c>
      <c r="E111">
        <v>96524.314324974999</v>
      </c>
      <c r="F111">
        <v>89.77</v>
      </c>
      <c r="G111">
        <v>-2.3122875353480898</v>
      </c>
      <c r="H111">
        <v>-8.2206532446523397</v>
      </c>
      <c r="I111">
        <v>-6.2490647851493302</v>
      </c>
      <c r="J111">
        <v>0.48681738239993599</v>
      </c>
      <c r="K111">
        <v>92.325616478615402</v>
      </c>
      <c r="L111">
        <v>84.254365922456799</v>
      </c>
      <c r="M111">
        <v>42.719366069322703</v>
      </c>
      <c r="N111">
        <v>0.70497750950693505</v>
      </c>
      <c r="O111">
        <v>20.196056589060898</v>
      </c>
      <c r="P111">
        <v>50.873949579831901</v>
      </c>
      <c r="Q111">
        <v>8.3542733227322002E-2</v>
      </c>
    </row>
    <row r="112" spans="1:17" x14ac:dyDescent="0.3">
      <c r="A112" t="s">
        <v>294</v>
      </c>
      <c r="B112" t="s">
        <v>295</v>
      </c>
      <c r="C112" t="s">
        <v>3175</v>
      </c>
      <c r="D112" t="s">
        <v>54</v>
      </c>
      <c r="E112">
        <v>95978.309699279998</v>
      </c>
      <c r="F112">
        <v>2395.6</v>
      </c>
      <c r="G112">
        <v>12.0710695206417</v>
      </c>
      <c r="H112">
        <v>2.93441929757372</v>
      </c>
      <c r="I112">
        <v>-3.3235055476331801</v>
      </c>
      <c r="J112">
        <v>-1.45196061787083</v>
      </c>
      <c r="K112">
        <v>2302.72500390909</v>
      </c>
      <c r="L112">
        <v>2132.3828287620399</v>
      </c>
      <c r="M112">
        <v>44.281062279608101</v>
      </c>
      <c r="N112">
        <v>0.79670315219841104</v>
      </c>
      <c r="O112">
        <v>7.06921021873434</v>
      </c>
      <c r="P112">
        <v>42.336828971212903</v>
      </c>
    </row>
    <row r="113" spans="1:17" x14ac:dyDescent="0.3">
      <c r="A113" t="s">
        <v>296</v>
      </c>
      <c r="B113" t="s">
        <v>297</v>
      </c>
      <c r="C113" t="s">
        <v>3171</v>
      </c>
      <c r="D113" t="s">
        <v>34</v>
      </c>
      <c r="E113">
        <v>95650.017536700005</v>
      </c>
      <c r="F113">
        <v>105.45</v>
      </c>
      <c r="G113">
        <v>15.5910412173381</v>
      </c>
      <c r="H113">
        <v>-6.1362638437306698</v>
      </c>
      <c r="I113">
        <v>-19.7262253246369</v>
      </c>
      <c r="J113">
        <v>7.9366978134354602E-2</v>
      </c>
      <c r="K113">
        <v>109.899215681341</v>
      </c>
      <c r="L113">
        <v>105.491442812587</v>
      </c>
      <c r="M113">
        <v>44.173090478419198</v>
      </c>
      <c r="N113">
        <v>1.0230808271494201</v>
      </c>
      <c r="O113">
        <v>22.2380275011854</v>
      </c>
      <c r="P113">
        <v>54.121601870798003</v>
      </c>
      <c r="Q113">
        <v>0.15336325830613401</v>
      </c>
    </row>
    <row r="114" spans="1:17" x14ac:dyDescent="0.3">
      <c r="A114" t="s">
        <v>298</v>
      </c>
      <c r="B114" t="s">
        <v>299</v>
      </c>
      <c r="C114" t="s">
        <v>3176</v>
      </c>
      <c r="D114" t="s">
        <v>95</v>
      </c>
      <c r="E114">
        <v>94815.083524394999</v>
      </c>
      <c r="F114">
        <v>94.39</v>
      </c>
      <c r="G114">
        <v>48.103649049930901</v>
      </c>
      <c r="H114">
        <v>-2.6165965164201501</v>
      </c>
      <c r="I114">
        <v>-0.64906478514932897</v>
      </c>
      <c r="J114">
        <v>-1.57994274962723</v>
      </c>
      <c r="K114">
        <v>98.070362657740802</v>
      </c>
      <c r="L114">
        <v>89.135429414037802</v>
      </c>
      <c r="M114">
        <v>40.0509695788664</v>
      </c>
      <c r="N114">
        <v>0.35215633318073097</v>
      </c>
      <c r="O114">
        <v>25.437016633117899</v>
      </c>
      <c r="P114">
        <v>95.020661157024804</v>
      </c>
      <c r="Q114">
        <v>0.14677271526678401</v>
      </c>
    </row>
    <row r="115" spans="1:17" x14ac:dyDescent="0.3">
      <c r="A115" t="s">
        <v>300</v>
      </c>
      <c r="B115" t="s">
        <v>301</v>
      </c>
      <c r="C115" t="s">
        <v>3171</v>
      </c>
      <c r="D115" t="s">
        <v>220</v>
      </c>
      <c r="E115">
        <v>94680.088999750005</v>
      </c>
      <c r="F115">
        <v>4432.25</v>
      </c>
      <c r="G115">
        <v>41.298641352688399</v>
      </c>
      <c r="H115">
        <v>0.869644184896053</v>
      </c>
      <c r="I115">
        <v>3.40541028482015</v>
      </c>
      <c r="J115">
        <v>-1.1409911623346201</v>
      </c>
      <c r="K115">
        <v>4271.8298995509904</v>
      </c>
      <c r="L115">
        <v>3772.43474273639</v>
      </c>
      <c r="M115">
        <v>55.7053248384425</v>
      </c>
      <c r="N115">
        <v>0.60485555232825094</v>
      </c>
      <c r="O115">
        <v>2.5709289864064502</v>
      </c>
      <c r="P115">
        <v>72.955729420716807</v>
      </c>
      <c r="Q115">
        <v>1.7066840853732002E-2</v>
      </c>
    </row>
    <row r="116" spans="1:17" x14ac:dyDescent="0.3">
      <c r="A116" t="s">
        <v>302</v>
      </c>
      <c r="B116" t="s">
        <v>303</v>
      </c>
      <c r="C116" t="s">
        <v>3171</v>
      </c>
      <c r="D116" t="s">
        <v>34</v>
      </c>
      <c r="E116">
        <v>93885.769390000001</v>
      </c>
      <c r="F116">
        <v>122.99</v>
      </c>
      <c r="G116">
        <v>-1.68970515256966</v>
      </c>
      <c r="H116">
        <v>1.1047708944400201</v>
      </c>
      <c r="I116">
        <v>-34.806699863502097</v>
      </c>
      <c r="J116">
        <v>0.76132621350803098</v>
      </c>
      <c r="K116">
        <v>126.98314648056299</v>
      </c>
      <c r="L116">
        <v>128.75598477543201</v>
      </c>
      <c r="M116">
        <v>55.085993943674602</v>
      </c>
      <c r="N116">
        <v>0.85244680065414702</v>
      </c>
      <c r="O116">
        <v>40.255305309374698</v>
      </c>
      <c r="P116">
        <v>34.783561643835597</v>
      </c>
      <c r="Q116">
        <v>0.14270672334166001</v>
      </c>
    </row>
    <row r="117" spans="1:17" x14ac:dyDescent="0.3">
      <c r="A117" t="s">
        <v>304</v>
      </c>
      <c r="B117" t="s">
        <v>305</v>
      </c>
      <c r="C117" t="s">
        <v>3175</v>
      </c>
      <c r="D117" t="s">
        <v>271</v>
      </c>
      <c r="E117">
        <v>93611.456043635</v>
      </c>
      <c r="F117">
        <v>962.95</v>
      </c>
      <c r="G117">
        <v>41.596856144258098</v>
      </c>
      <c r="H117">
        <v>6.0799865805661302</v>
      </c>
      <c r="I117">
        <v>16.768508026961001</v>
      </c>
      <c r="J117">
        <v>7.6084636689373699</v>
      </c>
      <c r="K117">
        <v>890.52765120049696</v>
      </c>
      <c r="L117">
        <v>809.34381403104499</v>
      </c>
      <c r="M117">
        <v>79.597123022879401</v>
      </c>
      <c r="N117">
        <v>1.23256205046044</v>
      </c>
      <c r="O117">
        <v>1.7602160029077201</v>
      </c>
      <c r="P117">
        <v>81.329441672158893</v>
      </c>
      <c r="Q117">
        <v>0.109716313977156</v>
      </c>
    </row>
    <row r="118" spans="1:17" x14ac:dyDescent="0.3">
      <c r="A118" t="s">
        <v>306</v>
      </c>
      <c r="B118" t="s">
        <v>307</v>
      </c>
      <c r="C118" t="s">
        <v>3176</v>
      </c>
      <c r="D118" t="s">
        <v>92</v>
      </c>
      <c r="E118">
        <v>92898.41817936</v>
      </c>
      <c r="F118">
        <v>1932.9</v>
      </c>
      <c r="G118">
        <v>141.352233029856</v>
      </c>
      <c r="H118">
        <v>1.30067028475942</v>
      </c>
      <c r="I118">
        <v>47.319626368840197</v>
      </c>
      <c r="J118">
        <v>2.66968493899717</v>
      </c>
      <c r="K118">
        <v>1677.37866801619</v>
      </c>
      <c r="L118">
        <v>1380.07728776568</v>
      </c>
      <c r="M118">
        <v>81.819690997458395</v>
      </c>
      <c r="N118">
        <v>1.3869837435082</v>
      </c>
      <c r="O118">
        <v>1.91422215324124</v>
      </c>
      <c r="P118">
        <v>179.34099284630301</v>
      </c>
      <c r="Q118">
        <v>0.16511404567305399</v>
      </c>
    </row>
    <row r="119" spans="1:17" x14ac:dyDescent="0.3">
      <c r="A119" t="s">
        <v>308</v>
      </c>
      <c r="B119" t="s">
        <v>309</v>
      </c>
      <c r="C119" t="s">
        <v>3183</v>
      </c>
      <c r="D119" t="s">
        <v>161</v>
      </c>
      <c r="E119">
        <v>92379.140808149998</v>
      </c>
      <c r="F119">
        <v>265.3</v>
      </c>
      <c r="G119">
        <v>83.758605065683199</v>
      </c>
      <c r="H119">
        <v>-14.1429021492697</v>
      </c>
      <c r="I119">
        <v>3.2179045065190199</v>
      </c>
      <c r="J119">
        <v>-1.5774089947963099</v>
      </c>
      <c r="K119">
        <v>286.565552161894</v>
      </c>
      <c r="L119">
        <v>253.192295659481</v>
      </c>
      <c r="M119">
        <v>37.453605367522499</v>
      </c>
      <c r="N119">
        <v>0.70588259604444803</v>
      </c>
      <c r="O119">
        <v>26.4040708631737</v>
      </c>
      <c r="P119">
        <v>133.74449339207001</v>
      </c>
      <c r="Q119">
        <v>0.16689841198153599</v>
      </c>
    </row>
    <row r="120" spans="1:17" x14ac:dyDescent="0.3">
      <c r="A120" t="s">
        <v>310</v>
      </c>
      <c r="B120" t="s">
        <v>311</v>
      </c>
      <c r="C120" t="s">
        <v>3180</v>
      </c>
      <c r="D120" t="s">
        <v>80</v>
      </c>
      <c r="E120">
        <v>90478.42893342</v>
      </c>
      <c r="F120">
        <v>25076.65</v>
      </c>
      <c r="G120">
        <v>-31.031539098328199</v>
      </c>
      <c r="H120">
        <v>-1.0451658684456</v>
      </c>
      <c r="I120">
        <v>-16.1129474165072</v>
      </c>
      <c r="J120">
        <v>-2.9621313033972201</v>
      </c>
      <c r="K120">
        <v>25807.3492136639</v>
      </c>
      <c r="L120">
        <v>26040.998360496</v>
      </c>
      <c r="M120">
        <v>34.9373520202709</v>
      </c>
      <c r="N120">
        <v>0.54581807902076895</v>
      </c>
      <c r="O120">
        <v>22.575184484370901</v>
      </c>
      <c r="P120">
        <v>5.8086497890295501</v>
      </c>
      <c r="Q120">
        <v>-7.8195795723487005E-2</v>
      </c>
    </row>
    <row r="121" spans="1:17" x14ac:dyDescent="0.3">
      <c r="A121" t="s">
        <v>312</v>
      </c>
      <c r="B121" t="s">
        <v>313</v>
      </c>
      <c r="C121" t="s">
        <v>3173</v>
      </c>
      <c r="D121" t="s">
        <v>180</v>
      </c>
      <c r="E121">
        <v>90023.461530190005</v>
      </c>
      <c r="F121">
        <v>695.3</v>
      </c>
      <c r="G121">
        <v>-6.5802885110941798</v>
      </c>
      <c r="H121">
        <v>0.51135418889624396</v>
      </c>
      <c r="I121">
        <v>24.697607972578599</v>
      </c>
      <c r="J121">
        <v>0.27520239552373299</v>
      </c>
      <c r="K121">
        <v>659.67207639494904</v>
      </c>
      <c r="L121">
        <v>599.46616521539795</v>
      </c>
      <c r="M121">
        <v>69.600637577698507</v>
      </c>
      <c r="N121">
        <v>0.97949473126130204</v>
      </c>
      <c r="O121">
        <v>1.3950812598878299</v>
      </c>
      <c r="P121">
        <v>42.977585852354402</v>
      </c>
      <c r="Q121">
        <v>-1.2039475032795999E-2</v>
      </c>
    </row>
    <row r="122" spans="1:17" x14ac:dyDescent="0.3">
      <c r="A122" t="s">
        <v>314</v>
      </c>
      <c r="B122" t="s">
        <v>315</v>
      </c>
      <c r="C122" t="s">
        <v>3172</v>
      </c>
      <c r="D122" t="s">
        <v>27</v>
      </c>
      <c r="E122">
        <v>89912.763465600001</v>
      </c>
      <c r="F122">
        <v>12.9</v>
      </c>
      <c r="G122">
        <v>-7.6990186097731996</v>
      </c>
      <c r="H122">
        <v>-20.788505889488601</v>
      </c>
      <c r="I122">
        <v>-16.962326681681098</v>
      </c>
      <c r="J122">
        <v>-6.1458380958599399</v>
      </c>
      <c r="K122">
        <v>15.000243341807201</v>
      </c>
      <c r="L122">
        <v>14.3025974501425</v>
      </c>
      <c r="M122">
        <v>25.324457847715401</v>
      </c>
      <c r="N122">
        <v>0.72172218828477197</v>
      </c>
      <c r="O122">
        <v>48.682170542635603</v>
      </c>
      <c r="P122">
        <v>22.857142857142801</v>
      </c>
      <c r="Q122">
        <v>1.2584809579570999E-2</v>
      </c>
    </row>
    <row r="123" spans="1:17" x14ac:dyDescent="0.3">
      <c r="A123" t="s">
        <v>316</v>
      </c>
      <c r="B123" t="s">
        <v>317</v>
      </c>
      <c r="C123" t="s">
        <v>3175</v>
      </c>
      <c r="D123" t="s">
        <v>54</v>
      </c>
      <c r="E123">
        <v>89394.081804044996</v>
      </c>
      <c r="F123">
        <v>1539.15</v>
      </c>
      <c r="G123">
        <v>46.001317966257901</v>
      </c>
      <c r="H123">
        <v>-0.22104789403751501</v>
      </c>
      <c r="I123">
        <v>36.191762115937003</v>
      </c>
      <c r="J123">
        <v>0.17500422009914099</v>
      </c>
      <c r="K123">
        <v>1465.1982946302301</v>
      </c>
      <c r="L123">
        <v>1224.5536649913499</v>
      </c>
      <c r="M123">
        <v>48.392824203615397</v>
      </c>
      <c r="N123">
        <v>0.81927294056991795</v>
      </c>
      <c r="O123">
        <v>3.4337134132475602</v>
      </c>
      <c r="P123">
        <v>84.406637512729901</v>
      </c>
      <c r="Q123">
        <v>8.655607818305E-2</v>
      </c>
    </row>
    <row r="124" spans="1:17" x14ac:dyDescent="0.3">
      <c r="A124" t="s">
        <v>318</v>
      </c>
      <c r="B124" t="s">
        <v>319</v>
      </c>
      <c r="C124" t="s">
        <v>3169</v>
      </c>
      <c r="D124" t="s">
        <v>192</v>
      </c>
      <c r="E124">
        <v>87264.431035635003</v>
      </c>
      <c r="F124">
        <v>793.45</v>
      </c>
      <c r="G124">
        <v>-1.90620461584346</v>
      </c>
      <c r="H124">
        <v>-9.2773473342502708</v>
      </c>
      <c r="I124">
        <v>-31.297660000965401</v>
      </c>
      <c r="J124">
        <v>-3.7021042884939699</v>
      </c>
      <c r="K124">
        <v>854.94030972457404</v>
      </c>
      <c r="L124">
        <v>921.11941584038902</v>
      </c>
      <c r="M124">
        <v>22.8782119970259</v>
      </c>
      <c r="N124">
        <v>0.36244585883973401</v>
      </c>
      <c r="O124">
        <v>58.724557313000098</v>
      </c>
      <c r="P124">
        <v>52.001915708812199</v>
      </c>
      <c r="Q124">
        <v>-1.5092031408063001E-2</v>
      </c>
    </row>
    <row r="125" spans="1:17" x14ac:dyDescent="0.3">
      <c r="A125" t="s">
        <v>320</v>
      </c>
      <c r="B125" t="s">
        <v>321</v>
      </c>
      <c r="C125" t="s">
        <v>3169</v>
      </c>
      <c r="D125" t="s">
        <v>18</v>
      </c>
      <c r="E125">
        <v>86698.128455165002</v>
      </c>
      <c r="F125">
        <v>407.45</v>
      </c>
      <c r="G125">
        <v>111.671144001426</v>
      </c>
      <c r="H125">
        <v>2.99642889541534</v>
      </c>
      <c r="I125">
        <v>17.471612441415299</v>
      </c>
      <c r="J125">
        <v>-7.2687665303755598</v>
      </c>
      <c r="K125">
        <v>394.05787425239703</v>
      </c>
      <c r="L125">
        <v>333.68809203508602</v>
      </c>
      <c r="M125">
        <v>39.056957892106503</v>
      </c>
      <c r="N125">
        <v>0.90921226689338597</v>
      </c>
      <c r="O125">
        <v>12.1978156829058</v>
      </c>
      <c r="P125">
        <v>155.50794314381201</v>
      </c>
      <c r="Q125">
        <v>8.6732220375525998E-2</v>
      </c>
    </row>
    <row r="126" spans="1:17" x14ac:dyDescent="0.3">
      <c r="A126" t="s">
        <v>322</v>
      </c>
      <c r="B126" t="s">
        <v>323</v>
      </c>
      <c r="C126" t="s">
        <v>3183</v>
      </c>
      <c r="D126" t="s">
        <v>324</v>
      </c>
      <c r="E126">
        <v>84266.081999999995</v>
      </c>
      <c r="F126">
        <v>4178</v>
      </c>
      <c r="G126">
        <v>63.969412681984501</v>
      </c>
      <c r="H126">
        <v>-16.564276718573002</v>
      </c>
      <c r="I126">
        <v>110.917124844604</v>
      </c>
      <c r="J126">
        <v>-5.3148959281301904</v>
      </c>
      <c r="K126">
        <v>4436.3803056839697</v>
      </c>
      <c r="L126">
        <v>3380.0018075636699</v>
      </c>
      <c r="M126">
        <v>33.051585878585797</v>
      </c>
      <c r="N126">
        <v>0.62859345344918605</v>
      </c>
      <c r="O126">
        <v>40.258496888463299</v>
      </c>
      <c r="P126">
        <v>139.839265212399</v>
      </c>
      <c r="Q126">
        <v>0.25386641892258699</v>
      </c>
    </row>
    <row r="127" spans="1:17" x14ac:dyDescent="0.3">
      <c r="A127" t="s">
        <v>325</v>
      </c>
      <c r="B127" t="s">
        <v>326</v>
      </c>
      <c r="C127" t="s">
        <v>3181</v>
      </c>
      <c r="D127" t="s">
        <v>327</v>
      </c>
      <c r="E127">
        <v>84136.236229500006</v>
      </c>
      <c r="F127">
        <v>14061</v>
      </c>
      <c r="G127">
        <v>159.72761514325899</v>
      </c>
      <c r="H127">
        <v>8.6498984452084908</v>
      </c>
      <c r="I127">
        <v>85.179484462210596</v>
      </c>
      <c r="J127">
        <v>10.1119226254197</v>
      </c>
      <c r="K127">
        <v>12332.314784792001</v>
      </c>
      <c r="L127">
        <v>9518.2708385282804</v>
      </c>
      <c r="M127">
        <v>76.620641863592596</v>
      </c>
      <c r="N127">
        <v>1.0151048061521299</v>
      </c>
      <c r="O127">
        <v>0.91707559917502102</v>
      </c>
      <c r="P127">
        <v>197.05605847743101</v>
      </c>
      <c r="Q127">
        <v>0.13666383445903599</v>
      </c>
    </row>
    <row r="128" spans="1:17" x14ac:dyDescent="0.3">
      <c r="A128" t="s">
        <v>328</v>
      </c>
      <c r="B128" t="s">
        <v>329</v>
      </c>
      <c r="C128" t="s">
        <v>3171</v>
      </c>
      <c r="D128" t="s">
        <v>119</v>
      </c>
      <c r="E128">
        <v>81900.915667359994</v>
      </c>
      <c r="F128">
        <v>1805.6</v>
      </c>
      <c r="G128">
        <v>107.67185789297901</v>
      </c>
      <c r="H128">
        <v>5.6478939529877703</v>
      </c>
      <c r="I128">
        <v>44.043541499755499</v>
      </c>
      <c r="J128">
        <v>3.7258367749339101</v>
      </c>
      <c r="K128">
        <v>1625.04335930056</v>
      </c>
      <c r="L128">
        <v>1284.49237194697</v>
      </c>
      <c r="M128">
        <v>59.495113849250302</v>
      </c>
      <c r="N128">
        <v>0.597576111429579</v>
      </c>
      <c r="O128">
        <v>4.3974302171023396</v>
      </c>
      <c r="P128">
        <v>173.03795554211399</v>
      </c>
      <c r="Q128">
        <v>2.8701745457391001E-2</v>
      </c>
    </row>
    <row r="129" spans="1:17" x14ac:dyDescent="0.3">
      <c r="A129" t="s">
        <v>330</v>
      </c>
      <c r="B129" t="s">
        <v>331</v>
      </c>
      <c r="C129" t="s">
        <v>3171</v>
      </c>
      <c r="D129" t="s">
        <v>51</v>
      </c>
      <c r="E129">
        <v>80975.266814699993</v>
      </c>
      <c r="F129">
        <v>2017</v>
      </c>
      <c r="G129">
        <v>25.492552878864</v>
      </c>
      <c r="H129">
        <v>6.6464975071353498</v>
      </c>
      <c r="I129">
        <v>35.528630338402102</v>
      </c>
      <c r="J129">
        <v>0.99288387752632101</v>
      </c>
      <c r="K129">
        <v>1898.72087805913</v>
      </c>
      <c r="L129">
        <v>1664.54709329155</v>
      </c>
      <c r="M129">
        <v>65.214640172550702</v>
      </c>
      <c r="N129">
        <v>0.95454630570808696</v>
      </c>
      <c r="O129">
        <v>3.06147744174516</v>
      </c>
      <c r="P129">
        <v>70.592464160358602</v>
      </c>
      <c r="Q129">
        <v>7.9132795414069996E-3</v>
      </c>
    </row>
    <row r="130" spans="1:17" x14ac:dyDescent="0.3">
      <c r="A130" t="s">
        <v>332</v>
      </c>
      <c r="B130" t="s">
        <v>333</v>
      </c>
      <c r="C130" t="s">
        <v>3184</v>
      </c>
      <c r="D130" t="s">
        <v>132</v>
      </c>
      <c r="E130">
        <v>80736.074686079999</v>
      </c>
      <c r="F130">
        <v>1874.4</v>
      </c>
      <c r="G130">
        <v>179.37846149660501</v>
      </c>
      <c r="H130">
        <v>-0.454974550494264</v>
      </c>
      <c r="I130">
        <v>71.418443908713598</v>
      </c>
      <c r="J130">
        <v>3.7296636189523098</v>
      </c>
      <c r="K130">
        <v>1781.07265110761</v>
      </c>
      <c r="L130">
        <v>1473.1937955273399</v>
      </c>
      <c r="M130">
        <v>56.568814851223102</v>
      </c>
      <c r="N130">
        <v>0.99186018142580801</v>
      </c>
      <c r="O130">
        <v>10.691421254801501</v>
      </c>
      <c r="P130">
        <v>217.023255813953</v>
      </c>
      <c r="Q130">
        <v>0.163399941812848</v>
      </c>
    </row>
    <row r="131" spans="1:17" x14ac:dyDescent="0.3">
      <c r="A131" t="s">
        <v>334</v>
      </c>
      <c r="B131" t="s">
        <v>335</v>
      </c>
      <c r="C131" t="s">
        <v>3184</v>
      </c>
      <c r="D131" t="s">
        <v>132</v>
      </c>
      <c r="E131">
        <v>80212.577448640004</v>
      </c>
      <c r="F131">
        <v>2884.7</v>
      </c>
      <c r="G131">
        <v>51.871992409190199</v>
      </c>
      <c r="H131">
        <v>-6.6878132571817703</v>
      </c>
      <c r="I131">
        <v>18.3075927539719</v>
      </c>
      <c r="J131">
        <v>-3.1059135277808698</v>
      </c>
      <c r="K131">
        <v>2938.76919720248</v>
      </c>
      <c r="L131">
        <v>2623.15365634421</v>
      </c>
      <c r="M131">
        <v>50.312376386761201</v>
      </c>
      <c r="N131">
        <v>0.65425997382524603</v>
      </c>
      <c r="O131">
        <v>17.9568066003397</v>
      </c>
      <c r="P131">
        <v>88.296344647519504</v>
      </c>
      <c r="Q131">
        <v>1.6600024651827E-2</v>
      </c>
    </row>
    <row r="132" spans="1:17" x14ac:dyDescent="0.3">
      <c r="A132" t="s">
        <v>336</v>
      </c>
      <c r="B132" t="s">
        <v>337</v>
      </c>
      <c r="C132" t="s">
        <v>3170</v>
      </c>
      <c r="D132" t="s">
        <v>282</v>
      </c>
      <c r="E132">
        <v>79246.618659669999</v>
      </c>
      <c r="F132">
        <v>5179.7</v>
      </c>
      <c r="G132">
        <v>51.372762065265903</v>
      </c>
      <c r="H132">
        <v>6.4270718724946896</v>
      </c>
      <c r="I132">
        <v>11.5917550641327</v>
      </c>
      <c r="J132">
        <v>-0.67412826917827295</v>
      </c>
      <c r="K132">
        <v>4887.4449590027098</v>
      </c>
      <c r="L132">
        <v>4123.5736669040998</v>
      </c>
      <c r="M132">
        <v>45.498467799280498</v>
      </c>
      <c r="N132">
        <v>0.60786080342402504</v>
      </c>
      <c r="O132">
        <v>4.3544992953259802</v>
      </c>
      <c r="P132">
        <v>85.758858126524103</v>
      </c>
      <c r="Q132">
        <v>0.12621596918457201</v>
      </c>
    </row>
    <row r="133" spans="1:17" x14ac:dyDescent="0.3">
      <c r="A133" t="s">
        <v>338</v>
      </c>
      <c r="B133" t="s">
        <v>339</v>
      </c>
      <c r="C133" t="s">
        <v>3177</v>
      </c>
      <c r="D133" t="s">
        <v>340</v>
      </c>
      <c r="E133">
        <v>77812.5747348</v>
      </c>
      <c r="F133">
        <v>4023</v>
      </c>
      <c r="G133">
        <v>-5.8145282968156504</v>
      </c>
      <c r="H133">
        <v>-0.95562453891863597</v>
      </c>
      <c r="I133">
        <v>-0.46539040677318799</v>
      </c>
      <c r="J133">
        <v>3.64406517068202</v>
      </c>
      <c r="K133">
        <v>4042.7076037916399</v>
      </c>
      <c r="L133">
        <v>3796.69518876138</v>
      </c>
      <c r="M133">
        <v>49.097781744213101</v>
      </c>
      <c r="N133">
        <v>1.16403786703363</v>
      </c>
      <c r="O133">
        <v>16.3733532189908</v>
      </c>
      <c r="P133">
        <v>39.723886428757403</v>
      </c>
      <c r="Q133">
        <v>0.112827810312484</v>
      </c>
    </row>
    <row r="134" spans="1:17" x14ac:dyDescent="0.3">
      <c r="A134" t="s">
        <v>341</v>
      </c>
      <c r="B134" t="s">
        <v>342</v>
      </c>
      <c r="C134" t="s">
        <v>3171</v>
      </c>
      <c r="D134" t="s">
        <v>343</v>
      </c>
      <c r="E134">
        <v>74177.481727890001</v>
      </c>
      <c r="F134">
        <v>779.85</v>
      </c>
      <c r="G134">
        <v>-30.9381845692102</v>
      </c>
      <c r="H134">
        <v>9.5327717179358498</v>
      </c>
      <c r="I134">
        <v>-3.8922622624166499</v>
      </c>
      <c r="J134">
        <v>-2.0753194212735901</v>
      </c>
      <c r="K134">
        <v>746.192261629786</v>
      </c>
      <c r="L134">
        <v>741.55651106513699</v>
      </c>
      <c r="M134">
        <v>50.364632753888898</v>
      </c>
      <c r="N134">
        <v>1.84189817228727</v>
      </c>
      <c r="O134">
        <v>7.8733089696736398</v>
      </c>
      <c r="P134">
        <v>20.3565089898911</v>
      </c>
      <c r="Q134">
        <v>-0.105091021166603</v>
      </c>
    </row>
    <row r="135" spans="1:17" x14ac:dyDescent="0.3">
      <c r="A135" t="s">
        <v>344</v>
      </c>
      <c r="B135" t="s">
        <v>345</v>
      </c>
      <c r="C135" t="s">
        <v>3177</v>
      </c>
      <c r="D135" t="s">
        <v>127</v>
      </c>
      <c r="E135">
        <v>73362.800744239998</v>
      </c>
      <c r="F135">
        <v>1575.7</v>
      </c>
      <c r="G135">
        <v>14.4454251666355</v>
      </c>
      <c r="H135">
        <v>-4.0029279464864898</v>
      </c>
      <c r="I135">
        <v>26.333286364538399</v>
      </c>
      <c r="J135">
        <v>0.13177866086728901</v>
      </c>
      <c r="K135">
        <v>1591.7194199610401</v>
      </c>
      <c r="L135">
        <v>1408.3642796121501</v>
      </c>
      <c r="M135">
        <v>45.031535769579499</v>
      </c>
      <c r="N135">
        <v>0.85538529876109004</v>
      </c>
      <c r="O135">
        <v>14.5205305578473</v>
      </c>
      <c r="P135">
        <v>57.208420632545099</v>
      </c>
      <c r="Q135">
        <v>9.5572156182328005E-2</v>
      </c>
    </row>
    <row r="136" spans="1:17" x14ac:dyDescent="0.3">
      <c r="A136" t="s">
        <v>346</v>
      </c>
      <c r="B136" t="s">
        <v>347</v>
      </c>
      <c r="C136" t="s">
        <v>3171</v>
      </c>
      <c r="D136" t="s">
        <v>24</v>
      </c>
      <c r="E136">
        <v>73100.936426319997</v>
      </c>
      <c r="F136">
        <v>23.32</v>
      </c>
      <c r="G136">
        <v>9.7910097662676707E-2</v>
      </c>
      <c r="H136">
        <v>-7.2305946749852597</v>
      </c>
      <c r="I136">
        <v>-15.615556999402701</v>
      </c>
      <c r="J136">
        <v>-5.9025861193482403E-2</v>
      </c>
      <c r="K136">
        <v>23.978810545954399</v>
      </c>
      <c r="L136">
        <v>23.151886689117401</v>
      </c>
      <c r="M136">
        <v>43.758367098663498</v>
      </c>
      <c r="N136">
        <v>0.56352253565600496</v>
      </c>
      <c r="O136">
        <v>40.866209262435603</v>
      </c>
      <c r="P136">
        <v>48.535031847133702</v>
      </c>
      <c r="Q136">
        <v>5.7947410924494999E-2</v>
      </c>
    </row>
    <row r="137" spans="1:17" x14ac:dyDescent="0.3">
      <c r="A137" t="s">
        <v>348</v>
      </c>
      <c r="B137" t="s">
        <v>349</v>
      </c>
      <c r="C137" t="s">
        <v>3175</v>
      </c>
      <c r="D137" t="s">
        <v>54</v>
      </c>
      <c r="E137">
        <v>72818.671950000004</v>
      </c>
      <c r="F137">
        <v>6090.3</v>
      </c>
      <c r="G137">
        <v>40.358543498380797</v>
      </c>
      <c r="H137">
        <v>5.8846872598965101</v>
      </c>
      <c r="I137">
        <v>7.3409122210527</v>
      </c>
      <c r="J137">
        <v>-3.3506362702339101</v>
      </c>
      <c r="K137">
        <v>5795.4696812254397</v>
      </c>
      <c r="L137">
        <v>5128.6601316793503</v>
      </c>
      <c r="M137">
        <v>39.118323959973097</v>
      </c>
      <c r="N137">
        <v>0.71587268053262298</v>
      </c>
      <c r="O137">
        <v>5.7402755200893099</v>
      </c>
      <c r="P137">
        <v>76.684073107049599</v>
      </c>
      <c r="Q137">
        <v>3.1178647964909999E-2</v>
      </c>
    </row>
    <row r="138" spans="1:17" x14ac:dyDescent="0.3">
      <c r="A138" t="s">
        <v>350</v>
      </c>
      <c r="B138" t="s">
        <v>351</v>
      </c>
      <c r="C138" t="s">
        <v>3178</v>
      </c>
      <c r="D138" t="s">
        <v>119</v>
      </c>
      <c r="E138">
        <v>72444</v>
      </c>
      <c r="F138">
        <v>905.55</v>
      </c>
      <c r="G138">
        <v>5.3152356105633203</v>
      </c>
      <c r="H138">
        <v>-2.7501165671981802</v>
      </c>
      <c r="I138">
        <v>-16.514010026000498</v>
      </c>
      <c r="J138">
        <v>-1.17894373485253</v>
      </c>
      <c r="K138">
        <v>950.39208232666397</v>
      </c>
      <c r="L138">
        <v>926.157398947459</v>
      </c>
      <c r="M138">
        <v>27.869859420507101</v>
      </c>
      <c r="N138">
        <v>0.76231633585941105</v>
      </c>
      <c r="O138">
        <v>25.7688697476671</v>
      </c>
      <c r="P138">
        <v>42.4828888364408</v>
      </c>
      <c r="Q138">
        <v>2.91098925214E-3</v>
      </c>
    </row>
    <row r="139" spans="1:17" x14ac:dyDescent="0.3">
      <c r="A139" t="s">
        <v>352</v>
      </c>
      <c r="B139" t="s">
        <v>353</v>
      </c>
      <c r="C139" t="s">
        <v>3181</v>
      </c>
      <c r="D139" t="s">
        <v>89</v>
      </c>
      <c r="E139">
        <v>72302.670958980001</v>
      </c>
      <c r="F139">
        <v>620.20000000000005</v>
      </c>
      <c r="G139">
        <v>-25.664583385563098</v>
      </c>
      <c r="H139">
        <v>8.9654929647339294</v>
      </c>
      <c r="I139">
        <v>-3.36375240879687</v>
      </c>
      <c r="J139">
        <v>-3.5378052430250703E-2</v>
      </c>
      <c r="K139">
        <v>568.21959738271801</v>
      </c>
      <c r="L139">
        <v>547.09187174597605</v>
      </c>
      <c r="M139">
        <v>74.061321642385806</v>
      </c>
      <c r="N139">
        <v>1.30572239889945</v>
      </c>
      <c r="O139">
        <v>9.6017413737504</v>
      </c>
      <c r="P139">
        <v>41.275626423690198</v>
      </c>
      <c r="Q139">
        <v>-7.3551605692700001E-2</v>
      </c>
    </row>
    <row r="140" spans="1:17" x14ac:dyDescent="0.3">
      <c r="A140" t="s">
        <v>354</v>
      </c>
      <c r="B140" t="s">
        <v>355</v>
      </c>
      <c r="C140" t="s">
        <v>3181</v>
      </c>
      <c r="D140" t="s">
        <v>83</v>
      </c>
      <c r="E140">
        <v>71918.139834859903</v>
      </c>
      <c r="F140">
        <v>697.4</v>
      </c>
      <c r="G140">
        <v>178.02909614612801</v>
      </c>
      <c r="H140">
        <v>19.634912259792198</v>
      </c>
      <c r="I140">
        <v>71.859210679223594</v>
      </c>
      <c r="J140">
        <v>9.0207315828774703</v>
      </c>
      <c r="K140">
        <v>591.84205282992195</v>
      </c>
      <c r="L140">
        <v>451.13240788197999</v>
      </c>
      <c r="M140">
        <v>66.539268908202899</v>
      </c>
      <c r="N140">
        <v>1.6949379038231001</v>
      </c>
      <c r="O140">
        <v>7.3989102380269598</v>
      </c>
      <c r="P140">
        <v>243.885601577909</v>
      </c>
      <c r="Q140">
        <v>0.24899536215137899</v>
      </c>
    </row>
    <row r="141" spans="1:17" x14ac:dyDescent="0.3">
      <c r="A141" t="s">
        <v>356</v>
      </c>
      <c r="B141" t="s">
        <v>357</v>
      </c>
      <c r="C141" t="s">
        <v>3185</v>
      </c>
      <c r="D141" t="s">
        <v>166</v>
      </c>
      <c r="E141">
        <v>70796.623078874996</v>
      </c>
      <c r="F141">
        <v>2388.35</v>
      </c>
      <c r="G141">
        <v>-25.2180735011063</v>
      </c>
      <c r="H141">
        <v>-5.57515525672477</v>
      </c>
      <c r="I141">
        <v>-18.366854013464799</v>
      </c>
      <c r="J141">
        <v>-6.46579165954918</v>
      </c>
      <c r="K141">
        <v>2487.1491670055202</v>
      </c>
      <c r="L141">
        <v>2429.85469855768</v>
      </c>
      <c r="M141">
        <v>22.1697520955729</v>
      </c>
      <c r="N141">
        <v>0.86140639990974899</v>
      </c>
      <c r="O141">
        <v>12.7954445537714</v>
      </c>
      <c r="P141">
        <v>14.7004442310001</v>
      </c>
      <c r="Q141">
        <v>-3.7352134416011998E-2</v>
      </c>
    </row>
    <row r="142" spans="1:17" x14ac:dyDescent="0.3">
      <c r="A142" t="s">
        <v>358</v>
      </c>
      <c r="B142" t="s">
        <v>359</v>
      </c>
      <c r="C142" t="s">
        <v>3185</v>
      </c>
      <c r="D142" t="s">
        <v>166</v>
      </c>
      <c r="E142">
        <v>70615.277077459905</v>
      </c>
      <c r="F142">
        <v>4654.8999999999996</v>
      </c>
      <c r="G142">
        <v>3.60267018062991</v>
      </c>
      <c r="H142">
        <v>1.8623246763185199</v>
      </c>
      <c r="I142">
        <v>9.7149894168719406</v>
      </c>
      <c r="J142">
        <v>-1.5774753202556999</v>
      </c>
      <c r="K142">
        <v>4356.1492758669601</v>
      </c>
      <c r="L142">
        <v>3909.4705619305601</v>
      </c>
      <c r="M142">
        <v>60.669541683032101</v>
      </c>
      <c r="N142">
        <v>0.72426216485516604</v>
      </c>
      <c r="O142">
        <v>2.01937743023481</v>
      </c>
      <c r="P142">
        <v>44.562111801242203</v>
      </c>
      <c r="Q142">
        <v>2.6146347324221001E-2</v>
      </c>
    </row>
    <row r="143" spans="1:17" x14ac:dyDescent="0.3">
      <c r="A143" t="s">
        <v>360</v>
      </c>
      <c r="B143" t="s">
        <v>361</v>
      </c>
      <c r="C143" t="s">
        <v>3185</v>
      </c>
      <c r="D143" t="s">
        <v>285</v>
      </c>
      <c r="E143">
        <v>70500.202942949996</v>
      </c>
      <c r="F143">
        <v>8266.5</v>
      </c>
      <c r="G143">
        <v>12.081890003680201</v>
      </c>
      <c r="H143">
        <v>8.7583977615933204</v>
      </c>
      <c r="I143">
        <v>6.8959707700128101</v>
      </c>
      <c r="J143">
        <v>0.71596569328949</v>
      </c>
      <c r="K143">
        <v>7787.4424347834902</v>
      </c>
      <c r="L143">
        <v>7228.6917521506803</v>
      </c>
      <c r="M143">
        <v>70.519297412279499</v>
      </c>
      <c r="N143">
        <v>1.44988036661608</v>
      </c>
      <c r="O143">
        <v>20.184479525796799</v>
      </c>
      <c r="P143">
        <v>55.239436619718298</v>
      </c>
      <c r="Q143">
        <v>0.121161181285403</v>
      </c>
    </row>
    <row r="144" spans="1:17" x14ac:dyDescent="0.3">
      <c r="A144" t="s">
        <v>362</v>
      </c>
      <c r="B144" t="s">
        <v>363</v>
      </c>
      <c r="C144" t="s">
        <v>3182</v>
      </c>
      <c r="D144" t="s">
        <v>98</v>
      </c>
      <c r="E144">
        <v>69931.298274874993</v>
      </c>
      <c r="F144">
        <v>338.75</v>
      </c>
      <c r="G144">
        <v>89.305186526208402</v>
      </c>
      <c r="H144">
        <v>2.7213886194866701</v>
      </c>
      <c r="I144">
        <v>22.112330908985701</v>
      </c>
      <c r="J144">
        <v>3.5545150666160801</v>
      </c>
      <c r="K144">
        <v>319.640839602678</v>
      </c>
      <c r="L144">
        <v>268.15354360410998</v>
      </c>
      <c r="M144">
        <v>70.548453058568896</v>
      </c>
      <c r="N144">
        <v>1.2226337299966501</v>
      </c>
      <c r="O144">
        <v>6.5535055350553302</v>
      </c>
      <c r="P144">
        <v>138.22081575246099</v>
      </c>
    </row>
    <row r="145" spans="1:17" x14ac:dyDescent="0.3">
      <c r="A145" t="s">
        <v>364</v>
      </c>
      <c r="B145" t="s">
        <v>365</v>
      </c>
      <c r="C145" t="s">
        <v>3171</v>
      </c>
      <c r="D145" t="s">
        <v>40</v>
      </c>
      <c r="E145">
        <v>69307.572</v>
      </c>
      <c r="F145">
        <v>395.05</v>
      </c>
      <c r="G145">
        <v>44.674051573316497</v>
      </c>
      <c r="H145">
        <v>-2.6281020937571902</v>
      </c>
      <c r="I145">
        <v>3.1641619003802202</v>
      </c>
      <c r="J145">
        <v>-0.36159613746830099</v>
      </c>
      <c r="K145">
        <v>395.62754796124398</v>
      </c>
      <c r="L145">
        <v>352.95140770113801</v>
      </c>
      <c r="M145">
        <v>47.353449529727897</v>
      </c>
      <c r="N145">
        <v>0.86789827993706203</v>
      </c>
      <c r="O145">
        <v>18.415390456904099</v>
      </c>
      <c r="P145">
        <v>86.212585434833798</v>
      </c>
      <c r="Q145">
        <v>0.11203854292823399</v>
      </c>
    </row>
    <row r="146" spans="1:17" x14ac:dyDescent="0.3">
      <c r="A146" t="s">
        <v>366</v>
      </c>
      <c r="B146" t="s">
        <v>367</v>
      </c>
      <c r="C146" t="s">
        <v>3183</v>
      </c>
      <c r="D146" t="s">
        <v>206</v>
      </c>
      <c r="E146">
        <v>69285.001577219999</v>
      </c>
      <c r="F146">
        <v>235.95</v>
      </c>
      <c r="G146">
        <v>2.43044084766102</v>
      </c>
      <c r="H146">
        <v>-10.4351802716793</v>
      </c>
      <c r="I146">
        <v>30.004906840110301</v>
      </c>
      <c r="J146">
        <v>-4.7260558375783397</v>
      </c>
      <c r="K146">
        <v>244.12250615077301</v>
      </c>
      <c r="L146">
        <v>212.70701700845501</v>
      </c>
      <c r="M146">
        <v>26.258641027646501</v>
      </c>
      <c r="N146">
        <v>0.61226583902771903</v>
      </c>
      <c r="O146">
        <v>12.163593981775801</v>
      </c>
      <c r="P146">
        <v>49.761980323706702</v>
      </c>
      <c r="Q146">
        <v>7.2520050799384006E-2</v>
      </c>
    </row>
    <row r="147" spans="1:17" x14ac:dyDescent="0.3">
      <c r="A147" t="s">
        <v>368</v>
      </c>
      <c r="B147" t="s">
        <v>369</v>
      </c>
      <c r="C147" t="s">
        <v>3186</v>
      </c>
      <c r="D147" t="s">
        <v>27</v>
      </c>
      <c r="E147">
        <v>69050</v>
      </c>
      <c r="F147">
        <v>1381</v>
      </c>
      <c r="G147">
        <v>43.754398604272602</v>
      </c>
      <c r="H147">
        <v>16.0005424075215</v>
      </c>
      <c r="I147">
        <v>54.740855069986303</v>
      </c>
      <c r="J147">
        <v>9.2848863280927496</v>
      </c>
      <c r="K147">
        <v>1181.69381969453</v>
      </c>
      <c r="M147">
        <v>79.771260518427098</v>
      </c>
      <c r="N147">
        <v>0.79454950001101798</v>
      </c>
      <c r="O147">
        <v>5.2824040550325897</v>
      </c>
      <c r="P147">
        <v>82.9139072847682</v>
      </c>
    </row>
    <row r="148" spans="1:17" x14ac:dyDescent="0.3">
      <c r="A148" t="s">
        <v>370</v>
      </c>
      <c r="B148" t="s">
        <v>371</v>
      </c>
      <c r="C148" t="s">
        <v>3183</v>
      </c>
      <c r="D148" t="s">
        <v>372</v>
      </c>
      <c r="E148">
        <v>68058.456408600003</v>
      </c>
      <c r="F148">
        <v>5357.8</v>
      </c>
      <c r="G148">
        <v>4.2347925818187697</v>
      </c>
      <c r="H148">
        <v>-0.93141126629654303</v>
      </c>
      <c r="I148">
        <v>25.511831791468499</v>
      </c>
      <c r="J148">
        <v>-1.04969285439355</v>
      </c>
      <c r="K148">
        <v>5377.6743407690101</v>
      </c>
      <c r="L148">
        <v>4918.8657080908597</v>
      </c>
      <c r="M148">
        <v>52.7389702455948</v>
      </c>
      <c r="N148">
        <v>1.00571878072684</v>
      </c>
      <c r="O148">
        <v>20.5718765164806</v>
      </c>
      <c r="P148">
        <v>48.786448208830798</v>
      </c>
      <c r="Q148">
        <v>9.8054181489230993E-2</v>
      </c>
    </row>
    <row r="149" spans="1:17" x14ac:dyDescent="0.3">
      <c r="A149" t="s">
        <v>373</v>
      </c>
      <c r="B149" t="s">
        <v>374</v>
      </c>
      <c r="C149" t="s">
        <v>3171</v>
      </c>
      <c r="D149" t="s">
        <v>34</v>
      </c>
      <c r="E149">
        <v>68028.415860405003</v>
      </c>
      <c r="F149">
        <v>505.05</v>
      </c>
      <c r="G149">
        <v>-3.5073052071307398</v>
      </c>
      <c r="H149">
        <v>-9.6750603681870508</v>
      </c>
      <c r="I149">
        <v>-13.4210169491723</v>
      </c>
      <c r="J149">
        <v>-1.9289151315397</v>
      </c>
      <c r="K149">
        <v>544.79418302191596</v>
      </c>
      <c r="L149">
        <v>510.19152905398897</v>
      </c>
      <c r="M149">
        <v>26.7296232703732</v>
      </c>
      <c r="N149">
        <v>1.40794734865422</v>
      </c>
      <c r="O149">
        <v>25.274725274725199</v>
      </c>
      <c r="P149">
        <v>29.2018419033</v>
      </c>
      <c r="Q149">
        <v>0.16537991461339099</v>
      </c>
    </row>
    <row r="150" spans="1:17" x14ac:dyDescent="0.3">
      <c r="A150" t="s">
        <v>375</v>
      </c>
      <c r="B150" t="s">
        <v>376</v>
      </c>
      <c r="C150" t="s">
        <v>3184</v>
      </c>
      <c r="D150" t="s">
        <v>132</v>
      </c>
      <c r="E150">
        <v>65753.828539080001</v>
      </c>
      <c r="F150">
        <v>1808.4</v>
      </c>
      <c r="G150">
        <v>29.956498323765199</v>
      </c>
      <c r="H150">
        <v>-1.23987210025044</v>
      </c>
      <c r="I150">
        <v>19.157836528428</v>
      </c>
      <c r="J150">
        <v>1.0327176531915701</v>
      </c>
      <c r="K150">
        <v>1759.77101145191</v>
      </c>
      <c r="L150">
        <v>1585.8249329574401</v>
      </c>
      <c r="M150">
        <v>62.702150975564003</v>
      </c>
      <c r="N150">
        <v>0.72514148908362697</v>
      </c>
      <c r="O150">
        <v>7.9987834549878301</v>
      </c>
      <c r="P150">
        <v>72.0483303206165</v>
      </c>
      <c r="Q150">
        <v>7.7156870971782004E-2</v>
      </c>
    </row>
    <row r="151" spans="1:17" x14ac:dyDescent="0.3">
      <c r="A151" t="s">
        <v>377</v>
      </c>
      <c r="B151" t="s">
        <v>378</v>
      </c>
      <c r="C151" t="s">
        <v>3185</v>
      </c>
      <c r="D151" t="s">
        <v>379</v>
      </c>
      <c r="E151">
        <v>65535.449526719902</v>
      </c>
      <c r="F151">
        <v>1012.8</v>
      </c>
      <c r="G151">
        <v>59.514834634853798</v>
      </c>
      <c r="H151">
        <v>1.3070586719741399</v>
      </c>
      <c r="I151">
        <v>42.868020302433102</v>
      </c>
      <c r="J151">
        <v>-4.8018418891899497</v>
      </c>
      <c r="K151">
        <v>969.98332821341</v>
      </c>
      <c r="L151">
        <v>822.57651059907801</v>
      </c>
      <c r="M151">
        <v>61.191430622350403</v>
      </c>
      <c r="N151">
        <v>0.267504128700776</v>
      </c>
      <c r="O151">
        <v>17.199842022116901</v>
      </c>
      <c r="P151">
        <v>100.158102766798</v>
      </c>
      <c r="Q151">
        <v>0.14967162806326201</v>
      </c>
    </row>
    <row r="152" spans="1:17" x14ac:dyDescent="0.3">
      <c r="A152" t="s">
        <v>380</v>
      </c>
      <c r="B152" t="s">
        <v>381</v>
      </c>
      <c r="C152" t="s">
        <v>3173</v>
      </c>
      <c r="D152" t="s">
        <v>382</v>
      </c>
      <c r="E152">
        <v>65490.298830494998</v>
      </c>
      <c r="F152">
        <v>1809.15</v>
      </c>
      <c r="G152">
        <v>15.1543087565279</v>
      </c>
      <c r="H152">
        <v>-2.05868837727217</v>
      </c>
      <c r="I152">
        <v>12.775868835968501</v>
      </c>
      <c r="J152">
        <v>-5.7957173342243902</v>
      </c>
      <c r="K152">
        <v>1794.8346103927599</v>
      </c>
      <c r="L152">
        <v>1577.51520683237</v>
      </c>
      <c r="M152">
        <v>24.774167286676001</v>
      </c>
      <c r="N152">
        <v>1.8185208024933699</v>
      </c>
      <c r="O152">
        <v>10.118011220739</v>
      </c>
      <c r="P152">
        <v>54.634813453566402</v>
      </c>
      <c r="Q152">
        <v>5.5105860952751003E-2</v>
      </c>
    </row>
    <row r="153" spans="1:17" x14ac:dyDescent="0.3">
      <c r="A153" t="s">
        <v>383</v>
      </c>
      <c r="B153" t="s">
        <v>384</v>
      </c>
      <c r="C153" t="s">
        <v>3181</v>
      </c>
      <c r="D153" t="s">
        <v>327</v>
      </c>
      <c r="E153">
        <v>62517.362775599999</v>
      </c>
      <c r="F153">
        <v>1889.4</v>
      </c>
      <c r="G153">
        <v>89.782101359278201</v>
      </c>
      <c r="H153">
        <v>18.881506357145899</v>
      </c>
      <c r="I153">
        <v>63.757666927204198</v>
      </c>
      <c r="J153">
        <v>2.4519509713234</v>
      </c>
      <c r="K153">
        <v>1668.58764806916</v>
      </c>
      <c r="L153">
        <v>1353.9763514777601</v>
      </c>
      <c r="M153">
        <v>69.987648559838703</v>
      </c>
      <c r="N153">
        <v>0.763619126212985</v>
      </c>
      <c r="O153">
        <v>2.4134645919339399</v>
      </c>
      <c r="P153">
        <v>134.21346225362501</v>
      </c>
      <c r="Q153">
        <v>3.9104797482250001E-2</v>
      </c>
    </row>
    <row r="154" spans="1:17" x14ac:dyDescent="0.3">
      <c r="A154" t="s">
        <v>385</v>
      </c>
      <c r="B154" t="s">
        <v>386</v>
      </c>
      <c r="C154" t="s">
        <v>3179</v>
      </c>
      <c r="D154" t="s">
        <v>387</v>
      </c>
      <c r="E154">
        <v>62164.011290199996</v>
      </c>
      <c r="F154">
        <v>212.12</v>
      </c>
      <c r="G154">
        <v>16.458235938090699</v>
      </c>
      <c r="H154">
        <v>-5.8398608943046204</v>
      </c>
      <c r="I154">
        <v>-10.413924033777599</v>
      </c>
      <c r="J154">
        <v>-0.32912137601500702</v>
      </c>
      <c r="K154">
        <v>225.90912638233399</v>
      </c>
      <c r="L154">
        <v>220.22181779870101</v>
      </c>
      <c r="M154">
        <v>42.759785241098399</v>
      </c>
      <c r="N154">
        <v>0.85606498813771603</v>
      </c>
      <c r="O154">
        <v>34.994342824816101</v>
      </c>
      <c r="P154">
        <v>50.814077497333798</v>
      </c>
      <c r="Q154">
        <v>8.7460463119543003E-2</v>
      </c>
    </row>
    <row r="155" spans="1:17" x14ac:dyDescent="0.3">
      <c r="A155" t="s">
        <v>388</v>
      </c>
      <c r="B155" t="s">
        <v>389</v>
      </c>
      <c r="C155" t="s">
        <v>3179</v>
      </c>
      <c r="D155" t="s">
        <v>127</v>
      </c>
      <c r="E155">
        <v>61749.359754119898</v>
      </c>
      <c r="F155">
        <v>749.9</v>
      </c>
      <c r="G155">
        <v>27.714916487189999</v>
      </c>
      <c r="H155">
        <v>2.7160137143094198</v>
      </c>
      <c r="I155">
        <v>-3.41908386834394</v>
      </c>
      <c r="J155">
        <v>0.53290304516949305</v>
      </c>
      <c r="K155">
        <v>740.23831739132095</v>
      </c>
      <c r="L155">
        <v>672.196676569592</v>
      </c>
      <c r="M155">
        <v>54.386940047346798</v>
      </c>
      <c r="N155">
        <v>0.76782598071538499</v>
      </c>
      <c r="O155">
        <v>13.081744232564301</v>
      </c>
      <c r="P155">
        <v>75.558937141519294</v>
      </c>
      <c r="Q155">
        <v>0.175664950755267</v>
      </c>
    </row>
    <row r="156" spans="1:17" x14ac:dyDescent="0.3">
      <c r="A156" t="s">
        <v>390</v>
      </c>
      <c r="B156" t="s">
        <v>391</v>
      </c>
      <c r="C156" t="s">
        <v>3184</v>
      </c>
      <c r="D156" t="s">
        <v>132</v>
      </c>
      <c r="E156">
        <v>61590.137428969902</v>
      </c>
      <c r="F156">
        <v>3445.7</v>
      </c>
      <c r="G156">
        <v>61.3765463917575</v>
      </c>
      <c r="H156">
        <v>-0.527361468753205</v>
      </c>
      <c r="I156">
        <v>15.737682793892301</v>
      </c>
      <c r="J156">
        <v>-4.6569403195134003</v>
      </c>
      <c r="K156">
        <v>3527.6370634977002</v>
      </c>
      <c r="L156">
        <v>3061.9619659372202</v>
      </c>
      <c r="M156">
        <v>43.501681789530302</v>
      </c>
      <c r="N156">
        <v>0.95202278574579502</v>
      </c>
      <c r="O156">
        <v>20.0626868270598</v>
      </c>
      <c r="P156">
        <v>99.398165562339003</v>
      </c>
      <c r="Q156">
        <v>0.17192030062955799</v>
      </c>
    </row>
    <row r="157" spans="1:17" x14ac:dyDescent="0.3">
      <c r="A157" t="s">
        <v>392</v>
      </c>
      <c r="B157" t="s">
        <v>393</v>
      </c>
      <c r="C157" t="s">
        <v>3186</v>
      </c>
      <c r="D157" t="s">
        <v>138</v>
      </c>
      <c r="E157">
        <v>61117.081649733998</v>
      </c>
      <c r="F157">
        <v>227.39</v>
      </c>
      <c r="G157">
        <v>252.93569087034899</v>
      </c>
      <c r="H157">
        <v>-9.4172328979746691</v>
      </c>
      <c r="I157">
        <v>55.716132816097797</v>
      </c>
      <c r="J157">
        <v>-6.5058392781338297</v>
      </c>
      <c r="K157">
        <v>234.81739861236201</v>
      </c>
      <c r="L157">
        <v>177.04050344917201</v>
      </c>
      <c r="M157">
        <v>36.710380946673197</v>
      </c>
      <c r="N157">
        <v>0.335954664535073</v>
      </c>
      <c r="O157">
        <v>36.329653898588298</v>
      </c>
      <c r="P157">
        <v>385.87606837606802</v>
      </c>
    </row>
    <row r="158" spans="1:17" x14ac:dyDescent="0.3">
      <c r="A158" t="s">
        <v>394</v>
      </c>
      <c r="B158" t="s">
        <v>395</v>
      </c>
      <c r="C158" t="s">
        <v>3177</v>
      </c>
      <c r="D158" t="s">
        <v>197</v>
      </c>
      <c r="E158">
        <v>60228.493161099999</v>
      </c>
      <c r="F158">
        <v>3853.3</v>
      </c>
      <c r="G158">
        <v>-6.61546678458601</v>
      </c>
      <c r="H158">
        <v>-8.42547774927014</v>
      </c>
      <c r="I158">
        <v>18.146543805336002</v>
      </c>
      <c r="J158">
        <v>-1.95911118604155</v>
      </c>
      <c r="K158">
        <v>3989.1413307244802</v>
      </c>
      <c r="L158">
        <v>3715.3882245233699</v>
      </c>
      <c r="M158">
        <v>44.463972976731299</v>
      </c>
      <c r="N158">
        <v>0.41988145545151301</v>
      </c>
      <c r="O158">
        <v>28.4872706511301</v>
      </c>
      <c r="P158">
        <v>47.5116759819309</v>
      </c>
      <c r="Q158">
        <v>0.108250731445099</v>
      </c>
    </row>
    <row r="159" spans="1:17" x14ac:dyDescent="0.3">
      <c r="A159" t="s">
        <v>396</v>
      </c>
      <c r="B159" t="s">
        <v>397</v>
      </c>
      <c r="C159" t="s">
        <v>3171</v>
      </c>
      <c r="D159" t="s">
        <v>398</v>
      </c>
      <c r="E159">
        <v>59173.869845859997</v>
      </c>
      <c r="F159">
        <v>227.15</v>
      </c>
      <c r="G159">
        <v>-1.88803601313451</v>
      </c>
      <c r="H159">
        <v>0.29947387399171899</v>
      </c>
      <c r="I159">
        <v>16.3153322213529</v>
      </c>
      <c r="J159">
        <v>1.4465808844597801</v>
      </c>
      <c r="K159">
        <v>220.88178352587801</v>
      </c>
      <c r="L159">
        <v>206.77644852717401</v>
      </c>
      <c r="M159">
        <v>63.544587411548903</v>
      </c>
      <c r="N159">
        <v>0.80838743438317795</v>
      </c>
      <c r="O159">
        <v>8.6946951353731095</v>
      </c>
      <c r="P159">
        <v>46.548387096774199</v>
      </c>
      <c r="Q159">
        <v>8.0851926411002001E-2</v>
      </c>
    </row>
    <row r="160" spans="1:17" x14ac:dyDescent="0.3">
      <c r="A160" t="s">
        <v>399</v>
      </c>
      <c r="B160" t="s">
        <v>400</v>
      </c>
      <c r="C160" t="s">
        <v>3177</v>
      </c>
      <c r="D160" t="s">
        <v>197</v>
      </c>
      <c r="E160">
        <v>59170.455046474999</v>
      </c>
      <c r="F160">
        <v>1030.55</v>
      </c>
      <c r="G160">
        <v>41.9722483008537</v>
      </c>
      <c r="H160">
        <v>-12.8397611789064</v>
      </c>
      <c r="I160">
        <v>46.2899960913469</v>
      </c>
      <c r="J160">
        <v>-0.82983675762141296</v>
      </c>
      <c r="K160">
        <v>1059.04846120967</v>
      </c>
      <c r="L160">
        <v>873.658371128113</v>
      </c>
      <c r="M160">
        <v>32.366322200783699</v>
      </c>
      <c r="N160">
        <v>0.78517758006960403</v>
      </c>
      <c r="O160">
        <v>21.779632235214201</v>
      </c>
      <c r="P160">
        <v>87.850893182646701</v>
      </c>
      <c r="Q160">
        <v>0.118205303160167</v>
      </c>
    </row>
    <row r="161" spans="1:17" x14ac:dyDescent="0.3">
      <c r="A161" t="s">
        <v>401</v>
      </c>
      <c r="B161" t="s">
        <v>402</v>
      </c>
      <c r="C161" t="s">
        <v>3175</v>
      </c>
      <c r="D161" t="s">
        <v>54</v>
      </c>
      <c r="E161">
        <v>59037.041993109997</v>
      </c>
      <c r="F161">
        <v>27783.05</v>
      </c>
      <c r="G161">
        <v>-6.8498013459596203</v>
      </c>
      <c r="H161">
        <v>-0.14947120765406499</v>
      </c>
      <c r="I161">
        <v>-17.931748485580801</v>
      </c>
      <c r="J161">
        <v>-5.18869819690185</v>
      </c>
      <c r="K161">
        <v>28646.3377275891</v>
      </c>
      <c r="L161">
        <v>26857.998151949501</v>
      </c>
      <c r="M161">
        <v>18.031374686958898</v>
      </c>
      <c r="N161">
        <v>0.66224442842389597</v>
      </c>
      <c r="O161">
        <v>9.85474956853189</v>
      </c>
      <c r="P161">
        <v>26.286590909090901</v>
      </c>
      <c r="Q161">
        <v>1.731212495019E-3</v>
      </c>
    </row>
    <row r="162" spans="1:17" x14ac:dyDescent="0.3">
      <c r="A162" t="s">
        <v>403</v>
      </c>
      <c r="B162" t="s">
        <v>404</v>
      </c>
      <c r="C162" t="s">
        <v>3183</v>
      </c>
      <c r="D162" t="s">
        <v>262</v>
      </c>
      <c r="E162">
        <v>58794.700189244897</v>
      </c>
      <c r="F162">
        <v>5220.55</v>
      </c>
      <c r="G162">
        <v>61.213149903893402</v>
      </c>
      <c r="H162">
        <v>14.278546573091701</v>
      </c>
      <c r="I162">
        <v>26.3979658791689</v>
      </c>
      <c r="J162">
        <v>16.894252941859101</v>
      </c>
      <c r="K162">
        <v>4683.10775663191</v>
      </c>
      <c r="L162">
        <v>4257.29183294211</v>
      </c>
      <c r="M162">
        <v>89.482173534615697</v>
      </c>
      <c r="N162">
        <v>1.2885480104345599</v>
      </c>
      <c r="O162">
        <v>11.864650276311799</v>
      </c>
      <c r="P162">
        <v>108.801119888011</v>
      </c>
      <c r="Q162">
        <v>0.149323144009885</v>
      </c>
    </row>
    <row r="163" spans="1:17" x14ac:dyDescent="0.3">
      <c r="A163" t="s">
        <v>405</v>
      </c>
      <c r="B163" t="s">
        <v>406</v>
      </c>
      <c r="C163" t="s">
        <v>3177</v>
      </c>
      <c r="D163" t="s">
        <v>407</v>
      </c>
      <c r="E163">
        <v>58682.399610449997</v>
      </c>
      <c r="F163">
        <v>3035.55</v>
      </c>
      <c r="G163">
        <v>-5.9182348884858103</v>
      </c>
      <c r="H163">
        <v>4.7759989728414096</v>
      </c>
      <c r="I163">
        <v>19.234387697068801</v>
      </c>
      <c r="J163">
        <v>-1.70405232749018</v>
      </c>
      <c r="K163">
        <v>3004.4393939277202</v>
      </c>
      <c r="L163">
        <v>2785.7900638318501</v>
      </c>
      <c r="M163">
        <v>54.413263878360603</v>
      </c>
      <c r="N163">
        <v>0.72264855966376496</v>
      </c>
      <c r="O163">
        <v>11.1824875228541</v>
      </c>
      <c r="P163">
        <v>38.369495851946397</v>
      </c>
      <c r="Q163">
        <v>-1.5316782601135E-2</v>
      </c>
    </row>
    <row r="164" spans="1:17" x14ac:dyDescent="0.3">
      <c r="A164" t="s">
        <v>408</v>
      </c>
      <c r="B164" t="s">
        <v>409</v>
      </c>
      <c r="C164" t="s">
        <v>3171</v>
      </c>
      <c r="D164" t="s">
        <v>34</v>
      </c>
      <c r="E164">
        <v>58153.780568064001</v>
      </c>
      <c r="F164">
        <v>48.64</v>
      </c>
      <c r="G164">
        <v>-21.445491925349799</v>
      </c>
      <c r="H164">
        <v>-7.9899430672298397</v>
      </c>
      <c r="I164">
        <v>-18.9347037838318</v>
      </c>
      <c r="J164">
        <v>-2.4718515655937598</v>
      </c>
      <c r="K164">
        <v>51.679528744721402</v>
      </c>
      <c r="L164">
        <v>49.776845260416003</v>
      </c>
      <c r="M164">
        <v>35.466683343034099</v>
      </c>
      <c r="N164">
        <v>0.41834880194547702</v>
      </c>
      <c r="O164">
        <v>45.250822368420998</v>
      </c>
      <c r="P164">
        <v>39.971223021582702</v>
      </c>
      <c r="Q164">
        <v>0.118574654602216</v>
      </c>
    </row>
    <row r="165" spans="1:17" x14ac:dyDescent="0.3">
      <c r="A165" t="s">
        <v>410</v>
      </c>
      <c r="B165" t="s">
        <v>411</v>
      </c>
      <c r="C165" t="s">
        <v>3170</v>
      </c>
      <c r="D165" t="s">
        <v>282</v>
      </c>
      <c r="E165">
        <v>57978.329765064998</v>
      </c>
      <c r="F165">
        <v>5478.05</v>
      </c>
      <c r="G165">
        <v>-8.5735903099562396</v>
      </c>
      <c r="H165">
        <v>4.6194287526581101</v>
      </c>
      <c r="I165">
        <v>-13.371005934155599</v>
      </c>
      <c r="J165">
        <v>-2.48451520438618</v>
      </c>
      <c r="K165">
        <v>5365.8231995538399</v>
      </c>
      <c r="L165">
        <v>5033.5856913681</v>
      </c>
      <c r="M165">
        <v>34.8569870096456</v>
      </c>
      <c r="N165">
        <v>0.63741707174332796</v>
      </c>
      <c r="O165">
        <v>9.5280254835205795</v>
      </c>
      <c r="P165">
        <v>33.253466309900197</v>
      </c>
      <c r="Q165">
        <v>-1.5110214418693001E-2</v>
      </c>
    </row>
    <row r="166" spans="1:17" x14ac:dyDescent="0.3">
      <c r="A166" t="s">
        <v>412</v>
      </c>
      <c r="B166" t="s">
        <v>413</v>
      </c>
      <c r="C166" t="s">
        <v>3178</v>
      </c>
      <c r="D166" t="s">
        <v>414</v>
      </c>
      <c r="E166">
        <v>57064.444711511002</v>
      </c>
      <c r="F166">
        <v>199.67</v>
      </c>
      <c r="G166">
        <v>7.8691918763853304</v>
      </c>
      <c r="H166">
        <v>-1.1815987607615099</v>
      </c>
      <c r="I166">
        <v>15.9988730772289</v>
      </c>
      <c r="J166">
        <v>-9.6606926947441902</v>
      </c>
      <c r="K166">
        <v>198.76607292069701</v>
      </c>
      <c r="L166">
        <v>178.26769296397899</v>
      </c>
      <c r="M166">
        <v>30.5376628914542</v>
      </c>
      <c r="N166">
        <v>0.71364084037443298</v>
      </c>
      <c r="O166">
        <v>15.0898983322482</v>
      </c>
      <c r="P166">
        <v>46.278388278388199</v>
      </c>
      <c r="Q166">
        <v>-7.5056407942030001E-2</v>
      </c>
    </row>
    <row r="167" spans="1:17" x14ac:dyDescent="0.3">
      <c r="A167" t="s">
        <v>415</v>
      </c>
      <c r="B167" t="s">
        <v>416</v>
      </c>
      <c r="C167" t="s">
        <v>3177</v>
      </c>
      <c r="D167" t="s">
        <v>407</v>
      </c>
      <c r="E167">
        <v>56934.248740609997</v>
      </c>
      <c r="F167">
        <v>134242.70000000001</v>
      </c>
      <c r="G167">
        <v>-2.8936650153779402</v>
      </c>
      <c r="H167">
        <v>-4.1865506617347998</v>
      </c>
      <c r="I167">
        <v>-17.082932148632299</v>
      </c>
      <c r="J167">
        <v>-2.5333617626148701</v>
      </c>
      <c r="K167">
        <v>134930.344495453</v>
      </c>
      <c r="L167">
        <v>129117.333613221</v>
      </c>
      <c r="M167">
        <v>39.701378556107997</v>
      </c>
      <c r="N167">
        <v>0.499827317854873</v>
      </c>
      <c r="O167">
        <v>12.814328078919701</v>
      </c>
      <c r="P167">
        <v>26.162022461350499</v>
      </c>
      <c r="Q167">
        <v>5.3981335068282003E-2</v>
      </c>
    </row>
    <row r="168" spans="1:17" x14ac:dyDescent="0.3">
      <c r="A168" t="s">
        <v>417</v>
      </c>
      <c r="B168" t="s">
        <v>418</v>
      </c>
      <c r="C168" t="s">
        <v>3172</v>
      </c>
      <c r="D168" t="s">
        <v>27</v>
      </c>
      <c r="E168">
        <v>56860.35</v>
      </c>
      <c r="F168">
        <v>1995.1</v>
      </c>
      <c r="G168">
        <v>-20.940037689915702</v>
      </c>
      <c r="H168">
        <v>4.8327553615116701</v>
      </c>
      <c r="I168">
        <v>-13.4078091853071</v>
      </c>
      <c r="J168">
        <v>-0.83730980439533897</v>
      </c>
      <c r="K168">
        <v>1926.24747853905</v>
      </c>
      <c r="L168">
        <v>1829.0460599553801</v>
      </c>
      <c r="M168">
        <v>51.462265042018998</v>
      </c>
      <c r="N168">
        <v>1.1358511232150299</v>
      </c>
      <c r="O168">
        <v>4.48849681720215</v>
      </c>
      <c r="P168">
        <v>29.266554360502699</v>
      </c>
      <c r="Q168">
        <v>2.0598367587846E-2</v>
      </c>
    </row>
    <row r="169" spans="1:17" x14ac:dyDescent="0.3">
      <c r="A169" t="s">
        <v>419</v>
      </c>
      <c r="B169" t="s">
        <v>420</v>
      </c>
      <c r="C169" t="s">
        <v>3170</v>
      </c>
      <c r="D169" t="s">
        <v>21</v>
      </c>
      <c r="E169">
        <v>56848.350372519897</v>
      </c>
      <c r="F169">
        <v>3004.4</v>
      </c>
      <c r="G169">
        <v>-5.0975619476862999</v>
      </c>
      <c r="H169">
        <v>4.6839587319455003</v>
      </c>
      <c r="I169">
        <v>6.97711852981275</v>
      </c>
      <c r="J169">
        <v>1.1323146213122299</v>
      </c>
      <c r="K169">
        <v>2910.2055927954898</v>
      </c>
      <c r="L169">
        <v>2608.2283357635501</v>
      </c>
      <c r="M169">
        <v>40.303270894243099</v>
      </c>
      <c r="N169">
        <v>0.72021130599883898</v>
      </c>
      <c r="O169">
        <v>6.1043802423112803</v>
      </c>
      <c r="P169">
        <v>45.203228456816902</v>
      </c>
      <c r="Q169">
        <v>-5.2597214497723997E-2</v>
      </c>
    </row>
    <row r="170" spans="1:17" x14ac:dyDescent="0.3">
      <c r="A170" t="s">
        <v>421</v>
      </c>
      <c r="B170" t="s">
        <v>422</v>
      </c>
      <c r="C170" t="s">
        <v>3182</v>
      </c>
      <c r="D170" t="s">
        <v>423</v>
      </c>
      <c r="E170">
        <v>56515.097248739999</v>
      </c>
      <c r="F170">
        <v>927.55</v>
      </c>
      <c r="G170">
        <v>3.8132022164973002E-2</v>
      </c>
      <c r="H170">
        <v>-7.4538385238401599</v>
      </c>
      <c r="I170">
        <v>-6.5631160475688199</v>
      </c>
      <c r="J170">
        <v>-1.4227329331534899</v>
      </c>
      <c r="K170">
        <v>984.25443128556401</v>
      </c>
      <c r="L170">
        <v>947.26200698978596</v>
      </c>
      <c r="M170">
        <v>30.443872721931399</v>
      </c>
      <c r="N170">
        <v>0.80442739934859697</v>
      </c>
      <c r="O170">
        <v>27.216861624710202</v>
      </c>
      <c r="P170">
        <v>37.987206188634303</v>
      </c>
      <c r="Q170">
        <v>1.2101273082787E-2</v>
      </c>
    </row>
    <row r="171" spans="1:17" x14ac:dyDescent="0.3">
      <c r="A171" t="s">
        <v>424</v>
      </c>
      <c r="B171" t="s">
        <v>425</v>
      </c>
      <c r="C171" t="s">
        <v>3183</v>
      </c>
      <c r="D171" t="s">
        <v>161</v>
      </c>
      <c r="E171">
        <v>54787.638906</v>
      </c>
      <c r="F171">
        <v>12927.2</v>
      </c>
      <c r="G171">
        <v>181.643932863994</v>
      </c>
      <c r="H171">
        <v>6.7030104756659297</v>
      </c>
      <c r="I171">
        <v>83.713310616065399</v>
      </c>
      <c r="J171">
        <v>8.5444236854472297</v>
      </c>
      <c r="K171">
        <v>11908.967649431899</v>
      </c>
      <c r="L171">
        <v>9382.3137631186</v>
      </c>
      <c r="M171">
        <v>67.066261867332599</v>
      </c>
      <c r="N171">
        <v>0.65415610607252905</v>
      </c>
      <c r="O171">
        <v>11.253790457330201</v>
      </c>
      <c r="P171">
        <v>231.81549834441299</v>
      </c>
      <c r="Q171">
        <v>0.17368006193751701</v>
      </c>
    </row>
    <row r="172" spans="1:17" x14ac:dyDescent="0.3">
      <c r="A172" t="s">
        <v>426</v>
      </c>
      <c r="B172" t="s">
        <v>427</v>
      </c>
      <c r="C172" t="s">
        <v>3171</v>
      </c>
      <c r="D172" t="s">
        <v>51</v>
      </c>
      <c r="E172">
        <v>54481.730845625003</v>
      </c>
      <c r="F172">
        <v>4944.3500000000004</v>
      </c>
      <c r="G172">
        <v>45.6311769814602</v>
      </c>
      <c r="H172">
        <v>20.995582925772901</v>
      </c>
      <c r="I172">
        <v>13.358485963562099</v>
      </c>
      <c r="J172">
        <v>2.85518871359805</v>
      </c>
      <c r="K172">
        <v>4561.5353390125001</v>
      </c>
      <c r="L172">
        <v>4149.1075662162502</v>
      </c>
      <c r="M172">
        <v>61.311399416676501</v>
      </c>
      <c r="N172">
        <v>0.88164404899881599</v>
      </c>
      <c r="O172">
        <v>4.4828946170881698</v>
      </c>
      <c r="P172">
        <v>84.147113594040903</v>
      </c>
      <c r="Q172">
        <v>8.4002629623118996E-2</v>
      </c>
    </row>
    <row r="173" spans="1:17" x14ac:dyDescent="0.3">
      <c r="A173" t="s">
        <v>428</v>
      </c>
      <c r="B173" t="s">
        <v>429</v>
      </c>
      <c r="C173" t="s">
        <v>3171</v>
      </c>
      <c r="D173" t="s">
        <v>24</v>
      </c>
      <c r="E173">
        <v>54466.806162489003</v>
      </c>
      <c r="F173">
        <v>72.790000000000006</v>
      </c>
      <c r="G173">
        <v>-47.904862001363099</v>
      </c>
      <c r="H173">
        <v>-1.68688728129865</v>
      </c>
      <c r="I173">
        <v>-21.680813963915799</v>
      </c>
      <c r="J173">
        <v>-0.75260445081580096</v>
      </c>
      <c r="K173">
        <v>74.643584240282095</v>
      </c>
      <c r="L173">
        <v>77.929668664721106</v>
      </c>
      <c r="M173">
        <v>43.646373226566098</v>
      </c>
      <c r="N173">
        <v>0.85409440015369797</v>
      </c>
      <c r="O173">
        <v>35.183404313779299</v>
      </c>
      <c r="P173">
        <v>3.3508448104500901</v>
      </c>
      <c r="Q173">
        <v>3.9784774981486998E-2</v>
      </c>
    </row>
    <row r="174" spans="1:17" x14ac:dyDescent="0.3">
      <c r="A174" t="s">
        <v>430</v>
      </c>
      <c r="B174" t="s">
        <v>431</v>
      </c>
      <c r="C174" t="s">
        <v>3173</v>
      </c>
      <c r="D174" t="s">
        <v>244</v>
      </c>
      <c r="E174">
        <v>54181.903133079999</v>
      </c>
      <c r="F174">
        <v>2049.1999999999998</v>
      </c>
      <c r="G174">
        <v>0.98725927900326405</v>
      </c>
      <c r="H174">
        <v>1.7669116642231499</v>
      </c>
      <c r="I174">
        <v>3.30757555540966</v>
      </c>
      <c r="J174">
        <v>-1.006216795112</v>
      </c>
      <c r="K174">
        <v>2023.4187884180601</v>
      </c>
      <c r="L174">
        <v>1892.6285009739099</v>
      </c>
      <c r="M174">
        <v>46.4528977019257</v>
      </c>
      <c r="N174">
        <v>0.79092357901708599</v>
      </c>
      <c r="O174">
        <v>6.5025375756392698</v>
      </c>
      <c r="P174">
        <v>33.489674939743303</v>
      </c>
      <c r="Q174">
        <v>-3.7137439316700001E-3</v>
      </c>
    </row>
    <row r="175" spans="1:17" x14ac:dyDescent="0.3">
      <c r="A175" t="s">
        <v>432</v>
      </c>
      <c r="B175" t="s">
        <v>433</v>
      </c>
      <c r="C175" t="s">
        <v>3171</v>
      </c>
      <c r="D175" t="s">
        <v>51</v>
      </c>
      <c r="E175">
        <v>53842.436703150001</v>
      </c>
      <c r="F175">
        <v>724.25</v>
      </c>
      <c r="G175">
        <v>-26.706033519839</v>
      </c>
      <c r="H175">
        <v>13.7088905450269</v>
      </c>
      <c r="I175">
        <v>12.0336635245334</v>
      </c>
      <c r="J175">
        <v>-1.4376928942671301</v>
      </c>
      <c r="K175">
        <v>667.661178177632</v>
      </c>
      <c r="L175">
        <v>658.750412550894</v>
      </c>
      <c r="M175">
        <v>79.018499695840205</v>
      </c>
      <c r="N175">
        <v>0.86828023813814903</v>
      </c>
      <c r="O175">
        <v>12.3092854677252</v>
      </c>
      <c r="P175">
        <v>30.8018782734332</v>
      </c>
      <c r="Q175">
        <v>1.4170525764139E-2</v>
      </c>
    </row>
    <row r="176" spans="1:17" x14ac:dyDescent="0.3">
      <c r="A176" t="s">
        <v>434</v>
      </c>
      <c r="B176" t="s">
        <v>435</v>
      </c>
      <c r="C176" t="s">
        <v>3173</v>
      </c>
      <c r="D176" t="s">
        <v>180</v>
      </c>
      <c r="E176">
        <v>53718.135880640002</v>
      </c>
      <c r="F176">
        <v>16548.650000000001</v>
      </c>
      <c r="G176">
        <v>-31.379251985513399</v>
      </c>
      <c r="H176">
        <v>-4.8037654257262101</v>
      </c>
      <c r="I176">
        <v>-14.2789178153969</v>
      </c>
      <c r="J176">
        <v>-0.75045207566703598</v>
      </c>
      <c r="K176">
        <v>16663.5168118847</v>
      </c>
      <c r="L176">
        <v>16478.485564932798</v>
      </c>
      <c r="M176">
        <v>49.1001664627534</v>
      </c>
      <c r="N176">
        <v>0.99824546901155198</v>
      </c>
      <c r="O176">
        <v>16.3236880349756</v>
      </c>
      <c r="P176">
        <v>7.8411119944739198</v>
      </c>
      <c r="Q176">
        <v>-3.6244004967665999E-2</v>
      </c>
    </row>
    <row r="177" spans="1:17" x14ac:dyDescent="0.3">
      <c r="A177" t="s">
        <v>436</v>
      </c>
      <c r="B177" t="s">
        <v>437</v>
      </c>
      <c r="C177" t="s">
        <v>3179</v>
      </c>
      <c r="D177" t="s">
        <v>127</v>
      </c>
      <c r="E177">
        <v>53552.260371885</v>
      </c>
      <c r="F177">
        <v>129.65</v>
      </c>
      <c r="G177">
        <v>7.7500871551788402</v>
      </c>
      <c r="H177">
        <v>-1.7279991020704399</v>
      </c>
      <c r="I177">
        <v>-12.123512317238699</v>
      </c>
      <c r="J177">
        <v>-0.34998744719027902</v>
      </c>
      <c r="K177">
        <v>136.84584100570501</v>
      </c>
      <c r="L177">
        <v>133.21029758485599</v>
      </c>
      <c r="M177">
        <v>43.0098848262788</v>
      </c>
      <c r="N177">
        <v>0.57198285860049003</v>
      </c>
      <c r="O177">
        <v>35.248746625530202</v>
      </c>
      <c r="P177">
        <v>58.496332518337397</v>
      </c>
      <c r="Q177">
        <v>2.667756452882E-3</v>
      </c>
    </row>
    <row r="178" spans="1:17" x14ac:dyDescent="0.3">
      <c r="A178" t="s">
        <v>438</v>
      </c>
      <c r="B178" t="s">
        <v>439</v>
      </c>
      <c r="C178" t="s">
        <v>3171</v>
      </c>
      <c r="D178" t="s">
        <v>440</v>
      </c>
      <c r="E178">
        <v>52744.660111785</v>
      </c>
      <c r="F178">
        <v>3896.15</v>
      </c>
      <c r="G178">
        <v>186.55716357063301</v>
      </c>
      <c r="H178">
        <v>21.613410603088099</v>
      </c>
      <c r="I178">
        <v>76.348786982341295</v>
      </c>
      <c r="J178">
        <v>15.0597887472733</v>
      </c>
      <c r="K178">
        <v>2771.37047310351</v>
      </c>
      <c r="L178">
        <v>2411.0218153476299</v>
      </c>
      <c r="M178">
        <v>88.223874510805999</v>
      </c>
      <c r="N178">
        <v>2.38459571160397</v>
      </c>
      <c r="O178">
        <v>1.25380183001166</v>
      </c>
      <c r="P178">
        <v>237.38742639418001</v>
      </c>
      <c r="Q178">
        <v>0.209373105076122</v>
      </c>
    </row>
    <row r="179" spans="1:17" x14ac:dyDescent="0.3">
      <c r="A179" t="s">
        <v>441</v>
      </c>
      <c r="B179" t="s">
        <v>442</v>
      </c>
      <c r="C179" t="s">
        <v>3186</v>
      </c>
      <c r="D179" t="s">
        <v>86</v>
      </c>
      <c r="E179">
        <v>51584.655505075003</v>
      </c>
      <c r="F179">
        <v>116.95</v>
      </c>
      <c r="G179">
        <v>2.1870066598228002</v>
      </c>
      <c r="H179">
        <v>-18.495973572898802</v>
      </c>
      <c r="I179">
        <v>13.173463125536401</v>
      </c>
      <c r="J179">
        <v>0.46461521054968602</v>
      </c>
      <c r="M179">
        <v>54.725392012503399</v>
      </c>
      <c r="O179">
        <v>34.587430525865699</v>
      </c>
      <c r="P179">
        <v>53.881578947368403</v>
      </c>
    </row>
    <row r="180" spans="1:17" x14ac:dyDescent="0.3">
      <c r="A180" t="s">
        <v>443</v>
      </c>
      <c r="B180" t="s">
        <v>444</v>
      </c>
      <c r="C180" t="s">
        <v>3171</v>
      </c>
      <c r="D180" t="s">
        <v>34</v>
      </c>
      <c r="E180">
        <v>51460.608952896</v>
      </c>
      <c r="F180">
        <v>59.28</v>
      </c>
      <c r="G180">
        <v>-11.496917825303001</v>
      </c>
      <c r="H180">
        <v>-0.59993406657014703</v>
      </c>
      <c r="I180">
        <v>-13.727852663937201</v>
      </c>
      <c r="J180">
        <v>0.33594267960221802</v>
      </c>
      <c r="K180">
        <v>60.805903897597297</v>
      </c>
      <c r="L180">
        <v>57.870147447263697</v>
      </c>
      <c r="M180">
        <v>44.2691438686957</v>
      </c>
      <c r="N180">
        <v>0.43585985254915699</v>
      </c>
      <c r="O180">
        <v>29.723346828609898</v>
      </c>
      <c r="P180">
        <v>45.116279069767401</v>
      </c>
      <c r="Q180">
        <v>0.111381665104371</v>
      </c>
    </row>
    <row r="181" spans="1:17" x14ac:dyDescent="0.3">
      <c r="A181" t="s">
        <v>445</v>
      </c>
      <c r="B181" t="s">
        <v>446</v>
      </c>
      <c r="C181" t="s">
        <v>3186</v>
      </c>
      <c r="D181" t="s">
        <v>95</v>
      </c>
      <c r="E181">
        <v>51156.129152479902</v>
      </c>
      <c r="F181">
        <v>1134.8499999999999</v>
      </c>
      <c r="G181">
        <v>9.0696334031903199</v>
      </c>
      <c r="H181">
        <v>9.04639220989311</v>
      </c>
      <c r="I181">
        <v>20.0560898689039</v>
      </c>
      <c r="J181">
        <v>-5.0337142890543696</v>
      </c>
      <c r="O181">
        <v>11.7284222584482</v>
      </c>
      <c r="P181">
        <v>41.484852262810101</v>
      </c>
    </row>
    <row r="182" spans="1:17" x14ac:dyDescent="0.3">
      <c r="A182" t="s">
        <v>447</v>
      </c>
      <c r="B182" t="s">
        <v>448</v>
      </c>
      <c r="C182" t="s">
        <v>3185</v>
      </c>
      <c r="D182" t="s">
        <v>379</v>
      </c>
      <c r="E182">
        <v>50953.952787000002</v>
      </c>
      <c r="F182">
        <v>1730</v>
      </c>
      <c r="G182">
        <v>29.913592605755898</v>
      </c>
      <c r="H182">
        <v>-5.97305695424728</v>
      </c>
      <c r="I182">
        <v>46.810159031969199</v>
      </c>
      <c r="J182">
        <v>-2.1736416000015502</v>
      </c>
      <c r="K182">
        <v>1661.5869089948701</v>
      </c>
      <c r="L182">
        <v>1398.7971035356099</v>
      </c>
      <c r="M182">
        <v>60.982109141087598</v>
      </c>
      <c r="N182">
        <v>0.58048815902792505</v>
      </c>
      <c r="O182">
        <v>3.4104046242774602</v>
      </c>
      <c r="P182">
        <v>69.765958490751203</v>
      </c>
      <c r="Q182">
        <v>0.112305917332574</v>
      </c>
    </row>
    <row r="183" spans="1:17" x14ac:dyDescent="0.3">
      <c r="A183" t="s">
        <v>449</v>
      </c>
      <c r="B183" t="s">
        <v>450</v>
      </c>
      <c r="C183" t="s">
        <v>3183</v>
      </c>
      <c r="D183" t="s">
        <v>451</v>
      </c>
      <c r="E183">
        <v>50942.425986759998</v>
      </c>
      <c r="F183">
        <v>1896.4</v>
      </c>
      <c r="G183">
        <v>-26.3787508878541</v>
      </c>
      <c r="H183">
        <v>-2.9477117470334799</v>
      </c>
      <c r="I183">
        <v>-18.826536651893399</v>
      </c>
      <c r="J183">
        <v>-3.9900265480965502</v>
      </c>
      <c r="K183">
        <v>2016.62997005529</v>
      </c>
      <c r="L183">
        <v>2027.17139100806</v>
      </c>
      <c r="M183">
        <v>36.769936605566102</v>
      </c>
      <c r="N183">
        <v>0.66332145632928197</v>
      </c>
      <c r="O183">
        <v>29.403079519088799</v>
      </c>
      <c r="P183">
        <v>8.9885057471264407</v>
      </c>
      <c r="Q183">
        <v>-4.0134861816060003E-3</v>
      </c>
    </row>
    <row r="184" spans="1:17" x14ac:dyDescent="0.3">
      <c r="A184" t="s">
        <v>452</v>
      </c>
      <c r="B184" t="s">
        <v>453</v>
      </c>
      <c r="C184" t="s">
        <v>3176</v>
      </c>
      <c r="D184" t="s">
        <v>95</v>
      </c>
      <c r="E184">
        <v>50717.936528550003</v>
      </c>
      <c r="F184">
        <v>129.06</v>
      </c>
      <c r="G184">
        <v>42.3280913922016</v>
      </c>
      <c r="H184">
        <v>-12.158241167561499</v>
      </c>
      <c r="I184">
        <v>-10.6859332677921</v>
      </c>
      <c r="J184">
        <v>-4.6299708254545804</v>
      </c>
      <c r="K184">
        <v>135.49708353174501</v>
      </c>
      <c r="L184">
        <v>121.35414375267401</v>
      </c>
      <c r="M184">
        <v>37.2802254811537</v>
      </c>
      <c r="N184">
        <v>0.42715568115963598</v>
      </c>
      <c r="O184">
        <v>32.109096544242902</v>
      </c>
      <c r="P184">
        <v>103.56466876971599</v>
      </c>
      <c r="Q184">
        <v>0.18063233017116301</v>
      </c>
    </row>
    <row r="185" spans="1:17" x14ac:dyDescent="0.3">
      <c r="A185" t="s">
        <v>454</v>
      </c>
      <c r="B185" t="s">
        <v>455</v>
      </c>
      <c r="C185" t="s">
        <v>3171</v>
      </c>
      <c r="D185" t="s">
        <v>34</v>
      </c>
      <c r="E185">
        <v>50425.3492838159</v>
      </c>
      <c r="F185">
        <v>110.76</v>
      </c>
      <c r="G185">
        <v>-25.0813708130297</v>
      </c>
      <c r="H185">
        <v>-7.5079140919362404</v>
      </c>
      <c r="I185">
        <v>-31.8455586494117</v>
      </c>
      <c r="J185">
        <v>-2.5674320455607198</v>
      </c>
      <c r="K185">
        <v>118.20416332183601</v>
      </c>
      <c r="L185">
        <v>119.979880961681</v>
      </c>
      <c r="M185">
        <v>28.607162949558798</v>
      </c>
      <c r="N185">
        <v>0.62073923300351597</v>
      </c>
      <c r="O185">
        <v>42.605633802816797</v>
      </c>
      <c r="P185">
        <v>28.1944444444444</v>
      </c>
      <c r="Q185">
        <v>7.7299053381569005E-2</v>
      </c>
    </row>
    <row r="186" spans="1:17" x14ac:dyDescent="0.3">
      <c r="A186" t="s">
        <v>456</v>
      </c>
      <c r="B186" t="s">
        <v>457</v>
      </c>
      <c r="C186" t="s">
        <v>3169</v>
      </c>
      <c r="D186" t="s">
        <v>458</v>
      </c>
      <c r="E186">
        <v>49875.002926000001</v>
      </c>
      <c r="F186">
        <v>332.5</v>
      </c>
      <c r="G186">
        <v>13.482361733406799</v>
      </c>
      <c r="H186">
        <v>-13.931650366087601</v>
      </c>
      <c r="I186">
        <v>10.6001896641051</v>
      </c>
      <c r="J186">
        <v>-4.1091546034102002</v>
      </c>
      <c r="K186">
        <v>349.62759898089399</v>
      </c>
      <c r="L186">
        <v>306.348218362041</v>
      </c>
      <c r="M186">
        <v>26.616382824012501</v>
      </c>
      <c r="N186">
        <v>0.65757998510851001</v>
      </c>
      <c r="O186">
        <v>15.548872180451101</v>
      </c>
      <c r="P186">
        <v>73.448095983307198</v>
      </c>
      <c r="Q186">
        <v>2.8080903191714999E-2</v>
      </c>
    </row>
    <row r="187" spans="1:17" x14ac:dyDescent="0.3">
      <c r="A187" t="s">
        <v>459</v>
      </c>
      <c r="B187" t="s">
        <v>460</v>
      </c>
      <c r="C187" t="s">
        <v>3171</v>
      </c>
      <c r="D187" t="s">
        <v>138</v>
      </c>
      <c r="E187">
        <v>48205.752</v>
      </c>
      <c r="F187">
        <v>240.8</v>
      </c>
      <c r="G187">
        <v>205.40452546543901</v>
      </c>
      <c r="H187">
        <v>-19.641919478418501</v>
      </c>
      <c r="I187">
        <v>18.346016218795899</v>
      </c>
      <c r="J187">
        <v>-5.3463469491022897</v>
      </c>
      <c r="K187">
        <v>275.15137714154503</v>
      </c>
      <c r="L187">
        <v>225.41255559691999</v>
      </c>
      <c r="M187">
        <v>22.966866398854499</v>
      </c>
      <c r="N187">
        <v>0.41095780093541001</v>
      </c>
      <c r="O187">
        <v>46.885382059800598</v>
      </c>
      <c r="P187">
        <v>241.56028368794301</v>
      </c>
      <c r="Q187">
        <v>0.16461521216804301</v>
      </c>
    </row>
    <row r="188" spans="1:17" x14ac:dyDescent="0.3">
      <c r="A188" t="s">
        <v>461</v>
      </c>
      <c r="B188" t="s">
        <v>462</v>
      </c>
      <c r="C188" t="s">
        <v>631</v>
      </c>
      <c r="D188" t="s">
        <v>463</v>
      </c>
      <c r="E188">
        <v>48019.658344800002</v>
      </c>
      <c r="F188">
        <v>43052</v>
      </c>
      <c r="G188">
        <v>-19.286809097619901</v>
      </c>
      <c r="H188">
        <v>2.4508023434394102</v>
      </c>
      <c r="I188">
        <v>8.5889219940901498</v>
      </c>
      <c r="J188">
        <v>4.5958784979213601</v>
      </c>
      <c r="K188">
        <v>41116.255640763498</v>
      </c>
      <c r="L188">
        <v>38952.260354300801</v>
      </c>
      <c r="M188">
        <v>63.104919854415797</v>
      </c>
      <c r="N188">
        <v>1.1645064424881399</v>
      </c>
      <c r="O188">
        <v>2.4342655393477499</v>
      </c>
      <c r="P188">
        <v>30.184260380616202</v>
      </c>
      <c r="Q188">
        <v>-3.0566573672660001E-3</v>
      </c>
    </row>
    <row r="189" spans="1:17" x14ac:dyDescent="0.3">
      <c r="A189" t="s">
        <v>464</v>
      </c>
      <c r="B189" t="s">
        <v>465</v>
      </c>
      <c r="C189" t="s">
        <v>3170</v>
      </c>
      <c r="D189" t="s">
        <v>282</v>
      </c>
      <c r="E189">
        <v>47578.51187925</v>
      </c>
      <c r="F189">
        <v>7639.5</v>
      </c>
      <c r="G189">
        <v>-21.2268031553409</v>
      </c>
      <c r="H189">
        <v>8.8166574717134196</v>
      </c>
      <c r="I189">
        <v>-15.8816775132324</v>
      </c>
      <c r="J189">
        <v>-3.9681242269425598</v>
      </c>
      <c r="K189">
        <v>7421.3872860223601</v>
      </c>
      <c r="L189">
        <v>7418.6030472694601</v>
      </c>
      <c r="M189">
        <v>46.067044978855002</v>
      </c>
      <c r="N189">
        <v>0.68749546056166599</v>
      </c>
      <c r="O189">
        <v>20.426729498003699</v>
      </c>
      <c r="P189">
        <v>19.158659845270702</v>
      </c>
      <c r="Q189">
        <v>8.7010863697069996E-3</v>
      </c>
    </row>
    <row r="190" spans="1:17" x14ac:dyDescent="0.3">
      <c r="A190" t="s">
        <v>466</v>
      </c>
      <c r="B190" t="s">
        <v>467</v>
      </c>
      <c r="C190" t="s">
        <v>3185</v>
      </c>
      <c r="D190" t="s">
        <v>468</v>
      </c>
      <c r="E190">
        <v>47561.754500000003</v>
      </c>
      <c r="F190">
        <v>4329.7</v>
      </c>
      <c r="G190">
        <v>14.8312030964216</v>
      </c>
      <c r="H190">
        <v>24.5125008075963</v>
      </c>
      <c r="I190">
        <v>17.452930947654199</v>
      </c>
      <c r="J190">
        <v>10.688089158169999</v>
      </c>
      <c r="K190">
        <v>3553.8557905040502</v>
      </c>
      <c r="L190">
        <v>3341.8254931289898</v>
      </c>
      <c r="M190">
        <v>75.107443696096993</v>
      </c>
      <c r="N190">
        <v>3.2732866783643901</v>
      </c>
      <c r="O190">
        <v>4.1758089475021301</v>
      </c>
      <c r="P190">
        <v>74.866720516962801</v>
      </c>
      <c r="Q190">
        <v>9.3734381254005003E-2</v>
      </c>
    </row>
    <row r="191" spans="1:17" x14ac:dyDescent="0.3">
      <c r="A191" t="s">
        <v>469</v>
      </c>
      <c r="B191" t="s">
        <v>470</v>
      </c>
      <c r="C191" t="s">
        <v>3175</v>
      </c>
      <c r="D191" t="s">
        <v>54</v>
      </c>
      <c r="E191">
        <v>47286.306270419998</v>
      </c>
      <c r="F191">
        <v>2791.3</v>
      </c>
      <c r="G191">
        <v>49.180707453836703</v>
      </c>
      <c r="H191">
        <v>-8.4432701312943497</v>
      </c>
      <c r="I191">
        <v>26.467524865956701</v>
      </c>
      <c r="J191">
        <v>-2.7013795319336902</v>
      </c>
      <c r="K191">
        <v>2764.5617206331999</v>
      </c>
      <c r="L191">
        <v>2346.3519127362802</v>
      </c>
      <c r="M191">
        <v>40.550031669179099</v>
      </c>
      <c r="N191">
        <v>0.51084662331639996</v>
      </c>
      <c r="O191">
        <v>10.629455809121101</v>
      </c>
      <c r="P191">
        <v>101.530630663152</v>
      </c>
      <c r="Q191">
        <v>7.0266112866472996E-2</v>
      </c>
    </row>
    <row r="192" spans="1:17" x14ac:dyDescent="0.3">
      <c r="A192" t="s">
        <v>471</v>
      </c>
      <c r="B192" t="s">
        <v>472</v>
      </c>
      <c r="C192" t="s">
        <v>3170</v>
      </c>
      <c r="D192" t="s">
        <v>21</v>
      </c>
      <c r="E192">
        <v>46869.593568525001</v>
      </c>
      <c r="F192">
        <v>1727.25</v>
      </c>
      <c r="G192">
        <v>25.3924522281735</v>
      </c>
      <c r="H192">
        <v>-7.9032440240939401</v>
      </c>
      <c r="I192">
        <v>9.8032685678997105</v>
      </c>
      <c r="J192">
        <v>-2.2371354925568898</v>
      </c>
      <c r="K192">
        <v>1755.5574807886101</v>
      </c>
      <c r="L192">
        <v>1566.5462763478499</v>
      </c>
      <c r="M192">
        <v>35.936343374330001</v>
      </c>
      <c r="N192">
        <v>0.578760119630228</v>
      </c>
      <c r="O192">
        <v>11.663048198002601</v>
      </c>
      <c r="P192">
        <v>66.401734104046199</v>
      </c>
      <c r="Q192">
        <v>0.17427611664113599</v>
      </c>
    </row>
    <row r="193" spans="1:17" x14ac:dyDescent="0.3">
      <c r="A193" t="s">
        <v>473</v>
      </c>
      <c r="B193" t="s">
        <v>474</v>
      </c>
      <c r="C193" t="s">
        <v>3180</v>
      </c>
      <c r="D193" t="s">
        <v>80</v>
      </c>
      <c r="E193">
        <v>46522.416535620003</v>
      </c>
      <c r="F193">
        <v>2477.4</v>
      </c>
      <c r="G193">
        <v>-2.5912214732996501</v>
      </c>
      <c r="H193">
        <v>3.3212444944743802</v>
      </c>
      <c r="I193">
        <v>-13.5928564525141</v>
      </c>
      <c r="J193">
        <v>0.67901088861158398</v>
      </c>
      <c r="K193">
        <v>2453.1552336885002</v>
      </c>
      <c r="L193">
        <v>2413.2145198071898</v>
      </c>
      <c r="M193">
        <v>61.5650717521698</v>
      </c>
      <c r="N193">
        <v>1.05175982992553</v>
      </c>
      <c r="O193">
        <v>14.7977718575926</v>
      </c>
      <c r="P193">
        <v>37.404326123128101</v>
      </c>
      <c r="Q193">
        <v>-2.4986932525146999E-2</v>
      </c>
    </row>
    <row r="194" spans="1:17" x14ac:dyDescent="0.3">
      <c r="A194" t="s">
        <v>475</v>
      </c>
      <c r="B194" t="s">
        <v>476</v>
      </c>
      <c r="C194" t="s">
        <v>3175</v>
      </c>
      <c r="D194" t="s">
        <v>54</v>
      </c>
      <c r="E194">
        <v>46449.581418379901</v>
      </c>
      <c r="F194">
        <v>1646.05</v>
      </c>
      <c r="G194">
        <v>67.252809653744094</v>
      </c>
      <c r="H194">
        <v>5.07823054255475</v>
      </c>
      <c r="I194">
        <v>60.115741582147301</v>
      </c>
      <c r="J194">
        <v>-2.8593982689758701</v>
      </c>
      <c r="K194">
        <v>1563.43017610527</v>
      </c>
      <c r="L194">
        <v>1202.7982766882201</v>
      </c>
      <c r="M194">
        <v>31.535550642833201</v>
      </c>
      <c r="N194">
        <v>1.0316340049489601</v>
      </c>
      <c r="O194">
        <v>7.5058473314905303</v>
      </c>
      <c r="P194">
        <v>127.953192078659</v>
      </c>
      <c r="Q194">
        <v>0.158565204569937</v>
      </c>
    </row>
    <row r="195" spans="1:17" x14ac:dyDescent="0.3">
      <c r="A195" t="s">
        <v>477</v>
      </c>
      <c r="B195" t="s">
        <v>478</v>
      </c>
      <c r="C195" t="s">
        <v>3171</v>
      </c>
      <c r="D195" t="s">
        <v>398</v>
      </c>
      <c r="E195">
        <v>46372.940269370003</v>
      </c>
      <c r="F195">
        <v>774.95</v>
      </c>
      <c r="G195">
        <v>226.42265147072399</v>
      </c>
      <c r="H195">
        <v>18.9489896124905</v>
      </c>
      <c r="I195">
        <v>97.290244042119696</v>
      </c>
      <c r="J195">
        <v>2.2421161187231098</v>
      </c>
      <c r="K195">
        <v>681.76985350804796</v>
      </c>
      <c r="L195">
        <v>531.39391719913999</v>
      </c>
      <c r="M195">
        <v>66.777323527483304</v>
      </c>
      <c r="N195">
        <v>1.2312872459789399</v>
      </c>
      <c r="O195">
        <v>6.9552874378992096</v>
      </c>
      <c r="P195">
        <v>268.45358373944998</v>
      </c>
      <c r="Q195">
        <v>0.13828083950783901</v>
      </c>
    </row>
    <row r="196" spans="1:17" x14ac:dyDescent="0.3">
      <c r="A196" t="s">
        <v>479</v>
      </c>
      <c r="B196" t="s">
        <v>480</v>
      </c>
      <c r="C196" t="s">
        <v>3173</v>
      </c>
      <c r="D196" t="s">
        <v>116</v>
      </c>
      <c r="E196">
        <v>45950.137079774999</v>
      </c>
      <c r="F196">
        <v>353.55</v>
      </c>
      <c r="G196">
        <v>-25.493034954451701</v>
      </c>
      <c r="H196">
        <v>-5.3533587241043996</v>
      </c>
      <c r="I196">
        <v>-10.2590517153674</v>
      </c>
      <c r="J196">
        <v>-3.09775550613378</v>
      </c>
      <c r="K196">
        <v>358.90746486284098</v>
      </c>
      <c r="L196">
        <v>358.19934690258901</v>
      </c>
      <c r="M196">
        <v>36.807658881251697</v>
      </c>
      <c r="N196">
        <v>0.47426822814105302</v>
      </c>
      <c r="O196">
        <v>16.108046952340501</v>
      </c>
      <c r="P196">
        <v>23.705388383484902</v>
      </c>
      <c r="Q196">
        <v>-9.4212569894009997E-3</v>
      </c>
    </row>
    <row r="197" spans="1:17" x14ac:dyDescent="0.3">
      <c r="A197" t="s">
        <v>481</v>
      </c>
      <c r="B197" t="s">
        <v>482</v>
      </c>
      <c r="C197" t="s">
        <v>3170</v>
      </c>
      <c r="D197" t="s">
        <v>21</v>
      </c>
      <c r="E197">
        <v>45756.933741350003</v>
      </c>
      <c r="F197">
        <v>6860.75</v>
      </c>
      <c r="G197">
        <v>-2.3168267584629301</v>
      </c>
      <c r="H197">
        <v>10.9472389122104</v>
      </c>
      <c r="I197">
        <v>5.3630612140544196</v>
      </c>
      <c r="J197">
        <v>0.97689177106779002</v>
      </c>
      <c r="K197">
        <v>6244.5991431132297</v>
      </c>
      <c r="L197">
        <v>5741.9803166689899</v>
      </c>
      <c r="M197">
        <v>63.6512036338111</v>
      </c>
      <c r="N197">
        <v>1.09566048169851</v>
      </c>
      <c r="O197">
        <v>3.31377764821629</v>
      </c>
      <c r="P197">
        <v>60.026823721499703</v>
      </c>
      <c r="Q197">
        <v>3.505881771953E-3</v>
      </c>
    </row>
    <row r="198" spans="1:17" x14ac:dyDescent="0.3">
      <c r="A198" t="s">
        <v>483</v>
      </c>
      <c r="B198" t="s">
        <v>484</v>
      </c>
      <c r="C198" t="s">
        <v>3171</v>
      </c>
      <c r="D198" t="s">
        <v>24</v>
      </c>
      <c r="E198">
        <v>45564.397048697901</v>
      </c>
      <c r="F198">
        <v>185.91</v>
      </c>
      <c r="G198">
        <v>1.20081749594803</v>
      </c>
      <c r="H198">
        <v>-13.0148617577947</v>
      </c>
      <c r="I198">
        <v>11.1077994116198</v>
      </c>
      <c r="J198">
        <v>-2.5427277777848598</v>
      </c>
      <c r="K198">
        <v>189.57421775746499</v>
      </c>
      <c r="L198">
        <v>170.604793568882</v>
      </c>
      <c r="M198">
        <v>42.007652019606198</v>
      </c>
      <c r="N198">
        <v>0.64153890514186696</v>
      </c>
      <c r="O198">
        <v>11.123661986982899</v>
      </c>
      <c r="P198">
        <v>35.453551912568201</v>
      </c>
      <c r="Q198">
        <v>0.114168898265849</v>
      </c>
    </row>
    <row r="199" spans="1:17" x14ac:dyDescent="0.3">
      <c r="A199" t="s">
        <v>485</v>
      </c>
      <c r="B199" t="s">
        <v>486</v>
      </c>
      <c r="C199" t="s">
        <v>3185</v>
      </c>
      <c r="D199" t="s">
        <v>379</v>
      </c>
      <c r="E199">
        <v>45419.268356909997</v>
      </c>
      <c r="F199">
        <v>605.1</v>
      </c>
      <c r="G199">
        <v>-30.0152666496212</v>
      </c>
      <c r="H199">
        <v>6.8174785243007197</v>
      </c>
      <c r="I199">
        <v>14.7746685247764</v>
      </c>
      <c r="J199">
        <v>-2.8956384918237599</v>
      </c>
      <c r="K199">
        <v>578.03893865651503</v>
      </c>
      <c r="L199">
        <v>558.45735495014799</v>
      </c>
      <c r="M199">
        <v>50.7144691723311</v>
      </c>
      <c r="N199">
        <v>0.77841705773861503</v>
      </c>
      <c r="O199">
        <v>5.6106428689472798</v>
      </c>
      <c r="P199">
        <v>35.127288968289399</v>
      </c>
      <c r="Q199">
        <v>-8.5932042100637998E-2</v>
      </c>
    </row>
    <row r="200" spans="1:17" x14ac:dyDescent="0.3">
      <c r="A200" t="s">
        <v>487</v>
      </c>
      <c r="B200" t="s">
        <v>488</v>
      </c>
      <c r="C200" t="s">
        <v>3183</v>
      </c>
      <c r="D200" t="s">
        <v>324</v>
      </c>
      <c r="E200">
        <v>45399.850204599999</v>
      </c>
      <c r="F200">
        <v>1725.7</v>
      </c>
      <c r="G200">
        <v>190.73987474674499</v>
      </c>
      <c r="H200">
        <v>-23.427212532651701</v>
      </c>
      <c r="I200">
        <v>82.049036732598097</v>
      </c>
      <c r="J200">
        <v>-5.78812905398647</v>
      </c>
      <c r="K200">
        <v>2051.16751005677</v>
      </c>
      <c r="L200">
        <v>1579.7433242506299</v>
      </c>
      <c r="M200">
        <v>18.311172305840898</v>
      </c>
      <c r="N200">
        <v>0.50435558659729196</v>
      </c>
      <c r="O200">
        <v>72.651677580112306</v>
      </c>
      <c r="P200">
        <v>296.16620752984301</v>
      </c>
      <c r="Q200">
        <v>0.205785328203206</v>
      </c>
    </row>
    <row r="201" spans="1:17" x14ac:dyDescent="0.3">
      <c r="A201" t="s">
        <v>489</v>
      </c>
      <c r="B201" t="s">
        <v>490</v>
      </c>
      <c r="C201" t="s">
        <v>3175</v>
      </c>
      <c r="D201" t="s">
        <v>271</v>
      </c>
      <c r="E201">
        <v>44765.243385659996</v>
      </c>
      <c r="F201">
        <v>592.95000000000005</v>
      </c>
      <c r="G201">
        <v>56.174238299154702</v>
      </c>
      <c r="H201">
        <v>8.6441755733101804</v>
      </c>
      <c r="I201">
        <v>32.714514937308898</v>
      </c>
      <c r="J201">
        <v>5.8053304990961596</v>
      </c>
      <c r="K201">
        <v>531.14538527224101</v>
      </c>
      <c r="L201">
        <v>458.98918037581802</v>
      </c>
      <c r="M201">
        <v>67.4645537023587</v>
      </c>
      <c r="N201">
        <v>0.65862208996871097</v>
      </c>
      <c r="O201">
        <v>2.8670208280630698</v>
      </c>
      <c r="P201">
        <v>88.957934990439696</v>
      </c>
      <c r="Q201">
        <v>9.6518059933134004E-2</v>
      </c>
    </row>
    <row r="202" spans="1:17" x14ac:dyDescent="0.3">
      <c r="A202" t="s">
        <v>491</v>
      </c>
      <c r="B202" t="s">
        <v>492</v>
      </c>
      <c r="C202" t="s">
        <v>3177</v>
      </c>
      <c r="D202" t="s">
        <v>197</v>
      </c>
      <c r="E202">
        <v>44578.158982950001</v>
      </c>
      <c r="F202">
        <v>717.55</v>
      </c>
      <c r="G202">
        <v>-6.23632170826723</v>
      </c>
      <c r="H202">
        <v>4.1609354341845002</v>
      </c>
      <c r="I202">
        <v>-6.8415947145618397</v>
      </c>
      <c r="J202">
        <v>2.1402921582346401</v>
      </c>
      <c r="K202">
        <v>695.90876921135896</v>
      </c>
      <c r="L202">
        <v>648.46188789386201</v>
      </c>
      <c r="M202">
        <v>48.993366109876597</v>
      </c>
      <c r="N202">
        <v>1.2945426052097899</v>
      </c>
      <c r="O202">
        <v>6.5430980419482996</v>
      </c>
      <c r="P202">
        <v>47.008809670149503</v>
      </c>
      <c r="Q202">
        <v>1.1595185301892E-2</v>
      </c>
    </row>
    <row r="203" spans="1:17" x14ac:dyDescent="0.3">
      <c r="A203" t="s">
        <v>493</v>
      </c>
      <c r="B203" t="s">
        <v>494</v>
      </c>
      <c r="C203" t="s">
        <v>3178</v>
      </c>
      <c r="D203" t="s">
        <v>495</v>
      </c>
      <c r="E203">
        <v>44424.02830926</v>
      </c>
      <c r="F203">
        <v>675.65</v>
      </c>
      <c r="G203">
        <v>-0.68350849879459796</v>
      </c>
      <c r="H203">
        <v>0.84404616883740602</v>
      </c>
      <c r="I203">
        <v>38.269121503013103</v>
      </c>
      <c r="J203">
        <v>-0.71957140540973097</v>
      </c>
      <c r="K203">
        <v>624.17044100046303</v>
      </c>
      <c r="L203">
        <v>551.79320966683201</v>
      </c>
      <c r="M203">
        <v>63.865755557965898</v>
      </c>
      <c r="N203">
        <v>0.67137169951380304</v>
      </c>
      <c r="O203">
        <v>1.38385258639828</v>
      </c>
      <c r="P203">
        <v>60.467877924237001</v>
      </c>
      <c r="Q203">
        <v>-6.8762373336256996E-2</v>
      </c>
    </row>
    <row r="204" spans="1:17" x14ac:dyDescent="0.3">
      <c r="A204" t="s">
        <v>496</v>
      </c>
      <c r="B204" t="s">
        <v>497</v>
      </c>
      <c r="C204" t="s">
        <v>3171</v>
      </c>
      <c r="D204" t="s">
        <v>51</v>
      </c>
      <c r="E204">
        <v>44123.157943352002</v>
      </c>
      <c r="F204">
        <v>177.01</v>
      </c>
      <c r="G204">
        <v>12.8927029059325</v>
      </c>
      <c r="H204">
        <v>3.3098950621809999</v>
      </c>
      <c r="I204">
        <v>4.5401653540808002</v>
      </c>
      <c r="J204">
        <v>0.271288450270462</v>
      </c>
      <c r="K204">
        <v>171.71899551582101</v>
      </c>
      <c r="L204">
        <v>162.510248727967</v>
      </c>
      <c r="M204">
        <v>62.135988882330302</v>
      </c>
      <c r="N204">
        <v>0.85134444495101202</v>
      </c>
      <c r="O204">
        <v>9.7395627365685495</v>
      </c>
      <c r="P204">
        <v>44.793456032719803</v>
      </c>
      <c r="Q204">
        <v>9.1627397455716006E-2</v>
      </c>
    </row>
    <row r="205" spans="1:17" x14ac:dyDescent="0.3">
      <c r="A205" t="s">
        <v>498</v>
      </c>
      <c r="B205" t="s">
        <v>499</v>
      </c>
      <c r="C205" t="s">
        <v>3183</v>
      </c>
      <c r="D205" t="s">
        <v>141</v>
      </c>
      <c r="E205">
        <v>43891.840006054998</v>
      </c>
      <c r="F205">
        <v>49642.85</v>
      </c>
      <c r="G205">
        <v>-1.9347772429677901</v>
      </c>
      <c r="H205">
        <v>-7.3244973875403803</v>
      </c>
      <c r="I205">
        <v>14.942585047911299</v>
      </c>
      <c r="J205">
        <v>-2.2762481237711198</v>
      </c>
      <c r="K205">
        <v>51592.826946258698</v>
      </c>
      <c r="L205">
        <v>47440.329274886601</v>
      </c>
      <c r="M205">
        <v>39.555687725003999</v>
      </c>
      <c r="N205">
        <v>0.89436120796997198</v>
      </c>
      <c r="O205">
        <v>20.851240410250401</v>
      </c>
      <c r="P205">
        <v>41.927142150570198</v>
      </c>
      <c r="Q205">
        <v>-2.6762100918941999E-2</v>
      </c>
    </row>
    <row r="206" spans="1:17" x14ac:dyDescent="0.3">
      <c r="A206" t="s">
        <v>500</v>
      </c>
      <c r="B206" t="s">
        <v>501</v>
      </c>
      <c r="C206" t="s">
        <v>3175</v>
      </c>
      <c r="D206" t="s">
        <v>502</v>
      </c>
      <c r="E206">
        <v>43538.128254950003</v>
      </c>
      <c r="F206">
        <v>363.65</v>
      </c>
      <c r="G206">
        <v>7.0599710070011401</v>
      </c>
      <c r="H206">
        <v>6.0574066796231802</v>
      </c>
      <c r="I206">
        <v>30.021598762354401</v>
      </c>
      <c r="J206">
        <v>-5.83985566281192</v>
      </c>
      <c r="K206">
        <v>357.58125649272398</v>
      </c>
      <c r="L206">
        <v>315.35531570560403</v>
      </c>
      <c r="M206">
        <v>40.909595608130999</v>
      </c>
      <c r="N206">
        <v>1.7542238469706399</v>
      </c>
      <c r="O206">
        <v>8.8409184655575395</v>
      </c>
      <c r="P206">
        <v>67.195402298850496</v>
      </c>
      <c r="Q206">
        <v>-2.797070381876E-2</v>
      </c>
    </row>
    <row r="207" spans="1:17" x14ac:dyDescent="0.3">
      <c r="A207" t="s">
        <v>503</v>
      </c>
      <c r="B207" t="s">
        <v>504</v>
      </c>
      <c r="C207" t="s">
        <v>3186</v>
      </c>
      <c r="D207" t="s">
        <v>161</v>
      </c>
      <c r="E207">
        <v>43307.7109299</v>
      </c>
      <c r="F207">
        <v>1691.4</v>
      </c>
      <c r="G207">
        <v>299.83678407610603</v>
      </c>
      <c r="H207">
        <v>-6.5956889793578801</v>
      </c>
      <c r="I207">
        <v>84.749800417377998</v>
      </c>
      <c r="J207">
        <v>-3.10775295414411</v>
      </c>
      <c r="K207">
        <v>1635.1204302500801</v>
      </c>
      <c r="L207">
        <v>1206.9788595929999</v>
      </c>
      <c r="M207">
        <v>51.707471512986999</v>
      </c>
      <c r="N207">
        <v>0.99856305098095799</v>
      </c>
      <c r="O207">
        <v>11.7358401324346</v>
      </c>
      <c r="P207">
        <v>384.64183381088799</v>
      </c>
      <c r="Q207">
        <v>0.23708030462358101</v>
      </c>
    </row>
    <row r="208" spans="1:17" x14ac:dyDescent="0.3">
      <c r="A208" t="s">
        <v>505</v>
      </c>
      <c r="B208" t="s">
        <v>506</v>
      </c>
      <c r="C208" t="s">
        <v>3170</v>
      </c>
      <c r="D208" t="s">
        <v>21</v>
      </c>
      <c r="E208">
        <v>43236.151927400002</v>
      </c>
      <c r="F208">
        <v>1065.8</v>
      </c>
      <c r="G208">
        <v>-44.874755943563002</v>
      </c>
      <c r="H208">
        <v>4.5139246774255701</v>
      </c>
      <c r="I208">
        <v>-13.3093123994854</v>
      </c>
      <c r="J208">
        <v>-3.18487569465294</v>
      </c>
      <c r="K208">
        <v>1045.82333386394</v>
      </c>
      <c r="L208">
        <v>1081.2719999999899</v>
      </c>
      <c r="M208">
        <v>45.5076344253374</v>
      </c>
      <c r="N208">
        <v>1.4170596382057401</v>
      </c>
      <c r="O208">
        <v>31.3567273409645</v>
      </c>
      <c r="P208">
        <v>9.8649623750128796</v>
      </c>
    </row>
    <row r="209" spans="1:17" x14ac:dyDescent="0.3">
      <c r="A209" t="s">
        <v>507</v>
      </c>
      <c r="B209" t="s">
        <v>508</v>
      </c>
      <c r="C209" t="s">
        <v>3179</v>
      </c>
      <c r="D209" t="s">
        <v>127</v>
      </c>
      <c r="E209">
        <v>42899.882688004996</v>
      </c>
      <c r="F209">
        <v>816.4</v>
      </c>
      <c r="G209">
        <v>19.296847478265502</v>
      </c>
      <c r="H209">
        <v>5.7256631483543803</v>
      </c>
      <c r="I209">
        <v>23.805968280667798</v>
      </c>
      <c r="J209">
        <v>6.9226622728965301</v>
      </c>
      <c r="K209">
        <v>756.20126983745399</v>
      </c>
      <c r="L209">
        <v>670.22702544557706</v>
      </c>
      <c r="M209">
        <v>76.027211725536006</v>
      </c>
      <c r="N209">
        <v>0.63636052678574095</v>
      </c>
      <c r="O209">
        <v>2.15580597746203</v>
      </c>
      <c r="P209">
        <v>65.934959349593399</v>
      </c>
    </row>
    <row r="210" spans="1:17" x14ac:dyDescent="0.3">
      <c r="A210" t="s">
        <v>509</v>
      </c>
      <c r="B210" t="s">
        <v>510</v>
      </c>
      <c r="C210" t="s">
        <v>3183</v>
      </c>
      <c r="D210" t="s">
        <v>106</v>
      </c>
      <c r="E210">
        <v>42755.85</v>
      </c>
      <c r="F210">
        <v>1166.4000000000001</v>
      </c>
      <c r="G210">
        <v>95.070840949338006</v>
      </c>
      <c r="H210">
        <v>-13.652129035036101</v>
      </c>
      <c r="I210">
        <v>24.0476776607773</v>
      </c>
      <c r="J210">
        <v>-6.5670707552745702</v>
      </c>
      <c r="K210">
        <v>1331.7864613137799</v>
      </c>
      <c r="L210">
        <v>1138.31335905898</v>
      </c>
      <c r="M210">
        <v>14.7298094528867</v>
      </c>
      <c r="N210">
        <v>0.32263257178726801</v>
      </c>
      <c r="O210">
        <v>53.866598079561001</v>
      </c>
      <c r="P210">
        <v>159.19999999999999</v>
      </c>
      <c r="Q210">
        <v>0.17975500148611101</v>
      </c>
    </row>
    <row r="211" spans="1:17" x14ac:dyDescent="0.3">
      <c r="A211" t="s">
        <v>511</v>
      </c>
      <c r="B211" t="s">
        <v>512</v>
      </c>
      <c r="C211" t="s">
        <v>3171</v>
      </c>
      <c r="D211" t="s">
        <v>513</v>
      </c>
      <c r="E211">
        <v>42747.149491475</v>
      </c>
      <c r="F211">
        <v>671.45</v>
      </c>
      <c r="G211">
        <v>-49.152314932063398</v>
      </c>
      <c r="H211">
        <v>13.6770525003472</v>
      </c>
      <c r="I211">
        <v>57.459368987313198</v>
      </c>
      <c r="J211">
        <v>-0.56192213635023502</v>
      </c>
      <c r="K211">
        <v>556.304987597013</v>
      </c>
      <c r="L211">
        <v>534.231953001899</v>
      </c>
      <c r="M211">
        <v>66.256527525607893</v>
      </c>
      <c r="N211">
        <v>1.6948720815221201</v>
      </c>
      <c r="O211">
        <v>48.678233673393301</v>
      </c>
      <c r="P211">
        <v>116.596774193548</v>
      </c>
      <c r="Q211">
        <v>-5.7916175545410002E-2</v>
      </c>
    </row>
    <row r="212" spans="1:17" x14ac:dyDescent="0.3">
      <c r="A212" t="s">
        <v>514</v>
      </c>
      <c r="B212" t="s">
        <v>515</v>
      </c>
      <c r="C212" t="s">
        <v>3169</v>
      </c>
      <c r="D212" t="s">
        <v>192</v>
      </c>
      <c r="E212">
        <v>42439.251206250003</v>
      </c>
      <c r="F212">
        <v>616.5</v>
      </c>
      <c r="G212">
        <v>9.9850142007404195</v>
      </c>
      <c r="H212">
        <v>-0.19061809163330801</v>
      </c>
      <c r="I212">
        <v>-1.4729777982838901</v>
      </c>
      <c r="J212">
        <v>-6.8005211369632299</v>
      </c>
      <c r="K212">
        <v>627.21738171731397</v>
      </c>
      <c r="L212">
        <v>575.64685616389102</v>
      </c>
      <c r="M212">
        <v>33.233871192771801</v>
      </c>
      <c r="N212">
        <v>0.79206322756985004</v>
      </c>
      <c r="O212">
        <v>11.914030819140301</v>
      </c>
      <c r="P212">
        <v>55.270117113713603</v>
      </c>
      <c r="Q212">
        <v>-3.5152221659783003E-2</v>
      </c>
    </row>
    <row r="213" spans="1:17" x14ac:dyDescent="0.3">
      <c r="A213" t="s">
        <v>516</v>
      </c>
      <c r="B213" t="s">
        <v>517</v>
      </c>
      <c r="C213" t="s">
        <v>3171</v>
      </c>
      <c r="D213" t="s">
        <v>220</v>
      </c>
      <c r="E213">
        <v>42343.420463820003</v>
      </c>
      <c r="F213">
        <v>668.7</v>
      </c>
      <c r="G213">
        <v>76.773103669863801</v>
      </c>
      <c r="H213">
        <v>-8.8244308109191198</v>
      </c>
      <c r="I213">
        <v>34.938814002729401</v>
      </c>
      <c r="J213">
        <v>-4.6976556251592196</v>
      </c>
      <c r="K213">
        <v>664.81689764156101</v>
      </c>
      <c r="L213">
        <v>568.50196918864299</v>
      </c>
      <c r="M213">
        <v>44.002383411485603</v>
      </c>
      <c r="N213">
        <v>0.56828791500740194</v>
      </c>
      <c r="O213">
        <v>10.580230297592299</v>
      </c>
      <c r="P213">
        <v>110.283018867924</v>
      </c>
      <c r="Q213">
        <v>3.5631574480745998E-2</v>
      </c>
    </row>
    <row r="214" spans="1:17" x14ac:dyDescent="0.3">
      <c r="A214" t="s">
        <v>518</v>
      </c>
      <c r="B214" t="s">
        <v>519</v>
      </c>
      <c r="C214" t="s">
        <v>3171</v>
      </c>
      <c r="D214" t="s">
        <v>34</v>
      </c>
      <c r="E214">
        <v>41822.592711933998</v>
      </c>
      <c r="F214">
        <v>59.06</v>
      </c>
      <c r="G214">
        <v>-3.3892831691108798</v>
      </c>
      <c r="H214">
        <v>-5.9659896734565097</v>
      </c>
      <c r="I214">
        <v>-14.619009126522201</v>
      </c>
      <c r="J214">
        <v>-1.3214015378669299</v>
      </c>
      <c r="K214">
        <v>62.348124816326099</v>
      </c>
      <c r="L214">
        <v>58.752863206210897</v>
      </c>
      <c r="M214">
        <v>37.153931622122499</v>
      </c>
      <c r="N214">
        <v>0.41872669532161999</v>
      </c>
      <c r="O214">
        <v>24.4497121571283</v>
      </c>
      <c r="P214">
        <v>52.807244501940403</v>
      </c>
      <c r="Q214">
        <v>0.14298711331890501</v>
      </c>
    </row>
    <row r="215" spans="1:17" x14ac:dyDescent="0.3">
      <c r="A215" t="s">
        <v>520</v>
      </c>
      <c r="B215" t="s">
        <v>521</v>
      </c>
      <c r="C215" t="s">
        <v>3183</v>
      </c>
      <c r="D215" t="s">
        <v>522</v>
      </c>
      <c r="E215">
        <v>41245.671151424998</v>
      </c>
      <c r="F215">
        <v>3798.25</v>
      </c>
      <c r="G215">
        <v>-6.2346998577447099</v>
      </c>
      <c r="H215">
        <v>-0.335942366612617</v>
      </c>
      <c r="I215">
        <v>25.541834658685602</v>
      </c>
      <c r="J215">
        <v>1.61114342581989</v>
      </c>
      <c r="K215">
        <v>3835.4628677700998</v>
      </c>
      <c r="L215">
        <v>3502.66376735924</v>
      </c>
      <c r="M215">
        <v>49.668153477832</v>
      </c>
      <c r="N215">
        <v>0.62254074687598704</v>
      </c>
      <c r="O215">
        <v>16.094253932732101</v>
      </c>
      <c r="P215">
        <v>43.416779942606802</v>
      </c>
      <c r="Q215">
        <v>0.11476978629873499</v>
      </c>
    </row>
    <row r="216" spans="1:17" x14ac:dyDescent="0.3">
      <c r="A216" t="s">
        <v>523</v>
      </c>
      <c r="B216" t="s">
        <v>524</v>
      </c>
      <c r="C216" t="s">
        <v>3183</v>
      </c>
      <c r="D216" t="s">
        <v>262</v>
      </c>
      <c r="E216">
        <v>40621.425349750003</v>
      </c>
      <c r="F216">
        <v>4306.75</v>
      </c>
      <c r="G216">
        <v>-7.3733337596045398</v>
      </c>
      <c r="H216">
        <v>-9.1608765561991792</v>
      </c>
      <c r="I216">
        <v>3.3586003563046698</v>
      </c>
      <c r="J216">
        <v>-3.2092901710556698</v>
      </c>
      <c r="K216">
        <v>4336.7724578259204</v>
      </c>
      <c r="L216">
        <v>3994.8626981545999</v>
      </c>
      <c r="M216">
        <v>43.486154148120399</v>
      </c>
      <c r="N216">
        <v>0.68993229734521</v>
      </c>
      <c r="O216">
        <v>14.934695536076999</v>
      </c>
      <c r="P216">
        <v>28.9426804987949</v>
      </c>
      <c r="Q216">
        <v>9.351750287973E-2</v>
      </c>
    </row>
    <row r="217" spans="1:17" x14ac:dyDescent="0.3">
      <c r="A217" t="s">
        <v>525</v>
      </c>
      <c r="B217" t="s">
        <v>526</v>
      </c>
      <c r="C217" t="s">
        <v>3183</v>
      </c>
      <c r="D217" t="s">
        <v>527</v>
      </c>
      <c r="E217">
        <v>40619.024865369996</v>
      </c>
      <c r="F217">
        <v>4501.1499999999996</v>
      </c>
      <c r="G217">
        <v>45.290931222328098</v>
      </c>
      <c r="H217">
        <v>-0.95156607169562801</v>
      </c>
      <c r="I217">
        <v>26.299930784288001</v>
      </c>
      <c r="J217">
        <v>-0.99117639328228602</v>
      </c>
      <c r="K217">
        <v>4400.6719098615804</v>
      </c>
      <c r="L217">
        <v>3841.7368931986198</v>
      </c>
      <c r="M217">
        <v>60.1405632612773</v>
      </c>
      <c r="N217">
        <v>0.72668958516919302</v>
      </c>
      <c r="O217">
        <v>11.9647201270786</v>
      </c>
      <c r="P217">
        <v>93.923139890569104</v>
      </c>
      <c r="Q217">
        <v>0.20488355944549899</v>
      </c>
    </row>
    <row r="218" spans="1:17" x14ac:dyDescent="0.3">
      <c r="A218" t="s">
        <v>528</v>
      </c>
      <c r="B218" t="s">
        <v>529</v>
      </c>
      <c r="C218" t="s">
        <v>3187</v>
      </c>
      <c r="D218" t="s">
        <v>166</v>
      </c>
      <c r="E218">
        <v>40480.96861869</v>
      </c>
      <c r="F218">
        <v>1202.0999999999999</v>
      </c>
      <c r="G218">
        <v>82.849742192502703</v>
      </c>
      <c r="H218">
        <v>31.105218083712401</v>
      </c>
      <c r="I218">
        <v>46.892333706333297</v>
      </c>
      <c r="J218">
        <v>-0.71353716601403805</v>
      </c>
      <c r="K218">
        <v>1026.2490313989499</v>
      </c>
      <c r="L218">
        <v>854.86390104096904</v>
      </c>
      <c r="M218">
        <v>67.774769791808893</v>
      </c>
      <c r="N218">
        <v>1.6530431578011699</v>
      </c>
      <c r="O218">
        <v>9.30870975792363</v>
      </c>
      <c r="P218">
        <v>119.361313868613</v>
      </c>
      <c r="Q218">
        <v>7.9497865770734005E-2</v>
      </c>
    </row>
    <row r="219" spans="1:17" x14ac:dyDescent="0.3">
      <c r="A219" t="s">
        <v>530</v>
      </c>
      <c r="B219" t="s">
        <v>531</v>
      </c>
      <c r="C219" t="s">
        <v>3171</v>
      </c>
      <c r="D219" t="s">
        <v>51</v>
      </c>
      <c r="E219">
        <v>40427.250153000001</v>
      </c>
      <c r="F219">
        <v>327.5</v>
      </c>
      <c r="G219">
        <v>-17.4060766975173</v>
      </c>
      <c r="H219">
        <v>6.6909897565239298</v>
      </c>
      <c r="I219">
        <v>10.5380469845127</v>
      </c>
      <c r="J219">
        <v>-1.8729256568218</v>
      </c>
      <c r="K219">
        <v>310.913829281738</v>
      </c>
      <c r="L219">
        <v>291.52002393715799</v>
      </c>
      <c r="M219">
        <v>56.565558736601197</v>
      </c>
      <c r="N219">
        <v>0.77977145245941604</v>
      </c>
      <c r="O219">
        <v>2.8549618320610599</v>
      </c>
      <c r="P219">
        <v>37.981883294712397</v>
      </c>
      <c r="Q219">
        <v>6.4327877074076001E-2</v>
      </c>
    </row>
    <row r="220" spans="1:17" x14ac:dyDescent="0.3">
      <c r="A220" t="s">
        <v>532</v>
      </c>
      <c r="B220" t="s">
        <v>533</v>
      </c>
      <c r="C220" t="s">
        <v>3183</v>
      </c>
      <c r="D220" t="s">
        <v>215</v>
      </c>
      <c r="E220">
        <v>40129.954259175</v>
      </c>
      <c r="F220">
        <v>9990.4500000000007</v>
      </c>
      <c r="G220">
        <v>64.722660578891706</v>
      </c>
      <c r="H220">
        <v>16.530878364202799</v>
      </c>
      <c r="I220">
        <v>48.522259907187198</v>
      </c>
      <c r="J220">
        <v>7.14674089814282</v>
      </c>
      <c r="K220">
        <v>8944.3798517365794</v>
      </c>
      <c r="L220">
        <v>7436.4504038354398</v>
      </c>
      <c r="M220">
        <v>61.278936915672098</v>
      </c>
      <c r="N220">
        <v>1.3425278851364699</v>
      </c>
      <c r="O220">
        <v>6.3495638334609401</v>
      </c>
      <c r="P220">
        <v>119.780449440674</v>
      </c>
      <c r="Q220">
        <v>0.29043467292434899</v>
      </c>
    </row>
    <row r="221" spans="1:17" x14ac:dyDescent="0.3">
      <c r="A221" t="s">
        <v>534</v>
      </c>
      <c r="B221" t="s">
        <v>535</v>
      </c>
      <c r="C221" t="s">
        <v>3177</v>
      </c>
      <c r="D221" t="s">
        <v>536</v>
      </c>
      <c r="E221">
        <v>40098.75</v>
      </c>
      <c r="F221">
        <v>471.75</v>
      </c>
      <c r="G221">
        <v>51.335324260084001</v>
      </c>
      <c r="H221">
        <v>-6.6093574594039604</v>
      </c>
      <c r="I221">
        <v>38.578286401361602</v>
      </c>
      <c r="J221">
        <v>-1.2164971517436101</v>
      </c>
      <c r="K221">
        <v>498.909052143503</v>
      </c>
      <c r="L221">
        <v>433.138092771743</v>
      </c>
      <c r="M221">
        <v>36.271400842512897</v>
      </c>
      <c r="N221">
        <v>0.60102991901362501</v>
      </c>
      <c r="O221">
        <v>31.499735029146802</v>
      </c>
      <c r="P221">
        <v>95.179975175837797</v>
      </c>
      <c r="Q221">
        <v>0.13358993375226999</v>
      </c>
    </row>
    <row r="222" spans="1:17" x14ac:dyDescent="0.3">
      <c r="A222" t="s">
        <v>537</v>
      </c>
      <c r="B222" t="s">
        <v>538</v>
      </c>
      <c r="C222" t="s">
        <v>3183</v>
      </c>
      <c r="D222" t="s">
        <v>451</v>
      </c>
      <c r="E222">
        <v>39891.3808293599</v>
      </c>
      <c r="F222">
        <v>1437.4</v>
      </c>
      <c r="G222">
        <v>-36.831864912787097</v>
      </c>
      <c r="H222">
        <v>-0.43124383079798101</v>
      </c>
      <c r="I222">
        <v>-22.166882833797398</v>
      </c>
      <c r="J222">
        <v>0.263965543097192</v>
      </c>
      <c r="K222">
        <v>1460.25453255452</v>
      </c>
      <c r="L222">
        <v>1500.36886312918</v>
      </c>
      <c r="M222">
        <v>50.335570508471498</v>
      </c>
      <c r="N222">
        <v>0.62340286705178105</v>
      </c>
      <c r="O222">
        <v>24.415611520801399</v>
      </c>
      <c r="P222">
        <v>10.145593869731799</v>
      </c>
      <c r="Q222">
        <v>4.4348285766398002E-2</v>
      </c>
    </row>
    <row r="223" spans="1:17" x14ac:dyDescent="0.3">
      <c r="A223" t="s">
        <v>539</v>
      </c>
      <c r="B223" t="s">
        <v>540</v>
      </c>
      <c r="C223" t="s">
        <v>3187</v>
      </c>
      <c r="D223" t="s">
        <v>541</v>
      </c>
      <c r="E223">
        <v>39845.960723750002</v>
      </c>
      <c r="F223">
        <v>35371.25</v>
      </c>
      <c r="G223">
        <v>-8.8033656675478493</v>
      </c>
      <c r="H223">
        <v>-3.8910229979528199</v>
      </c>
      <c r="I223">
        <v>4.77595373324941</v>
      </c>
      <c r="J223">
        <v>-0.81978725973148303</v>
      </c>
      <c r="K223">
        <v>35994.1110269704</v>
      </c>
      <c r="L223">
        <v>33691.901701351599</v>
      </c>
      <c r="M223">
        <v>47.380117278418901</v>
      </c>
      <c r="N223">
        <v>0.85201268213910497</v>
      </c>
      <c r="O223">
        <v>15.5076509877372</v>
      </c>
      <c r="P223">
        <v>24.114221752029401</v>
      </c>
      <c r="Q223">
        <v>2.8727715957491001E-2</v>
      </c>
    </row>
    <row r="224" spans="1:17" x14ac:dyDescent="0.3">
      <c r="A224" t="s">
        <v>542</v>
      </c>
      <c r="B224" t="s">
        <v>543</v>
      </c>
      <c r="C224" t="s">
        <v>3171</v>
      </c>
      <c r="D224" t="s">
        <v>544</v>
      </c>
      <c r="E224">
        <v>39367.6024336099</v>
      </c>
      <c r="F224">
        <v>1081.3</v>
      </c>
      <c r="G224">
        <v>83.832015922108894</v>
      </c>
      <c r="H224">
        <v>-2.7544372633829299</v>
      </c>
      <c r="I224">
        <v>41.728489925298803</v>
      </c>
      <c r="J224">
        <v>-0.64444229101619699</v>
      </c>
      <c r="K224">
        <v>1039.4706001531599</v>
      </c>
      <c r="L224">
        <v>841.04272047255301</v>
      </c>
      <c r="M224">
        <v>45.8510196158594</v>
      </c>
      <c r="N224">
        <v>0.50558390262590802</v>
      </c>
      <c r="O224">
        <v>12.364746138906799</v>
      </c>
      <c r="P224">
        <v>121.782381294226</v>
      </c>
      <c r="Q224">
        <v>0.13053486196737199</v>
      </c>
    </row>
    <row r="225" spans="1:17" x14ac:dyDescent="0.3">
      <c r="A225" t="s">
        <v>545</v>
      </c>
      <c r="B225" t="s">
        <v>546</v>
      </c>
      <c r="C225" t="s">
        <v>3185</v>
      </c>
      <c r="D225" t="s">
        <v>285</v>
      </c>
      <c r="E225">
        <v>39365.759493420002</v>
      </c>
      <c r="F225">
        <v>2886.2</v>
      </c>
      <c r="G225">
        <v>2.31919617782702</v>
      </c>
      <c r="H225">
        <v>-3.7890337305323198</v>
      </c>
      <c r="I225">
        <v>21.774182024538099</v>
      </c>
      <c r="J225">
        <v>-4.2525749887929098</v>
      </c>
      <c r="K225">
        <v>2860.0079176270801</v>
      </c>
      <c r="L225">
        <v>2539.1534972663699</v>
      </c>
      <c r="M225">
        <v>38.264019564338398</v>
      </c>
      <c r="N225">
        <v>0.46096661838234398</v>
      </c>
      <c r="O225">
        <v>9.7983507726422392</v>
      </c>
      <c r="P225">
        <v>50.178213700340798</v>
      </c>
      <c r="Q225">
        <v>-4.7874093861750002E-3</v>
      </c>
    </row>
    <row r="226" spans="1:17" x14ac:dyDescent="0.3">
      <c r="A226" t="s">
        <v>547</v>
      </c>
      <c r="B226" t="s">
        <v>548</v>
      </c>
      <c r="C226" t="s">
        <v>3171</v>
      </c>
      <c r="D226" t="s">
        <v>40</v>
      </c>
      <c r="E226">
        <v>39362.065206405001</v>
      </c>
      <c r="F226">
        <v>1140.55</v>
      </c>
      <c r="G226">
        <v>-4.6673412870144304</v>
      </c>
      <c r="H226">
        <v>8.2568952990369802</v>
      </c>
      <c r="I226">
        <v>4.3368773369351601</v>
      </c>
      <c r="J226">
        <v>-0.92107444348774603</v>
      </c>
      <c r="K226">
        <v>1079.6491450119099</v>
      </c>
      <c r="L226">
        <v>998.43573658671403</v>
      </c>
      <c r="M226">
        <v>59.911186356419996</v>
      </c>
      <c r="N226">
        <v>2.3516360194391601</v>
      </c>
      <c r="O226">
        <v>1.70531760992505</v>
      </c>
      <c r="P226">
        <v>33.514779045946703</v>
      </c>
      <c r="Q226">
        <v>-2.4847441729852E-2</v>
      </c>
    </row>
    <row r="227" spans="1:17" x14ac:dyDescent="0.3">
      <c r="A227" t="s">
        <v>549</v>
      </c>
      <c r="B227" t="s">
        <v>550</v>
      </c>
      <c r="C227" t="s">
        <v>3173</v>
      </c>
      <c r="D227" t="s">
        <v>43</v>
      </c>
      <c r="E227">
        <v>39253.922393100001</v>
      </c>
      <c r="F227">
        <v>7580.55</v>
      </c>
      <c r="G227">
        <v>242.593396270694</v>
      </c>
      <c r="H227">
        <v>66.482726305692296</v>
      </c>
      <c r="I227">
        <v>127.109567137463</v>
      </c>
      <c r="J227">
        <v>12.407340898534001</v>
      </c>
      <c r="K227">
        <v>5648.8262312056104</v>
      </c>
      <c r="L227">
        <v>3961.7520942656001</v>
      </c>
      <c r="M227">
        <v>63.843745101349803</v>
      </c>
      <c r="N227">
        <v>1.2224591607228099</v>
      </c>
      <c r="O227">
        <v>11.865234052938099</v>
      </c>
      <c r="P227">
        <v>280.53059585362098</v>
      </c>
      <c r="Q227">
        <v>0.199955132429393</v>
      </c>
    </row>
    <row r="228" spans="1:17" x14ac:dyDescent="0.3">
      <c r="A228" t="s">
        <v>551</v>
      </c>
      <c r="B228" t="s">
        <v>552</v>
      </c>
      <c r="C228" t="s">
        <v>3175</v>
      </c>
      <c r="D228" t="s">
        <v>54</v>
      </c>
      <c r="E228">
        <v>38986.939779385</v>
      </c>
      <c r="F228">
        <v>3121.15</v>
      </c>
      <c r="G228">
        <v>61.178295571267903</v>
      </c>
      <c r="H228">
        <v>1.9871208700809</v>
      </c>
      <c r="I228">
        <v>31.854486294381399</v>
      </c>
      <c r="J228">
        <v>-9.5788919734282203</v>
      </c>
      <c r="K228">
        <v>2946.37748721257</v>
      </c>
      <c r="L228">
        <v>2414.6753564390601</v>
      </c>
      <c r="M228">
        <v>36.906185130611803</v>
      </c>
      <c r="N228">
        <v>0.99157782476507395</v>
      </c>
      <c r="O228">
        <v>11.657562116527499</v>
      </c>
      <c r="P228">
        <v>89.154874094724406</v>
      </c>
      <c r="Q228">
        <v>8.6088684907297999E-2</v>
      </c>
    </row>
    <row r="229" spans="1:17" x14ac:dyDescent="0.3">
      <c r="A229" t="s">
        <v>553</v>
      </c>
      <c r="B229" t="s">
        <v>554</v>
      </c>
      <c r="C229" t="s">
        <v>3181</v>
      </c>
      <c r="D229" t="s">
        <v>327</v>
      </c>
      <c r="E229">
        <v>38644.271330659998</v>
      </c>
      <c r="F229">
        <v>1879.45</v>
      </c>
      <c r="G229">
        <v>108.868925251533</v>
      </c>
      <c r="H229">
        <v>6.3538897036935698</v>
      </c>
      <c r="I229">
        <v>31.136939318742002</v>
      </c>
      <c r="J229">
        <v>3.3850208558227699</v>
      </c>
      <c r="K229">
        <v>1722.0120368595899</v>
      </c>
      <c r="L229">
        <v>1445.5465040127101</v>
      </c>
      <c r="M229">
        <v>66.460308902023698</v>
      </c>
      <c r="N229">
        <v>1.09761955092245</v>
      </c>
      <c r="O229">
        <v>5.7969086700896604</v>
      </c>
      <c r="P229">
        <v>137.82980069598199</v>
      </c>
      <c r="Q229">
        <v>0.181742371477569</v>
      </c>
    </row>
    <row r="230" spans="1:17" x14ac:dyDescent="0.3">
      <c r="A230" t="s">
        <v>555</v>
      </c>
      <c r="B230" t="s">
        <v>556</v>
      </c>
      <c r="C230" t="s">
        <v>3171</v>
      </c>
      <c r="D230" t="s">
        <v>40</v>
      </c>
      <c r="E230">
        <v>38513.760000000002</v>
      </c>
      <c r="F230">
        <v>233.7</v>
      </c>
      <c r="G230">
        <v>37.150681559362098</v>
      </c>
      <c r="H230">
        <v>-3.7194857477656602</v>
      </c>
      <c r="I230">
        <v>-13.8923548284393</v>
      </c>
      <c r="J230">
        <v>-4.7532650049032297</v>
      </c>
      <c r="K230">
        <v>255.00429766377101</v>
      </c>
      <c r="L230">
        <v>233.073595388369</v>
      </c>
      <c r="M230">
        <v>28.7677610409099</v>
      </c>
      <c r="N230">
        <v>0.34217879575126398</v>
      </c>
      <c r="O230">
        <v>38.938810440735899</v>
      </c>
      <c r="P230">
        <v>79.631053036126005</v>
      </c>
      <c r="Q230">
        <v>3.3168465850433003E-2</v>
      </c>
    </row>
    <row r="231" spans="1:17" x14ac:dyDescent="0.3">
      <c r="A231" t="s">
        <v>557</v>
      </c>
      <c r="B231" t="s">
        <v>558</v>
      </c>
      <c r="C231" t="s">
        <v>3186</v>
      </c>
      <c r="D231" t="s">
        <v>34</v>
      </c>
      <c r="E231">
        <v>37901.381811624</v>
      </c>
      <c r="F231">
        <v>55.92</v>
      </c>
      <c r="G231">
        <v>-14.5421589136322</v>
      </c>
      <c r="H231">
        <v>-9.2617294929654292</v>
      </c>
      <c r="I231">
        <v>-18.0620532999591</v>
      </c>
      <c r="J231">
        <v>-2.11045854737552</v>
      </c>
      <c r="K231">
        <v>59.238311604431203</v>
      </c>
      <c r="L231">
        <v>56.036707809399402</v>
      </c>
      <c r="M231">
        <v>38.496465249062901</v>
      </c>
      <c r="N231">
        <v>0.43271740041211698</v>
      </c>
      <c r="O231">
        <v>38.590844062946999</v>
      </c>
      <c r="P231">
        <v>52.995896032831702</v>
      </c>
      <c r="Q231">
        <v>0.11489664168376799</v>
      </c>
    </row>
    <row r="232" spans="1:17" x14ac:dyDescent="0.3">
      <c r="A232" t="s">
        <v>559</v>
      </c>
      <c r="B232" t="s">
        <v>560</v>
      </c>
      <c r="C232" t="s">
        <v>3169</v>
      </c>
      <c r="D232" t="s">
        <v>192</v>
      </c>
      <c r="E232">
        <v>37485.042840000002</v>
      </c>
      <c r="F232">
        <v>535.5</v>
      </c>
      <c r="G232">
        <v>-11.587879718514801</v>
      </c>
      <c r="H232">
        <v>-2.79319225337193</v>
      </c>
      <c r="I232">
        <v>15.5645000620049</v>
      </c>
      <c r="J232">
        <v>-8.8023976315991501E-2</v>
      </c>
      <c r="K232">
        <v>530.13784059208001</v>
      </c>
      <c r="L232">
        <v>484.24727874932597</v>
      </c>
      <c r="M232">
        <v>49.118792284008698</v>
      </c>
      <c r="N232">
        <v>1.2960174637403401</v>
      </c>
      <c r="O232">
        <v>6.5079365079364999</v>
      </c>
      <c r="P232">
        <v>42.533936651583701</v>
      </c>
      <c r="Q232">
        <v>-3.3259146276215998E-2</v>
      </c>
    </row>
    <row r="233" spans="1:17" x14ac:dyDescent="0.3">
      <c r="A233" t="s">
        <v>561</v>
      </c>
      <c r="B233" t="s">
        <v>562</v>
      </c>
      <c r="C233" t="s">
        <v>3176</v>
      </c>
      <c r="D233" t="s">
        <v>158</v>
      </c>
      <c r="E233">
        <v>37321.3243312349</v>
      </c>
      <c r="F233">
        <v>269.14999999999998</v>
      </c>
      <c r="G233">
        <v>77.545398384216995</v>
      </c>
      <c r="H233">
        <v>-4.3134233245487499E-2</v>
      </c>
      <c r="I233">
        <v>11.926311053920699</v>
      </c>
      <c r="J233">
        <v>-1.5287568046969</v>
      </c>
      <c r="K233">
        <v>267.03134485759699</v>
      </c>
      <c r="L233">
        <v>232.88173662294099</v>
      </c>
      <c r="M233">
        <v>48.1567611234845</v>
      </c>
      <c r="N233">
        <v>0.46804190894073999</v>
      </c>
      <c r="O233">
        <v>15.8461824261564</v>
      </c>
      <c r="P233">
        <v>130.436643835616</v>
      </c>
      <c r="Q233">
        <v>0.168518516976047</v>
      </c>
    </row>
    <row r="234" spans="1:17" x14ac:dyDescent="0.3">
      <c r="A234" t="s">
        <v>563</v>
      </c>
      <c r="B234" t="s">
        <v>564</v>
      </c>
      <c r="C234" t="s">
        <v>3171</v>
      </c>
      <c r="D234" t="s">
        <v>565</v>
      </c>
      <c r="E234">
        <v>37107.249980000001</v>
      </c>
      <c r="F234">
        <v>674.6</v>
      </c>
      <c r="G234">
        <v>21.923403819095199</v>
      </c>
      <c r="H234">
        <v>-1.4672122281127999</v>
      </c>
      <c r="I234">
        <v>2.2401529003124798</v>
      </c>
      <c r="J234">
        <v>-3.35280760631401</v>
      </c>
      <c r="K234">
        <v>697.37891336414702</v>
      </c>
      <c r="L234">
        <v>642.89933807705097</v>
      </c>
      <c r="M234">
        <v>42.764288217024102</v>
      </c>
      <c r="N234">
        <v>1.3584839527918</v>
      </c>
      <c r="O234">
        <v>22.554106136969999</v>
      </c>
      <c r="P234">
        <v>56.157407407407398</v>
      </c>
      <c r="Q234">
        <v>4.4081429630454E-2</v>
      </c>
    </row>
    <row r="235" spans="1:17" x14ac:dyDescent="0.3">
      <c r="A235" t="s">
        <v>566</v>
      </c>
      <c r="B235" t="s">
        <v>567</v>
      </c>
      <c r="C235" t="s">
        <v>3175</v>
      </c>
      <c r="D235" t="s">
        <v>54</v>
      </c>
      <c r="E235">
        <v>36703.3892180599</v>
      </c>
      <c r="F235">
        <v>1446.7</v>
      </c>
      <c r="G235">
        <v>29.922386106904199</v>
      </c>
      <c r="H235">
        <v>5.2954468299606097</v>
      </c>
      <c r="I235">
        <v>9.1137421174026496</v>
      </c>
      <c r="J235">
        <v>-1.2242946748171399</v>
      </c>
      <c r="K235">
        <v>1358.28759304342</v>
      </c>
      <c r="L235">
        <v>1221.6693064904</v>
      </c>
      <c r="M235">
        <v>56.9835945021726</v>
      </c>
      <c r="N235">
        <v>0.75197985794331701</v>
      </c>
      <c r="O235">
        <v>2.2948779982028</v>
      </c>
      <c r="P235">
        <v>64.772209567198104</v>
      </c>
      <c r="Q235">
        <v>-1.1526247359145E-2</v>
      </c>
    </row>
    <row r="236" spans="1:17" x14ac:dyDescent="0.3">
      <c r="A236" t="s">
        <v>568</v>
      </c>
      <c r="B236" t="s">
        <v>569</v>
      </c>
      <c r="C236" t="s">
        <v>3174</v>
      </c>
      <c r="D236" t="s">
        <v>46</v>
      </c>
      <c r="E236">
        <v>36680.885999999999</v>
      </c>
      <c r="F236">
        <v>60.74</v>
      </c>
      <c r="G236">
        <v>67.700363916601106</v>
      </c>
      <c r="H236">
        <v>-7.5431342332454898</v>
      </c>
      <c r="I236">
        <v>-4.8252513330237097</v>
      </c>
      <c r="J236">
        <v>-4.7156041627371001</v>
      </c>
      <c r="K236">
        <v>63.745381500921702</v>
      </c>
      <c r="L236">
        <v>58.897069406703999</v>
      </c>
      <c r="M236">
        <v>40.431277724777402</v>
      </c>
      <c r="N236">
        <v>0.57930741381009099</v>
      </c>
      <c r="O236">
        <v>28.663154428712499</v>
      </c>
      <c r="P236">
        <v>111.269565217391</v>
      </c>
      <c r="Q236">
        <v>0.12173109614711899</v>
      </c>
    </row>
    <row r="237" spans="1:17" x14ac:dyDescent="0.3">
      <c r="A237" t="s">
        <v>570</v>
      </c>
      <c r="B237" t="s">
        <v>571</v>
      </c>
      <c r="C237" t="s">
        <v>3171</v>
      </c>
      <c r="D237" t="s">
        <v>398</v>
      </c>
      <c r="E237">
        <v>36655.099469709901</v>
      </c>
      <c r="F237">
        <v>1952.05</v>
      </c>
      <c r="G237">
        <v>40.594836621871401</v>
      </c>
      <c r="H237">
        <v>19.900821834980398</v>
      </c>
      <c r="I237">
        <v>74.449031953314304</v>
      </c>
      <c r="J237">
        <v>6.8087374914941901</v>
      </c>
      <c r="K237">
        <v>1633.9164381262499</v>
      </c>
      <c r="L237">
        <v>1309.6197340319</v>
      </c>
      <c r="M237">
        <v>75.649035193195004</v>
      </c>
      <c r="N237">
        <v>0.893215667377115</v>
      </c>
      <c r="O237">
        <v>3.3272713301400998</v>
      </c>
      <c r="P237">
        <v>103.10581625221</v>
      </c>
      <c r="Q237">
        <v>0.12984463151940201</v>
      </c>
    </row>
    <row r="238" spans="1:17" x14ac:dyDescent="0.3">
      <c r="A238" t="s">
        <v>572</v>
      </c>
      <c r="B238" t="s">
        <v>573</v>
      </c>
      <c r="C238" t="s">
        <v>3180</v>
      </c>
      <c r="D238" t="s">
        <v>80</v>
      </c>
      <c r="E238">
        <v>35791.040204454999</v>
      </c>
      <c r="F238">
        <v>4632.05</v>
      </c>
      <c r="G238">
        <v>13.480341150486399</v>
      </c>
      <c r="H238">
        <v>8.6791530898655598</v>
      </c>
      <c r="I238">
        <v>-1.1074115652496701</v>
      </c>
      <c r="J238">
        <v>-0.69192625121326301</v>
      </c>
      <c r="K238">
        <v>4467.9368244862299</v>
      </c>
      <c r="L238">
        <v>4128.32786013021</v>
      </c>
      <c r="M238">
        <v>47.501957329234997</v>
      </c>
      <c r="N238">
        <v>1.2110400604688201</v>
      </c>
      <c r="O238">
        <v>5.6875465506633001</v>
      </c>
      <c r="P238">
        <v>51.738653301230002</v>
      </c>
      <c r="Q238">
        <v>3.2685966324620001E-2</v>
      </c>
    </row>
    <row r="239" spans="1:17" x14ac:dyDescent="0.3">
      <c r="A239" t="s">
        <v>574</v>
      </c>
      <c r="B239" t="s">
        <v>575</v>
      </c>
      <c r="C239" t="s">
        <v>3175</v>
      </c>
      <c r="D239" t="s">
        <v>185</v>
      </c>
      <c r="E239">
        <v>35784.175737600002</v>
      </c>
      <c r="F239">
        <v>892.8</v>
      </c>
      <c r="G239">
        <v>-14.545207093932101</v>
      </c>
      <c r="H239">
        <v>6.1772610402023398</v>
      </c>
      <c r="I239">
        <v>15.847904911820301</v>
      </c>
      <c r="J239">
        <v>-3.8230342684618601</v>
      </c>
      <c r="K239">
        <v>837.50487396750304</v>
      </c>
      <c r="L239">
        <v>758.34806203698304</v>
      </c>
      <c r="M239">
        <v>47.382019606524402</v>
      </c>
      <c r="N239">
        <v>1.2269316654653999</v>
      </c>
      <c r="O239">
        <v>5.8747759856630797</v>
      </c>
      <c r="P239">
        <v>46.926684769192697</v>
      </c>
      <c r="Q239">
        <v>1.4786741849392999E-2</v>
      </c>
    </row>
    <row r="240" spans="1:17" x14ac:dyDescent="0.3">
      <c r="A240" t="s">
        <v>576</v>
      </c>
      <c r="B240" t="s">
        <v>577</v>
      </c>
      <c r="C240" t="s">
        <v>3178</v>
      </c>
      <c r="D240" t="s">
        <v>111</v>
      </c>
      <c r="E240">
        <v>35683.208182229901</v>
      </c>
      <c r="F240">
        <v>334.65</v>
      </c>
      <c r="G240">
        <v>22.3559052088561</v>
      </c>
      <c r="H240">
        <v>-0.39402451623788998</v>
      </c>
      <c r="I240">
        <v>45.712294665712797</v>
      </c>
      <c r="J240">
        <v>1.9374413951626801</v>
      </c>
      <c r="K240">
        <v>318.176809124822</v>
      </c>
      <c r="L240">
        <v>282.12793170944298</v>
      </c>
      <c r="M240">
        <v>70.674197476911999</v>
      </c>
      <c r="N240">
        <v>0.84254733232203305</v>
      </c>
      <c r="O240">
        <v>4.2581801882563797</v>
      </c>
      <c r="P240">
        <v>68.377358490565996</v>
      </c>
      <c r="Q240">
        <v>3.3659348930400998E-2</v>
      </c>
    </row>
    <row r="241" spans="1:17" x14ac:dyDescent="0.3">
      <c r="A241" t="s">
        <v>578</v>
      </c>
      <c r="B241" t="s">
        <v>579</v>
      </c>
      <c r="C241" t="s">
        <v>3171</v>
      </c>
      <c r="D241" t="s">
        <v>40</v>
      </c>
      <c r="E241">
        <v>35367.841789124999</v>
      </c>
      <c r="F241">
        <v>604.04999999999995</v>
      </c>
      <c r="G241">
        <v>-30.235127592653502</v>
      </c>
      <c r="H241">
        <v>-0.27256002431335702</v>
      </c>
      <c r="I241">
        <v>-5.8099651616764003</v>
      </c>
      <c r="J241">
        <v>-4.1855330354346698</v>
      </c>
      <c r="K241">
        <v>599.33276132214996</v>
      </c>
      <c r="L241">
        <v>575.86973119406503</v>
      </c>
      <c r="M241">
        <v>34.8947115197847</v>
      </c>
      <c r="N241">
        <v>0.87746269572856905</v>
      </c>
      <c r="O241">
        <v>8.7161658803079405</v>
      </c>
      <c r="P241">
        <v>32.8166226912928</v>
      </c>
      <c r="Q241">
        <v>-8.8000291995594004E-2</v>
      </c>
    </row>
    <row r="242" spans="1:17" x14ac:dyDescent="0.3">
      <c r="A242" t="s">
        <v>580</v>
      </c>
      <c r="B242" t="s">
        <v>581</v>
      </c>
      <c r="C242" t="s">
        <v>3183</v>
      </c>
      <c r="D242" t="s">
        <v>215</v>
      </c>
      <c r="E242">
        <v>35058.058621299999</v>
      </c>
      <c r="F242">
        <v>5476.9</v>
      </c>
      <c r="G242">
        <v>136.41312188348701</v>
      </c>
      <c r="H242">
        <v>4.0242334868174199</v>
      </c>
      <c r="I242">
        <v>95.358162025089499</v>
      </c>
      <c r="J242">
        <v>16.672752879216201</v>
      </c>
      <c r="K242">
        <v>4625.0047579061102</v>
      </c>
      <c r="L242">
        <v>3506.87230849658</v>
      </c>
      <c r="M242">
        <v>73.828952486541596</v>
      </c>
      <c r="N242">
        <v>2.1573878785053302</v>
      </c>
      <c r="O242">
        <v>4.84032938341032</v>
      </c>
      <c r="P242">
        <v>175.76154272191701</v>
      </c>
    </row>
    <row r="243" spans="1:17" x14ac:dyDescent="0.3">
      <c r="A243" t="s">
        <v>582</v>
      </c>
      <c r="B243" t="s">
        <v>583</v>
      </c>
      <c r="C243" t="s">
        <v>3177</v>
      </c>
      <c r="D243" t="s">
        <v>197</v>
      </c>
      <c r="E243">
        <v>34513.03638528</v>
      </c>
      <c r="F243">
        <v>2453.6</v>
      </c>
      <c r="G243">
        <v>22.686937599453199</v>
      </c>
      <c r="H243">
        <v>-8.2663968483271297</v>
      </c>
      <c r="I243">
        <v>21.287799832126499</v>
      </c>
      <c r="J243">
        <v>-4.7537002638089101</v>
      </c>
      <c r="K243">
        <v>2493.9087090009598</v>
      </c>
      <c r="L243">
        <v>2204.2837220975498</v>
      </c>
      <c r="M243">
        <v>44.787507317931798</v>
      </c>
      <c r="N243">
        <v>0.79064380551539204</v>
      </c>
      <c r="O243">
        <v>24.767688294750499</v>
      </c>
      <c r="P243">
        <v>59.319502613551499</v>
      </c>
      <c r="Q243">
        <v>3.8934347911407E-2</v>
      </c>
    </row>
    <row r="244" spans="1:17" x14ac:dyDescent="0.3">
      <c r="A244" t="s">
        <v>584</v>
      </c>
      <c r="B244" t="s">
        <v>585</v>
      </c>
      <c r="C244" t="s">
        <v>3180</v>
      </c>
      <c r="D244" t="s">
        <v>80</v>
      </c>
      <c r="E244">
        <v>34404.674801904999</v>
      </c>
      <c r="F244">
        <v>1834.45</v>
      </c>
      <c r="G244">
        <v>-48.620186517009699</v>
      </c>
      <c r="H244">
        <v>0.23824302362229999</v>
      </c>
      <c r="I244">
        <v>-17.7403021541977</v>
      </c>
      <c r="J244">
        <v>-5.7428292560836303</v>
      </c>
      <c r="K244">
        <v>1841.28932308361</v>
      </c>
      <c r="L244">
        <v>1918.95460455943</v>
      </c>
      <c r="M244">
        <v>39.202297667814904</v>
      </c>
      <c r="N244">
        <v>0.42255011741858201</v>
      </c>
      <c r="O244">
        <v>32.502930033524997</v>
      </c>
      <c r="P244">
        <v>11.084534334503999</v>
      </c>
      <c r="Q244">
        <v>-5.1528522179069003E-2</v>
      </c>
    </row>
    <row r="245" spans="1:17" x14ac:dyDescent="0.3">
      <c r="A245" t="s">
        <v>586</v>
      </c>
      <c r="B245" t="s">
        <v>587</v>
      </c>
      <c r="C245" t="s">
        <v>3171</v>
      </c>
      <c r="D245" t="s">
        <v>24</v>
      </c>
      <c r="E245">
        <v>34334.627587125004</v>
      </c>
      <c r="F245">
        <v>213.13</v>
      </c>
      <c r="G245">
        <v>-39.620229648710001</v>
      </c>
      <c r="H245">
        <v>4.4047523256119003</v>
      </c>
      <c r="I245">
        <v>2.4629386236282702</v>
      </c>
      <c r="J245">
        <v>2.3727646874349002</v>
      </c>
      <c r="K245">
        <v>200.22880222856199</v>
      </c>
      <c r="L245">
        <v>204.710612369187</v>
      </c>
      <c r="M245">
        <v>70.339167620694894</v>
      </c>
      <c r="N245">
        <v>0.95357437778008303</v>
      </c>
      <c r="O245">
        <v>23.445784263125802</v>
      </c>
      <c r="P245">
        <v>26.000591191250301</v>
      </c>
      <c r="Q245">
        <v>-6.1857864325173997E-2</v>
      </c>
    </row>
    <row r="246" spans="1:17" x14ac:dyDescent="0.3">
      <c r="A246" t="s">
        <v>588</v>
      </c>
      <c r="B246" t="s">
        <v>589</v>
      </c>
      <c r="C246" t="s">
        <v>3171</v>
      </c>
      <c r="D246" t="s">
        <v>440</v>
      </c>
      <c r="E246">
        <v>34255.756301250003</v>
      </c>
      <c r="F246">
        <v>4684.25</v>
      </c>
      <c r="G246">
        <v>-4.4040878769241703</v>
      </c>
      <c r="H246">
        <v>1.5020025296244199</v>
      </c>
      <c r="I246">
        <v>-25.385582241204201</v>
      </c>
      <c r="J246">
        <v>0.91973340392575598</v>
      </c>
      <c r="K246">
        <v>4499.0942200660202</v>
      </c>
      <c r="L246">
        <v>4349.55468308528</v>
      </c>
      <c r="M246">
        <v>59.511877286172499</v>
      </c>
      <c r="N246">
        <v>0.57415903230630705</v>
      </c>
      <c r="O246">
        <v>12.472647702406899</v>
      </c>
      <c r="P246">
        <v>27.960499358046199</v>
      </c>
      <c r="Q246">
        <v>4.6266500407604001E-2</v>
      </c>
    </row>
    <row r="247" spans="1:17" x14ac:dyDescent="0.3">
      <c r="A247" t="s">
        <v>590</v>
      </c>
      <c r="B247" t="s">
        <v>591</v>
      </c>
      <c r="C247" t="s">
        <v>3171</v>
      </c>
      <c r="D247" t="s">
        <v>220</v>
      </c>
      <c r="E247">
        <v>34193.059966239998</v>
      </c>
      <c r="F247">
        <v>6758.15</v>
      </c>
      <c r="G247">
        <v>125.26411032135201</v>
      </c>
      <c r="H247">
        <v>9.2745737301100206</v>
      </c>
      <c r="I247">
        <v>-20.834827462640501</v>
      </c>
      <c r="J247">
        <v>-4.5327580872797997</v>
      </c>
      <c r="K247">
        <v>6675.3063621712599</v>
      </c>
      <c r="L247">
        <v>5932.3223604382201</v>
      </c>
      <c r="M247">
        <v>37.4450750411524</v>
      </c>
      <c r="N247">
        <v>0.640497209738078</v>
      </c>
      <c r="O247">
        <v>44.371610573899602</v>
      </c>
      <c r="P247">
        <v>174.59317798590001</v>
      </c>
      <c r="Q247">
        <v>0.14899898065848999</v>
      </c>
    </row>
    <row r="248" spans="1:17" x14ac:dyDescent="0.3">
      <c r="A248" t="s">
        <v>592</v>
      </c>
      <c r="B248" t="s">
        <v>593</v>
      </c>
      <c r="C248" t="s">
        <v>3179</v>
      </c>
      <c r="D248" t="s">
        <v>171</v>
      </c>
      <c r="E248">
        <v>34007.074168091996</v>
      </c>
      <c r="F248">
        <v>185.16</v>
      </c>
      <c r="G248">
        <v>66.927865614139193</v>
      </c>
      <c r="H248">
        <v>8.4971792897994298</v>
      </c>
      <c r="I248">
        <v>18.051682442700699</v>
      </c>
      <c r="J248">
        <v>4.64598734481996</v>
      </c>
      <c r="K248">
        <v>180.87609938566601</v>
      </c>
      <c r="L248">
        <v>163.47035780506499</v>
      </c>
      <c r="M248">
        <v>60.087748126490602</v>
      </c>
      <c r="N248">
        <v>0.69943111553623305</v>
      </c>
      <c r="O248">
        <v>12.8753510477424</v>
      </c>
      <c r="P248">
        <v>108.984198645598</v>
      </c>
      <c r="Q248">
        <v>8.2065412831416995E-2</v>
      </c>
    </row>
    <row r="249" spans="1:17" x14ac:dyDescent="0.3">
      <c r="A249" t="s">
        <v>594</v>
      </c>
      <c r="B249" t="s">
        <v>595</v>
      </c>
      <c r="C249" t="s">
        <v>3181</v>
      </c>
      <c r="D249" t="s">
        <v>596</v>
      </c>
      <c r="E249">
        <v>33504.975100650001</v>
      </c>
      <c r="F249">
        <v>1232.05</v>
      </c>
      <c r="G249">
        <v>-13.981970278156099</v>
      </c>
      <c r="H249">
        <v>-9.0718567816539508</v>
      </c>
      <c r="I249">
        <v>2.82705436250364</v>
      </c>
      <c r="J249">
        <v>-2.0328936905834198</v>
      </c>
      <c r="K249">
        <v>1277.35697084091</v>
      </c>
      <c r="L249">
        <v>1199.11558352882</v>
      </c>
      <c r="M249">
        <v>31.892425409106099</v>
      </c>
      <c r="N249">
        <v>1.0286979558132301</v>
      </c>
      <c r="O249">
        <v>16.975772087171801</v>
      </c>
      <c r="P249">
        <v>24.443209938891901</v>
      </c>
      <c r="Q249">
        <v>0.106505713509808</v>
      </c>
    </row>
    <row r="250" spans="1:17" x14ac:dyDescent="0.3">
      <c r="A250" t="s">
        <v>597</v>
      </c>
      <c r="B250" t="s">
        <v>598</v>
      </c>
      <c r="C250" t="s">
        <v>3169</v>
      </c>
      <c r="D250" t="s">
        <v>18</v>
      </c>
      <c r="E250">
        <v>33374.738510411</v>
      </c>
      <c r="F250">
        <v>190.43</v>
      </c>
      <c r="G250">
        <v>75.146229697607396</v>
      </c>
      <c r="H250">
        <v>-12.618743480260701</v>
      </c>
      <c r="I250">
        <v>-25.193323798119899</v>
      </c>
      <c r="J250">
        <v>-6.21715410823606</v>
      </c>
      <c r="K250">
        <v>205.33884871114299</v>
      </c>
      <c r="L250">
        <v>191.78217015697501</v>
      </c>
      <c r="M250">
        <v>39.671062198501502</v>
      </c>
      <c r="N250">
        <v>0.33434154422835</v>
      </c>
      <c r="O250">
        <v>51.893084072887603</v>
      </c>
      <c r="P250">
        <v>110.419889502762</v>
      </c>
      <c r="Q250">
        <v>0.12611366394419399</v>
      </c>
    </row>
    <row r="251" spans="1:17" x14ac:dyDescent="0.3">
      <c r="A251" t="s">
        <v>599</v>
      </c>
      <c r="B251" t="s">
        <v>600</v>
      </c>
      <c r="C251" t="s">
        <v>3186</v>
      </c>
      <c r="D251" t="s">
        <v>111</v>
      </c>
      <c r="E251">
        <v>33297.876678815002</v>
      </c>
      <c r="F251">
        <v>641.35</v>
      </c>
      <c r="G251">
        <v>-31.606470323387601</v>
      </c>
      <c r="H251">
        <v>-8.6303754668745594</v>
      </c>
      <c r="I251">
        <v>-20.620013857674</v>
      </c>
      <c r="J251">
        <v>4.0676968380118499</v>
      </c>
      <c r="M251">
        <v>54.404342019410599</v>
      </c>
      <c r="O251">
        <v>10.345365245185899</v>
      </c>
      <c r="P251">
        <v>9.1473791695030506</v>
      </c>
    </row>
    <row r="252" spans="1:17" x14ac:dyDescent="0.3">
      <c r="A252" t="s">
        <v>601</v>
      </c>
      <c r="B252" t="s">
        <v>602</v>
      </c>
      <c r="C252" t="s">
        <v>3184</v>
      </c>
      <c r="D252" t="s">
        <v>132</v>
      </c>
      <c r="E252">
        <v>33247.420543875</v>
      </c>
      <c r="F252">
        <v>1361.55</v>
      </c>
      <c r="G252">
        <v>97.267102493551704</v>
      </c>
      <c r="H252">
        <v>13.359810891732799</v>
      </c>
      <c r="I252">
        <v>44.2030554344758</v>
      </c>
      <c r="J252">
        <v>1.0011739615811299</v>
      </c>
      <c r="K252">
        <v>1249.82337054598</v>
      </c>
      <c r="L252">
        <v>1086.9282904229999</v>
      </c>
      <c r="M252">
        <v>87.610963434644503</v>
      </c>
      <c r="N252">
        <v>1.0003630627248301</v>
      </c>
      <c r="O252">
        <v>6.72395431677133</v>
      </c>
      <c r="P252">
        <v>140.98230088495501</v>
      </c>
      <c r="Q252">
        <v>0.156101146213562</v>
      </c>
    </row>
    <row r="253" spans="1:17" x14ac:dyDescent="0.3">
      <c r="A253" t="s">
        <v>603</v>
      </c>
      <c r="B253" t="s">
        <v>604</v>
      </c>
      <c r="C253" t="s">
        <v>3186</v>
      </c>
      <c r="D253" t="s">
        <v>40</v>
      </c>
      <c r="E253">
        <v>32829.689617340002</v>
      </c>
      <c r="F253">
        <v>357.7</v>
      </c>
      <c r="G253">
        <v>-9.1522176263828996</v>
      </c>
      <c r="H253">
        <v>1.36114264923787</v>
      </c>
      <c r="I253">
        <v>1.83423883933076</v>
      </c>
      <c r="J253">
        <v>-4.1450415201756403</v>
      </c>
      <c r="K253">
        <v>358.65484069727802</v>
      </c>
      <c r="M253">
        <v>27.379816259849999</v>
      </c>
      <c r="N253">
        <v>0.77156854237174</v>
      </c>
      <c r="O253">
        <v>13.8943248532289</v>
      </c>
      <c r="P253">
        <v>28.415006282534499</v>
      </c>
    </row>
    <row r="254" spans="1:17" x14ac:dyDescent="0.3">
      <c r="A254" t="s">
        <v>605</v>
      </c>
      <c r="B254" t="s">
        <v>606</v>
      </c>
      <c r="C254" t="s">
        <v>3185</v>
      </c>
      <c r="D254" t="s">
        <v>285</v>
      </c>
      <c r="E254">
        <v>32662.764060959998</v>
      </c>
      <c r="F254">
        <v>661.65</v>
      </c>
      <c r="G254">
        <v>149.754775211046</v>
      </c>
      <c r="H254">
        <v>33.468248849140998</v>
      </c>
      <c r="I254">
        <v>91.736751180413407</v>
      </c>
      <c r="J254">
        <v>11.587122636675399</v>
      </c>
      <c r="K254">
        <v>498.44311097066998</v>
      </c>
      <c r="L254">
        <v>385.19761797537399</v>
      </c>
      <c r="M254">
        <v>94.227104572962304</v>
      </c>
      <c r="N254">
        <v>1.71103004622067</v>
      </c>
      <c r="O254">
        <v>4.0882641880148203</v>
      </c>
      <c r="P254">
        <v>195.37946428571399</v>
      </c>
      <c r="Q254">
        <v>0.24400051861061001</v>
      </c>
    </row>
    <row r="255" spans="1:17" x14ac:dyDescent="0.3">
      <c r="A255" t="s">
        <v>607</v>
      </c>
      <c r="B255" t="s">
        <v>608</v>
      </c>
      <c r="C255" t="s">
        <v>3188</v>
      </c>
      <c r="D255" t="s">
        <v>609</v>
      </c>
      <c r="E255">
        <v>32513.951573099999</v>
      </c>
      <c r="F255">
        <v>825.05</v>
      </c>
      <c r="G255">
        <v>12.943260501975301</v>
      </c>
      <c r="H255">
        <v>-3.18295543576615</v>
      </c>
      <c r="I255">
        <v>24.505759786371499</v>
      </c>
      <c r="J255">
        <v>-0.25696885547873999</v>
      </c>
      <c r="K255">
        <v>806.44905541631397</v>
      </c>
      <c r="L255">
        <v>717.26197634576897</v>
      </c>
      <c r="M255">
        <v>55.775561022419403</v>
      </c>
      <c r="N255">
        <v>0.55114867369737397</v>
      </c>
      <c r="O255">
        <v>11.6295982061693</v>
      </c>
      <c r="P255">
        <v>45.357646229739203</v>
      </c>
      <c r="Q255">
        <v>4.5315064272713E-2</v>
      </c>
    </row>
    <row r="256" spans="1:17" x14ac:dyDescent="0.3">
      <c r="A256" t="s">
        <v>610</v>
      </c>
      <c r="B256" t="s">
        <v>611</v>
      </c>
      <c r="C256" t="s">
        <v>3173</v>
      </c>
      <c r="D256" t="s">
        <v>180</v>
      </c>
      <c r="E256">
        <v>32501.79</v>
      </c>
      <c r="F256">
        <v>744.6</v>
      </c>
      <c r="G256">
        <v>9.3834233791402095</v>
      </c>
      <c r="H256">
        <v>-12.871053341645499</v>
      </c>
      <c r="I256">
        <v>59.236566811718198</v>
      </c>
      <c r="J256">
        <v>-10.3625618461651</v>
      </c>
      <c r="K256">
        <v>778.89219393380199</v>
      </c>
      <c r="L256">
        <v>638.89373061413198</v>
      </c>
      <c r="M256">
        <v>15.6488499898804</v>
      </c>
      <c r="N256">
        <v>0.61751579914575805</v>
      </c>
      <c r="O256">
        <v>15.498254096159</v>
      </c>
      <c r="P256">
        <v>78.518340925437499</v>
      </c>
      <c r="Q256">
        <v>3.7892044678019998E-3</v>
      </c>
    </row>
    <row r="257" spans="1:17" x14ac:dyDescent="0.3">
      <c r="A257" t="s">
        <v>612</v>
      </c>
      <c r="B257" t="s">
        <v>613</v>
      </c>
      <c r="C257" t="s">
        <v>3177</v>
      </c>
      <c r="D257" t="s">
        <v>407</v>
      </c>
      <c r="E257">
        <v>32447.30733114</v>
      </c>
      <c r="F257">
        <v>510.9</v>
      </c>
      <c r="G257">
        <v>10.904508723183801</v>
      </c>
      <c r="H257">
        <v>3.1399553079792399</v>
      </c>
      <c r="I257">
        <v>-3.5353182827977299</v>
      </c>
      <c r="J257">
        <v>-2.74115743142811</v>
      </c>
      <c r="K257">
        <v>511.51400070768102</v>
      </c>
      <c r="L257">
        <v>485.07824194682701</v>
      </c>
      <c r="M257">
        <v>45.151005071931898</v>
      </c>
      <c r="N257">
        <v>0.596070453734457</v>
      </c>
      <c r="O257">
        <v>11.1861421021726</v>
      </c>
      <c r="P257">
        <v>39.972602739726</v>
      </c>
      <c r="Q257">
        <v>0.107834267104276</v>
      </c>
    </row>
    <row r="258" spans="1:17" x14ac:dyDescent="0.3">
      <c r="A258" t="s">
        <v>614</v>
      </c>
      <c r="B258" t="s">
        <v>615</v>
      </c>
      <c r="C258" t="s">
        <v>3183</v>
      </c>
      <c r="D258" t="s">
        <v>161</v>
      </c>
      <c r="E258">
        <v>32418.837412159999</v>
      </c>
      <c r="F258">
        <v>248.65</v>
      </c>
      <c r="G258">
        <v>379.98135779140398</v>
      </c>
      <c r="H258">
        <v>9.9560728906581204</v>
      </c>
      <c r="I258">
        <v>98.1709553285162</v>
      </c>
      <c r="J258">
        <v>-0.68043665420848398</v>
      </c>
      <c r="K258">
        <v>205.91484919572599</v>
      </c>
      <c r="L258">
        <v>151.023535230259</v>
      </c>
      <c r="M258">
        <v>68.746132737320494</v>
      </c>
      <c r="N258">
        <v>0.89543346428017201</v>
      </c>
      <c r="O258">
        <v>3.9211743414437801</v>
      </c>
      <c r="P258">
        <v>428.48034006376201</v>
      </c>
      <c r="Q258">
        <v>0.209099338582904</v>
      </c>
    </row>
    <row r="259" spans="1:17" x14ac:dyDescent="0.3">
      <c r="A259" t="s">
        <v>616</v>
      </c>
      <c r="B259" t="s">
        <v>617</v>
      </c>
      <c r="C259" t="s">
        <v>3186</v>
      </c>
      <c r="D259" t="s">
        <v>132</v>
      </c>
      <c r="E259">
        <v>32216.064643341</v>
      </c>
      <c r="F259">
        <v>379.76</v>
      </c>
      <c r="G259">
        <v>-2.2707121152119698</v>
      </c>
      <c r="H259">
        <v>-4.1530946030748099</v>
      </c>
      <c r="I259">
        <v>-16.383779215407401</v>
      </c>
      <c r="J259">
        <v>-4.0245514374812901</v>
      </c>
      <c r="K259">
        <v>377.19725293789202</v>
      </c>
      <c r="L259">
        <v>358.50719113922997</v>
      </c>
      <c r="M259">
        <v>56.330526885428</v>
      </c>
      <c r="N259">
        <v>1.38830540834042</v>
      </c>
      <c r="O259">
        <v>5.0663576995997497</v>
      </c>
      <c r="P259">
        <v>33.7183098591549</v>
      </c>
      <c r="Q259">
        <v>-0.123824141917355</v>
      </c>
    </row>
    <row r="260" spans="1:17" x14ac:dyDescent="0.3">
      <c r="A260" t="s">
        <v>618</v>
      </c>
      <c r="B260" t="s">
        <v>619</v>
      </c>
      <c r="C260" t="s">
        <v>3174</v>
      </c>
      <c r="D260" t="s">
        <v>46</v>
      </c>
      <c r="E260">
        <v>31534.2</v>
      </c>
      <c r="F260">
        <v>175.19</v>
      </c>
      <c r="G260">
        <v>172.402102000388</v>
      </c>
      <c r="H260">
        <v>-6.3920900810258798</v>
      </c>
      <c r="I260">
        <v>42.059890235913301</v>
      </c>
      <c r="J260">
        <v>-3.14967189215057</v>
      </c>
      <c r="K260">
        <v>176.562709019576</v>
      </c>
      <c r="L260">
        <v>141.39951483434399</v>
      </c>
      <c r="M260">
        <v>40.954596950827302</v>
      </c>
      <c r="N260">
        <v>0.364675169958731</v>
      </c>
      <c r="O260">
        <v>19.727153376334201</v>
      </c>
      <c r="P260">
        <v>208.97707231040499</v>
      </c>
      <c r="Q260">
        <v>0.13423054981312399</v>
      </c>
    </row>
    <row r="261" spans="1:17" x14ac:dyDescent="0.3">
      <c r="A261" t="s">
        <v>620</v>
      </c>
      <c r="B261" t="s">
        <v>621</v>
      </c>
      <c r="C261" t="s">
        <v>3182</v>
      </c>
      <c r="D261" t="s">
        <v>423</v>
      </c>
      <c r="E261">
        <v>31499.393004599999</v>
      </c>
      <c r="F261">
        <v>426</v>
      </c>
      <c r="G261">
        <v>-26.398519655966599</v>
      </c>
      <c r="H261">
        <v>-1.9896289866954899</v>
      </c>
      <c r="I261">
        <v>-19.427557082689699</v>
      </c>
      <c r="J261">
        <v>0.40491610131467398</v>
      </c>
      <c r="K261">
        <v>413.55278850581698</v>
      </c>
      <c r="L261">
        <v>416.10143138742399</v>
      </c>
      <c r="M261">
        <v>61.520850695696502</v>
      </c>
      <c r="N261">
        <v>0.60171773649771398</v>
      </c>
      <c r="O261">
        <v>14.553990610328601</v>
      </c>
      <c r="P261">
        <v>20.271033314511499</v>
      </c>
      <c r="Q261">
        <v>-6.8222537144602996E-2</v>
      </c>
    </row>
    <row r="262" spans="1:17" x14ac:dyDescent="0.3">
      <c r="A262" t="s">
        <v>622</v>
      </c>
      <c r="B262" t="s">
        <v>623</v>
      </c>
      <c r="C262" t="s">
        <v>3171</v>
      </c>
      <c r="D262" t="s">
        <v>440</v>
      </c>
      <c r="E262">
        <v>31436.735000000001</v>
      </c>
      <c r="F262">
        <v>1504.15</v>
      </c>
      <c r="G262">
        <v>100.10631934726899</v>
      </c>
      <c r="H262">
        <v>-1.88840700044724</v>
      </c>
      <c r="I262">
        <v>63.229574389145597</v>
      </c>
      <c r="J262">
        <v>5.6299147820189503</v>
      </c>
      <c r="K262">
        <v>1327.20513970155</v>
      </c>
      <c r="L262">
        <v>1081.62049267777</v>
      </c>
      <c r="M262">
        <v>75.366495619953298</v>
      </c>
      <c r="N262">
        <v>0.72297549427881402</v>
      </c>
      <c r="O262">
        <v>10.6538576604726</v>
      </c>
      <c r="P262">
        <v>138.37559429477</v>
      </c>
      <c r="Q262">
        <v>0.102017520627612</v>
      </c>
    </row>
    <row r="263" spans="1:17" x14ac:dyDescent="0.3">
      <c r="A263" t="s">
        <v>624</v>
      </c>
      <c r="B263" t="s">
        <v>625</v>
      </c>
      <c r="C263" t="s">
        <v>3179</v>
      </c>
      <c r="D263" t="s">
        <v>626</v>
      </c>
      <c r="E263">
        <v>30968.944240500001</v>
      </c>
      <c r="F263">
        <v>320.25</v>
      </c>
      <c r="G263">
        <v>77.479526269141601</v>
      </c>
      <c r="H263">
        <v>-2.7760419930720599</v>
      </c>
      <c r="I263">
        <v>3.8803181810024401</v>
      </c>
      <c r="J263">
        <v>-0.279411536124619</v>
      </c>
      <c r="K263">
        <v>319.08766416889802</v>
      </c>
      <c r="L263">
        <v>291.58477560432499</v>
      </c>
      <c r="M263">
        <v>55.667014788050601</v>
      </c>
      <c r="N263">
        <v>0.53734620395343802</v>
      </c>
      <c r="O263">
        <v>29.836065573770401</v>
      </c>
      <c r="P263">
        <v>136.085514190932</v>
      </c>
      <c r="Q263">
        <v>0.114221857757725</v>
      </c>
    </row>
    <row r="264" spans="1:17" x14ac:dyDescent="0.3">
      <c r="A264" t="s">
        <v>627</v>
      </c>
      <c r="B264" t="s">
        <v>628</v>
      </c>
      <c r="C264" t="s">
        <v>3177</v>
      </c>
      <c r="D264" t="s">
        <v>527</v>
      </c>
      <c r="E264">
        <v>30938.9133081359</v>
      </c>
      <c r="F264">
        <v>69.98</v>
      </c>
      <c r="G264">
        <v>-18.468856913406899</v>
      </c>
      <c r="H264">
        <v>-5.2532236671875499</v>
      </c>
      <c r="I264">
        <v>-2.6435153145396102</v>
      </c>
      <c r="J264">
        <v>-2.1571002573490001</v>
      </c>
      <c r="K264">
        <v>70.926534325179105</v>
      </c>
      <c r="L264">
        <v>68.3777180391792</v>
      </c>
      <c r="M264">
        <v>50.173317587800497</v>
      </c>
      <c r="N264">
        <v>0.46886489095814199</v>
      </c>
      <c r="O264">
        <v>14.3183766790511</v>
      </c>
      <c r="P264">
        <v>20.968020743301601</v>
      </c>
      <c r="Q264">
        <v>3.2660459360936998E-2</v>
      </c>
    </row>
    <row r="265" spans="1:17" x14ac:dyDescent="0.3">
      <c r="A265" t="s">
        <v>629</v>
      </c>
      <c r="B265" t="s">
        <v>630</v>
      </c>
      <c r="C265" t="s">
        <v>3178</v>
      </c>
      <c r="D265" t="s">
        <v>631</v>
      </c>
      <c r="E265">
        <v>30870.0096931099</v>
      </c>
      <c r="F265">
        <v>1270.8499999999999</v>
      </c>
      <c r="G265">
        <v>-29.661597715164699</v>
      </c>
      <c r="H265">
        <v>10.70453530903</v>
      </c>
      <c r="I265">
        <v>24.9696662973688</v>
      </c>
      <c r="J265">
        <v>-1.3697536912282799</v>
      </c>
      <c r="K265">
        <v>1181.7434053038801</v>
      </c>
      <c r="L265">
        <v>1126.1093572474099</v>
      </c>
      <c r="M265">
        <v>56.3549232500458</v>
      </c>
      <c r="N265">
        <v>1.1796807187337699</v>
      </c>
      <c r="O265">
        <v>17.079120273832402</v>
      </c>
      <c r="P265">
        <v>43.428700411940603</v>
      </c>
      <c r="Q265">
        <v>1.4195339466897E-2</v>
      </c>
    </row>
    <row r="266" spans="1:17" x14ac:dyDescent="0.3">
      <c r="A266" t="s">
        <v>632</v>
      </c>
      <c r="B266" t="s">
        <v>633</v>
      </c>
      <c r="C266" t="s">
        <v>3177</v>
      </c>
      <c r="D266" t="s">
        <v>197</v>
      </c>
      <c r="E266">
        <v>30867.846201600001</v>
      </c>
      <c r="F266">
        <v>16274</v>
      </c>
      <c r="G266">
        <v>-19.264986710636201</v>
      </c>
      <c r="H266">
        <v>-0.32827207198765901</v>
      </c>
      <c r="I266">
        <v>-11.9770223446681</v>
      </c>
      <c r="J266">
        <v>-4.9039303730669097</v>
      </c>
      <c r="K266">
        <v>15914.6717882171</v>
      </c>
      <c r="L266">
        <v>15188.241500763999</v>
      </c>
      <c r="M266">
        <v>48.084681654704603</v>
      </c>
      <c r="N266">
        <v>0.25759878767849298</v>
      </c>
      <c r="O266">
        <v>12.1420671008971</v>
      </c>
      <c r="P266">
        <v>25.425818882466199</v>
      </c>
      <c r="Q266">
        <v>8.7917636278009997E-2</v>
      </c>
    </row>
    <row r="267" spans="1:17" x14ac:dyDescent="0.3">
      <c r="A267" t="s">
        <v>634</v>
      </c>
      <c r="B267" t="s">
        <v>635</v>
      </c>
      <c r="C267" t="s">
        <v>3171</v>
      </c>
      <c r="D267" t="s">
        <v>51</v>
      </c>
      <c r="E267">
        <v>30806.107041495001</v>
      </c>
      <c r="F267">
        <v>396.35</v>
      </c>
      <c r="G267">
        <v>-21.2347375310788</v>
      </c>
      <c r="H267">
        <v>6.5218014319030697</v>
      </c>
      <c r="I267">
        <v>-31.008593483221102</v>
      </c>
      <c r="J267">
        <v>-1.03488725259937E-2</v>
      </c>
      <c r="K267">
        <v>394.67750442606001</v>
      </c>
      <c r="L267">
        <v>415.06668625326</v>
      </c>
      <c r="M267">
        <v>55.147897347840903</v>
      </c>
      <c r="N267">
        <v>0.58102081055298305</v>
      </c>
      <c r="O267">
        <v>31.121483537277602</v>
      </c>
      <c r="P267">
        <v>17.856080880166498</v>
      </c>
      <c r="Q267">
        <v>9.2272397276477E-2</v>
      </c>
    </row>
    <row r="268" spans="1:17" x14ac:dyDescent="0.3">
      <c r="A268" t="s">
        <v>636</v>
      </c>
      <c r="B268" t="s">
        <v>637</v>
      </c>
      <c r="C268" t="s">
        <v>3171</v>
      </c>
      <c r="D268" t="s">
        <v>197</v>
      </c>
      <c r="E268">
        <v>30786.684440820001</v>
      </c>
      <c r="F268">
        <v>13946.55</v>
      </c>
      <c r="G268">
        <v>118.234393549066</v>
      </c>
      <c r="H268">
        <v>4.6489356022285602</v>
      </c>
      <c r="I268">
        <v>51.22453850822</v>
      </c>
      <c r="J268">
        <v>-3.2868926998489698</v>
      </c>
      <c r="K268">
        <v>13552.4450100502</v>
      </c>
      <c r="L268">
        <v>10698.8776094735</v>
      </c>
      <c r="M268">
        <v>41.400964708110003</v>
      </c>
      <c r="N268">
        <v>0.82112804736798195</v>
      </c>
      <c r="O268">
        <v>7.48177864776593</v>
      </c>
      <c r="P268">
        <v>170.14324039010901</v>
      </c>
      <c r="Q268">
        <v>0.21551834028813299</v>
      </c>
    </row>
    <row r="269" spans="1:17" x14ac:dyDescent="0.3">
      <c r="A269" t="s">
        <v>638</v>
      </c>
      <c r="B269" t="s">
        <v>639</v>
      </c>
      <c r="C269" t="s">
        <v>3175</v>
      </c>
      <c r="D269" t="s">
        <v>54</v>
      </c>
      <c r="E269">
        <v>30339.02979045</v>
      </c>
      <c r="F269">
        <v>1841.5</v>
      </c>
      <c r="G269">
        <v>-17.5294185907428</v>
      </c>
      <c r="H269">
        <v>-9.3408749571905698</v>
      </c>
      <c r="I269">
        <v>-11.979655587799201</v>
      </c>
      <c r="J269">
        <v>-6.5733429648442296</v>
      </c>
      <c r="K269">
        <v>1911.6754120344599</v>
      </c>
      <c r="L269">
        <v>1839.6706842818401</v>
      </c>
      <c r="M269">
        <v>31.247765446323001</v>
      </c>
      <c r="N269">
        <v>0.49695348055671301</v>
      </c>
      <c r="O269">
        <v>20.6054846592451</v>
      </c>
      <c r="P269">
        <v>24.8432256533676</v>
      </c>
      <c r="Q269">
        <v>-0.109522924249667</v>
      </c>
    </row>
    <row r="270" spans="1:17" x14ac:dyDescent="0.3">
      <c r="A270" t="s">
        <v>640</v>
      </c>
      <c r="B270" t="s">
        <v>641</v>
      </c>
      <c r="C270" t="s">
        <v>3175</v>
      </c>
      <c r="D270" t="s">
        <v>54</v>
      </c>
      <c r="E270">
        <v>30267.6442100479</v>
      </c>
      <c r="F270">
        <v>229.39</v>
      </c>
      <c r="G270">
        <v>100.958789996194</v>
      </c>
      <c r="H270">
        <v>23.225833683452201</v>
      </c>
      <c r="I270">
        <v>81.250324486255295</v>
      </c>
      <c r="J270">
        <v>-5.5731043224133199</v>
      </c>
      <c r="K270">
        <v>192.315045038059</v>
      </c>
      <c r="L270">
        <v>155.62355231861099</v>
      </c>
      <c r="M270">
        <v>65.523113716531</v>
      </c>
      <c r="N270">
        <v>2.97973042433867</v>
      </c>
      <c r="O270">
        <v>6.3647063952221297</v>
      </c>
      <c r="P270">
        <v>162.16</v>
      </c>
    </row>
    <row r="271" spans="1:17" x14ac:dyDescent="0.3">
      <c r="A271" t="s">
        <v>642</v>
      </c>
      <c r="B271" t="s">
        <v>643</v>
      </c>
      <c r="C271" t="s">
        <v>3173</v>
      </c>
      <c r="D271" t="s">
        <v>244</v>
      </c>
      <c r="E271">
        <v>30167.548190179899</v>
      </c>
      <c r="F271">
        <v>2255.3000000000002</v>
      </c>
      <c r="G271">
        <v>55.618957077875201</v>
      </c>
      <c r="H271">
        <v>25.954637038122399</v>
      </c>
      <c r="I271">
        <v>28.159744973708001</v>
      </c>
      <c r="J271">
        <v>5.0571920048132899</v>
      </c>
      <c r="K271">
        <v>1865.2734112763601</v>
      </c>
      <c r="L271">
        <v>1679.3329823469301</v>
      </c>
      <c r="M271">
        <v>92.9695057169439</v>
      </c>
      <c r="N271">
        <v>1.4130123370768899</v>
      </c>
      <c r="O271">
        <v>1.4809559703808699</v>
      </c>
      <c r="P271">
        <v>97.616648411829104</v>
      </c>
      <c r="Q271">
        <v>0.115826003801035</v>
      </c>
    </row>
    <row r="272" spans="1:17" x14ac:dyDescent="0.3">
      <c r="A272" t="s">
        <v>644</v>
      </c>
      <c r="B272" t="s">
        <v>645</v>
      </c>
      <c r="C272" t="s">
        <v>3185</v>
      </c>
      <c r="D272" t="s">
        <v>285</v>
      </c>
      <c r="E272">
        <v>30001.154462279999</v>
      </c>
      <c r="F272">
        <v>601.04999999999995</v>
      </c>
      <c r="G272">
        <v>15.7094330087138</v>
      </c>
      <c r="H272">
        <v>10.3293328510095</v>
      </c>
      <c r="I272">
        <v>59.967934561844103</v>
      </c>
      <c r="J272">
        <v>-0.43745126354232999</v>
      </c>
      <c r="K272">
        <v>530.91216542481402</v>
      </c>
      <c r="L272">
        <v>464.24325671532</v>
      </c>
      <c r="M272">
        <v>66.327498704521702</v>
      </c>
      <c r="N272">
        <v>1.9241826054167299</v>
      </c>
      <c r="O272">
        <v>4.5337326345561797</v>
      </c>
      <c r="P272">
        <v>78.830705147277499</v>
      </c>
      <c r="Q272">
        <v>3.2883912065979001E-2</v>
      </c>
    </row>
    <row r="273" spans="1:17" x14ac:dyDescent="0.3">
      <c r="A273" t="s">
        <v>646</v>
      </c>
      <c r="B273" t="s">
        <v>647</v>
      </c>
      <c r="C273" t="s">
        <v>3189</v>
      </c>
      <c r="D273" t="s">
        <v>648</v>
      </c>
      <c r="E273">
        <v>29990.85096</v>
      </c>
      <c r="F273">
        <v>2715.5</v>
      </c>
      <c r="G273">
        <v>133.41155876002301</v>
      </c>
      <c r="H273">
        <v>26.554088038211699</v>
      </c>
      <c r="I273">
        <v>76.840160244911701</v>
      </c>
      <c r="J273">
        <v>10.166187716512599</v>
      </c>
      <c r="K273">
        <v>2378.7793504995002</v>
      </c>
      <c r="L273">
        <v>1918.8830747613499</v>
      </c>
      <c r="M273">
        <v>61.231832973899898</v>
      </c>
      <c r="N273">
        <v>2.07315469773136</v>
      </c>
      <c r="O273">
        <v>8.1366230896703993</v>
      </c>
      <c r="P273">
        <v>169.568670273489</v>
      </c>
      <c r="Q273">
        <v>0.12295292266899301</v>
      </c>
    </row>
    <row r="274" spans="1:17" x14ac:dyDescent="0.3">
      <c r="A274" t="s">
        <v>649</v>
      </c>
      <c r="B274" t="s">
        <v>650</v>
      </c>
      <c r="C274" t="s">
        <v>3175</v>
      </c>
      <c r="D274" t="s">
        <v>271</v>
      </c>
      <c r="E274">
        <v>29937.662145359998</v>
      </c>
      <c r="F274">
        <v>1114.8</v>
      </c>
      <c r="G274">
        <v>34.055761242315199</v>
      </c>
      <c r="H274">
        <v>-3.13191015072969</v>
      </c>
      <c r="I274">
        <v>-20.997143471007998</v>
      </c>
      <c r="J274">
        <v>-3.11889368908983</v>
      </c>
      <c r="K274">
        <v>1154.6460406400599</v>
      </c>
      <c r="L274">
        <v>1135.9077601997799</v>
      </c>
      <c r="M274">
        <v>45.547328730847198</v>
      </c>
      <c r="N274">
        <v>0.91148326295975701</v>
      </c>
      <c r="O274">
        <v>35.800143523501902</v>
      </c>
      <c r="P274">
        <v>64.911242603550207</v>
      </c>
    </row>
    <row r="275" spans="1:17" x14ac:dyDescent="0.3">
      <c r="A275" t="s">
        <v>651</v>
      </c>
      <c r="B275" t="s">
        <v>652</v>
      </c>
      <c r="C275" t="s">
        <v>3185</v>
      </c>
      <c r="D275" t="s">
        <v>166</v>
      </c>
      <c r="E275">
        <v>29747.623233599999</v>
      </c>
      <c r="F275">
        <v>6872.4</v>
      </c>
      <c r="G275">
        <v>128.608302992234</v>
      </c>
      <c r="H275">
        <v>4.6137891715753998</v>
      </c>
      <c r="I275">
        <v>92.840556500309305</v>
      </c>
      <c r="J275">
        <v>2.32555861008293</v>
      </c>
      <c r="K275">
        <v>6335.9960337702696</v>
      </c>
      <c r="L275">
        <v>4766.8918298346998</v>
      </c>
      <c r="M275">
        <v>53.680555318784698</v>
      </c>
      <c r="N275">
        <v>0.33867238578093101</v>
      </c>
      <c r="O275">
        <v>15.678656655607901</v>
      </c>
      <c r="P275">
        <v>182.81481481481401</v>
      </c>
      <c r="Q275">
        <v>7.2874389441768994E-2</v>
      </c>
    </row>
    <row r="276" spans="1:17" x14ac:dyDescent="0.3">
      <c r="A276" t="s">
        <v>653</v>
      </c>
      <c r="B276" t="s">
        <v>654</v>
      </c>
      <c r="C276" t="s">
        <v>3171</v>
      </c>
      <c r="D276" t="s">
        <v>440</v>
      </c>
      <c r="E276">
        <v>29559.775440779998</v>
      </c>
      <c r="F276">
        <v>5807.1</v>
      </c>
      <c r="G276">
        <v>206.87100685192701</v>
      </c>
      <c r="H276">
        <v>18.1692661101863</v>
      </c>
      <c r="I276">
        <v>66.688993965797906</v>
      </c>
      <c r="J276">
        <v>6.0480078148357803</v>
      </c>
      <c r="K276">
        <v>4768.3158815687002</v>
      </c>
      <c r="L276">
        <v>3824.4188611054101</v>
      </c>
      <c r="M276">
        <v>87.358321445032999</v>
      </c>
      <c r="N276">
        <v>1.0262296953865</v>
      </c>
      <c r="O276">
        <v>2.7457767215994102</v>
      </c>
      <c r="P276">
        <v>241.19271445358399</v>
      </c>
      <c r="Q276">
        <v>0.14486402704566601</v>
      </c>
    </row>
    <row r="277" spans="1:17" x14ac:dyDescent="0.3">
      <c r="A277" t="s">
        <v>655</v>
      </c>
      <c r="B277" t="s">
        <v>656</v>
      </c>
      <c r="C277" t="s">
        <v>631</v>
      </c>
      <c r="D277" t="s">
        <v>631</v>
      </c>
      <c r="E277">
        <v>29365.240740000001</v>
      </c>
      <c r="F277">
        <v>859.1</v>
      </c>
      <c r="G277">
        <v>-9.1871378040710496</v>
      </c>
      <c r="H277">
        <v>-3.7728421013817099</v>
      </c>
      <c r="I277">
        <v>-6.3143505542325604</v>
      </c>
      <c r="J277">
        <v>-1.26390237388181</v>
      </c>
      <c r="K277">
        <v>859.33598525646403</v>
      </c>
      <c r="L277">
        <v>820.42528291171004</v>
      </c>
      <c r="M277">
        <v>53.197445155179402</v>
      </c>
      <c r="N277">
        <v>0.50370188428677898</v>
      </c>
      <c r="O277">
        <v>17.4775928297055</v>
      </c>
      <c r="P277">
        <v>20.999999999999901</v>
      </c>
      <c r="Q277">
        <v>6.1699285010425001E-2</v>
      </c>
    </row>
    <row r="278" spans="1:17" x14ac:dyDescent="0.3">
      <c r="A278" t="s">
        <v>657</v>
      </c>
      <c r="B278" t="s">
        <v>658</v>
      </c>
      <c r="C278" t="s">
        <v>3173</v>
      </c>
      <c r="D278" t="s">
        <v>180</v>
      </c>
      <c r="E278">
        <v>29346.572282370002</v>
      </c>
      <c r="F278">
        <v>9006.1</v>
      </c>
      <c r="G278">
        <v>19.465509479108398</v>
      </c>
      <c r="H278">
        <v>9.0201329534420296</v>
      </c>
      <c r="I278">
        <v>19.4515728577557</v>
      </c>
      <c r="J278">
        <v>-3.4035960443484399</v>
      </c>
      <c r="K278">
        <v>8342.1618385023903</v>
      </c>
      <c r="L278">
        <v>7254.1522929396797</v>
      </c>
      <c r="M278">
        <v>64.243009646078804</v>
      </c>
      <c r="N278">
        <v>1.1523220375985199</v>
      </c>
      <c r="O278">
        <v>5.4285428764948103</v>
      </c>
      <c r="P278">
        <v>51.337590320954398</v>
      </c>
      <c r="Q278">
        <v>2.8079058312228001E-2</v>
      </c>
    </row>
    <row r="279" spans="1:17" x14ac:dyDescent="0.3">
      <c r="A279" t="s">
        <v>659</v>
      </c>
      <c r="B279" t="s">
        <v>660</v>
      </c>
      <c r="C279" t="s">
        <v>3175</v>
      </c>
      <c r="D279" t="s">
        <v>54</v>
      </c>
      <c r="E279">
        <v>29141.323338099999</v>
      </c>
      <c r="F279">
        <v>1144.75</v>
      </c>
      <c r="G279">
        <v>80.4368452715035</v>
      </c>
      <c r="H279">
        <v>12.715216865678601</v>
      </c>
      <c r="I279">
        <v>70.2184126108058</v>
      </c>
      <c r="J279">
        <v>-6.0339028243795596</v>
      </c>
      <c r="K279">
        <v>1021.95608602011</v>
      </c>
      <c r="L279">
        <v>794.38695497401102</v>
      </c>
      <c r="M279">
        <v>48.156268378914802</v>
      </c>
      <c r="N279">
        <v>0.74856453553679103</v>
      </c>
      <c r="O279">
        <v>9.8056344179952006</v>
      </c>
      <c r="P279">
        <v>120.994208494208</v>
      </c>
      <c r="Q279">
        <v>8.6349143877584994E-2</v>
      </c>
    </row>
    <row r="280" spans="1:17" x14ac:dyDescent="0.3">
      <c r="A280" t="s">
        <v>661</v>
      </c>
      <c r="B280" t="s">
        <v>662</v>
      </c>
      <c r="C280" t="s">
        <v>3177</v>
      </c>
      <c r="D280" t="s">
        <v>197</v>
      </c>
      <c r="E280">
        <v>28925.22077235</v>
      </c>
      <c r="F280">
        <v>1376.55</v>
      </c>
      <c r="G280">
        <v>-15.178602514530599</v>
      </c>
      <c r="H280">
        <v>-1.2373862403108</v>
      </c>
      <c r="I280">
        <v>19.624005529562702</v>
      </c>
      <c r="J280">
        <v>-2.3626787467778101</v>
      </c>
      <c r="K280">
        <v>1356.2645678792001</v>
      </c>
      <c r="L280">
        <v>1260.3433186193599</v>
      </c>
      <c r="M280">
        <v>51.567308682270799</v>
      </c>
      <c r="N280">
        <v>0.51370540125783704</v>
      </c>
      <c r="O280">
        <v>9.4003123751407607</v>
      </c>
      <c r="P280">
        <v>37.236428891879697</v>
      </c>
      <c r="Q280">
        <v>3.1529242539214998E-2</v>
      </c>
    </row>
    <row r="281" spans="1:17" x14ac:dyDescent="0.3">
      <c r="A281" t="s">
        <v>663</v>
      </c>
      <c r="B281" t="s">
        <v>664</v>
      </c>
      <c r="C281" t="s">
        <v>3185</v>
      </c>
      <c r="D281" t="s">
        <v>379</v>
      </c>
      <c r="E281">
        <v>28913.7195986599</v>
      </c>
      <c r="F281">
        <v>6433.55</v>
      </c>
      <c r="G281">
        <v>-2.8030996816464899</v>
      </c>
      <c r="H281">
        <v>1.36347750478477</v>
      </c>
      <c r="I281">
        <v>11.6258943248845</v>
      </c>
      <c r="J281">
        <v>-1.47728900454672</v>
      </c>
      <c r="K281">
        <v>6399.5335726133299</v>
      </c>
      <c r="L281">
        <v>5904.8040784407503</v>
      </c>
      <c r="M281">
        <v>48.594247367034797</v>
      </c>
      <c r="N281">
        <v>0.62049923334686097</v>
      </c>
      <c r="O281">
        <v>11.8643672622424</v>
      </c>
      <c r="P281">
        <v>33.673045357268997</v>
      </c>
      <c r="Q281">
        <v>-1.5862952262924002E-2</v>
      </c>
    </row>
    <row r="282" spans="1:17" x14ac:dyDescent="0.3">
      <c r="A282" t="s">
        <v>665</v>
      </c>
      <c r="B282" t="s">
        <v>666</v>
      </c>
      <c r="C282" t="s">
        <v>3181</v>
      </c>
      <c r="D282" t="s">
        <v>327</v>
      </c>
      <c r="E282">
        <v>28889.504594204998</v>
      </c>
      <c r="F282">
        <v>448.85</v>
      </c>
      <c r="G282">
        <v>21.0198542604758</v>
      </c>
      <c r="H282">
        <v>-1.57504483259656</v>
      </c>
      <c r="I282">
        <v>50.109007195001702</v>
      </c>
      <c r="J282">
        <v>-4.8418743225887502</v>
      </c>
      <c r="K282">
        <v>443.95972603028298</v>
      </c>
      <c r="L282">
        <v>378.58678035504801</v>
      </c>
      <c r="M282">
        <v>37.441798809351603</v>
      </c>
      <c r="N282">
        <v>0.61613926034620303</v>
      </c>
      <c r="O282">
        <v>7.8311239835134199</v>
      </c>
      <c r="P282">
        <v>71.808612440191297</v>
      </c>
      <c r="Q282">
        <v>-4.7257730726910002E-2</v>
      </c>
    </row>
    <row r="283" spans="1:17" x14ac:dyDescent="0.3">
      <c r="A283" t="s">
        <v>667</v>
      </c>
      <c r="B283" t="s">
        <v>668</v>
      </c>
      <c r="C283" t="s">
        <v>3186</v>
      </c>
      <c r="D283" t="s">
        <v>54</v>
      </c>
      <c r="E283">
        <v>28867.753653020001</v>
      </c>
      <c r="F283">
        <v>1526.6</v>
      </c>
      <c r="G283">
        <v>-13.727442337906</v>
      </c>
      <c r="H283">
        <v>14.8452809028477</v>
      </c>
      <c r="I283">
        <v>-2.7409858721923799</v>
      </c>
      <c r="J283">
        <v>3.7123603767929101</v>
      </c>
      <c r="M283">
        <v>81.998929929386406</v>
      </c>
      <c r="O283">
        <v>3.4979693436394599</v>
      </c>
      <c r="P283">
        <v>24.6204081632652</v>
      </c>
    </row>
    <row r="284" spans="1:17" x14ac:dyDescent="0.3">
      <c r="A284" t="s">
        <v>669</v>
      </c>
      <c r="B284" t="s">
        <v>670</v>
      </c>
      <c r="C284" t="s">
        <v>3175</v>
      </c>
      <c r="D284" t="s">
        <v>54</v>
      </c>
      <c r="E284">
        <v>28841.885565600001</v>
      </c>
      <c r="F284">
        <v>1857</v>
      </c>
      <c r="G284">
        <v>-0.97186957957342501</v>
      </c>
      <c r="H284">
        <v>-8.88615556285019</v>
      </c>
      <c r="I284">
        <v>0.20883262470338601</v>
      </c>
      <c r="J284">
        <v>-4.3883935222321204</v>
      </c>
      <c r="K284">
        <v>1889.99609713107</v>
      </c>
      <c r="L284">
        <v>1728.02585753788</v>
      </c>
      <c r="M284">
        <v>33.619165347812903</v>
      </c>
      <c r="N284">
        <v>0.77392587214608499</v>
      </c>
      <c r="O284">
        <v>9.3161012385568096</v>
      </c>
      <c r="P284">
        <v>49.222548113624498</v>
      </c>
      <c r="Q284">
        <v>7.6130068087559996E-2</v>
      </c>
    </row>
    <row r="285" spans="1:17" x14ac:dyDescent="0.3">
      <c r="A285" t="s">
        <v>671</v>
      </c>
      <c r="B285" t="s">
        <v>672</v>
      </c>
      <c r="C285" t="s">
        <v>3183</v>
      </c>
      <c r="D285" t="s">
        <v>262</v>
      </c>
      <c r="E285">
        <v>28502.454321359899</v>
      </c>
      <c r="F285">
        <v>1497.7</v>
      </c>
      <c r="G285">
        <v>0.72031216903576401</v>
      </c>
      <c r="H285">
        <v>-7.2230652203785004</v>
      </c>
      <c r="I285">
        <v>22.355090725364501</v>
      </c>
      <c r="J285">
        <v>-2.90872983719707</v>
      </c>
      <c r="K285">
        <v>1565.2730446892899</v>
      </c>
      <c r="L285">
        <v>1435.30641456176</v>
      </c>
      <c r="M285">
        <v>43.691003361851401</v>
      </c>
      <c r="N285">
        <v>0.64298891738205299</v>
      </c>
      <c r="O285">
        <v>22.9318288041664</v>
      </c>
      <c r="P285">
        <v>46.031591263650498</v>
      </c>
      <c r="Q285">
        <v>5.1882036829463997E-2</v>
      </c>
    </row>
    <row r="286" spans="1:17" x14ac:dyDescent="0.3">
      <c r="A286" t="s">
        <v>673</v>
      </c>
      <c r="B286" t="s">
        <v>674</v>
      </c>
      <c r="C286" t="s">
        <v>3186</v>
      </c>
      <c r="D286" t="s">
        <v>138</v>
      </c>
      <c r="E286">
        <v>28313.178169999999</v>
      </c>
      <c r="F286">
        <v>1667</v>
      </c>
      <c r="G286">
        <v>240.24547992769899</v>
      </c>
      <c r="H286">
        <v>14.0378899208152</v>
      </c>
      <c r="I286">
        <v>106.791355924475</v>
      </c>
      <c r="J286">
        <v>-1.47660501669475</v>
      </c>
      <c r="K286">
        <v>1429.83841118391</v>
      </c>
      <c r="L286">
        <v>1037.5508928740201</v>
      </c>
      <c r="M286">
        <v>59.0557405126387</v>
      </c>
      <c r="N286">
        <v>0.45972814005444801</v>
      </c>
      <c r="O286">
        <v>9.7780443911217692</v>
      </c>
      <c r="P286">
        <v>332.98701298701297</v>
      </c>
    </row>
    <row r="287" spans="1:17" x14ac:dyDescent="0.3">
      <c r="A287" t="s">
        <v>675</v>
      </c>
      <c r="B287" t="s">
        <v>676</v>
      </c>
      <c r="C287" t="s">
        <v>3183</v>
      </c>
      <c r="D287" t="s">
        <v>262</v>
      </c>
      <c r="E287">
        <v>28275.098204270002</v>
      </c>
      <c r="F287">
        <v>3759.05</v>
      </c>
      <c r="G287">
        <v>-6.6274216703545497</v>
      </c>
      <c r="H287">
        <v>-1.17535476763303</v>
      </c>
      <c r="I287">
        <v>19.853125353110698</v>
      </c>
      <c r="J287">
        <v>-1.06224908331943</v>
      </c>
      <c r="K287">
        <v>3862.24303952945</v>
      </c>
      <c r="L287">
        <v>3611.57893908804</v>
      </c>
      <c r="M287">
        <v>47.851597817170401</v>
      </c>
      <c r="N287">
        <v>0.52837333531373798</v>
      </c>
      <c r="O287">
        <v>28.168021175562899</v>
      </c>
      <c r="P287">
        <v>48.902753020399999</v>
      </c>
      <c r="Q287">
        <v>7.9969630797411997E-2</v>
      </c>
    </row>
    <row r="288" spans="1:17" x14ac:dyDescent="0.3">
      <c r="A288" t="s">
        <v>677</v>
      </c>
      <c r="B288" t="s">
        <v>678</v>
      </c>
      <c r="C288" t="s">
        <v>3171</v>
      </c>
      <c r="D288" t="s">
        <v>544</v>
      </c>
      <c r="E288">
        <v>28142.667360899999</v>
      </c>
      <c r="F288">
        <v>868.6</v>
      </c>
      <c r="G288">
        <v>9.4065485701541895</v>
      </c>
      <c r="H288">
        <v>2.3873364062589899</v>
      </c>
      <c r="I288">
        <v>5.26852239089874</v>
      </c>
      <c r="J288">
        <v>0.62303198325260201</v>
      </c>
      <c r="K288">
        <v>804.94716793586099</v>
      </c>
      <c r="L288">
        <v>747.51473350949504</v>
      </c>
      <c r="M288">
        <v>78.971838288651796</v>
      </c>
      <c r="N288">
        <v>0.58198223267599902</v>
      </c>
      <c r="O288">
        <v>1.64632742344001</v>
      </c>
      <c r="P288">
        <v>42.897096323105998</v>
      </c>
      <c r="Q288">
        <v>-1.5599499004841E-2</v>
      </c>
    </row>
    <row r="289" spans="1:17" x14ac:dyDescent="0.3">
      <c r="A289" t="s">
        <v>679</v>
      </c>
      <c r="B289" t="s">
        <v>680</v>
      </c>
      <c r="C289" t="s">
        <v>3171</v>
      </c>
      <c r="D289" t="s">
        <v>565</v>
      </c>
      <c r="E289">
        <v>27926.895541609902</v>
      </c>
      <c r="F289">
        <v>1075.0999999999999</v>
      </c>
      <c r="G289">
        <v>29.786536403518099</v>
      </c>
      <c r="H289">
        <v>23.259719840158802</v>
      </c>
      <c r="I289">
        <v>57.037421334248499</v>
      </c>
      <c r="J289">
        <v>-1.55107361493159</v>
      </c>
      <c r="K289">
        <v>921.23456061986496</v>
      </c>
      <c r="L289">
        <v>795.70388108080999</v>
      </c>
      <c r="M289">
        <v>58.878923894138097</v>
      </c>
      <c r="N289">
        <v>1.6243615718643201</v>
      </c>
      <c r="O289">
        <v>11.8221560785043</v>
      </c>
      <c r="P289">
        <v>77.996688741721798</v>
      </c>
      <c r="Q289">
        <v>6.9687774257671004E-2</v>
      </c>
    </row>
    <row r="290" spans="1:17" x14ac:dyDescent="0.3">
      <c r="A290" t="s">
        <v>681</v>
      </c>
      <c r="B290" t="s">
        <v>682</v>
      </c>
      <c r="C290" t="s">
        <v>3175</v>
      </c>
      <c r="D290" t="s">
        <v>54</v>
      </c>
      <c r="E290">
        <v>27637.54849035</v>
      </c>
      <c r="F290">
        <v>1543.05</v>
      </c>
      <c r="G290">
        <v>51.651442007563297</v>
      </c>
      <c r="H290">
        <v>2.8805556643519501</v>
      </c>
      <c r="I290">
        <v>47.544852255535098</v>
      </c>
      <c r="J290">
        <v>-1.3695434697128399</v>
      </c>
      <c r="K290">
        <v>1437.2728904017899</v>
      </c>
      <c r="L290">
        <v>1143.44411105262</v>
      </c>
      <c r="M290">
        <v>44.551526529974801</v>
      </c>
      <c r="N290">
        <v>0.80267583350053295</v>
      </c>
      <c r="O290">
        <v>6.2182042059557299</v>
      </c>
      <c r="P290">
        <v>113.069594034796</v>
      </c>
      <c r="Q290">
        <v>5.3565850523378998E-2</v>
      </c>
    </row>
    <row r="291" spans="1:17" x14ac:dyDescent="0.3">
      <c r="A291" t="s">
        <v>683</v>
      </c>
      <c r="B291" t="s">
        <v>684</v>
      </c>
      <c r="C291" t="s">
        <v>3172</v>
      </c>
      <c r="D291" t="s">
        <v>685</v>
      </c>
      <c r="E291">
        <v>27332.428951409998</v>
      </c>
      <c r="F291">
        <v>284.45</v>
      </c>
      <c r="G291">
        <v>24.774202711989201</v>
      </c>
      <c r="H291">
        <v>-2.0863344219523001</v>
      </c>
      <c r="I291">
        <v>-3.8827611389551202</v>
      </c>
      <c r="J291">
        <v>-4.7309234547417898</v>
      </c>
      <c r="K291">
        <v>296.05622931921698</v>
      </c>
      <c r="L291">
        <v>279.81786682562802</v>
      </c>
      <c r="M291">
        <v>36.270276306648199</v>
      </c>
      <c r="N291">
        <v>0.46093295640005699</v>
      </c>
      <c r="O291">
        <v>35.102830022851101</v>
      </c>
      <c r="P291">
        <v>64.850767893364207</v>
      </c>
      <c r="Q291">
        <v>7.9903997960550005E-2</v>
      </c>
    </row>
    <row r="292" spans="1:17" x14ac:dyDescent="0.3">
      <c r="A292" t="s">
        <v>686</v>
      </c>
      <c r="B292" t="s">
        <v>687</v>
      </c>
      <c r="C292" t="s">
        <v>3186</v>
      </c>
      <c r="D292" t="s">
        <v>116</v>
      </c>
      <c r="E292">
        <v>27293.395042954999</v>
      </c>
      <c r="F292">
        <v>1224.55</v>
      </c>
      <c r="G292">
        <v>-24.496869149553799</v>
      </c>
      <c r="H292">
        <v>-8.9718598083589001</v>
      </c>
      <c r="I292">
        <v>-4.7015969561746402</v>
      </c>
      <c r="J292">
        <v>-3.21740994122827</v>
      </c>
      <c r="K292">
        <v>1228.6662384788399</v>
      </c>
      <c r="L292">
        <v>1136.6424588325301</v>
      </c>
      <c r="M292">
        <v>35.263589178595701</v>
      </c>
      <c r="N292">
        <v>0.24193841655896001</v>
      </c>
      <c r="O292">
        <v>14.327712220815799</v>
      </c>
      <c r="P292">
        <v>27.563935621646898</v>
      </c>
      <c r="Q292">
        <v>-5.8261816387266997E-2</v>
      </c>
    </row>
    <row r="293" spans="1:17" x14ac:dyDescent="0.3">
      <c r="A293" t="s">
        <v>688</v>
      </c>
      <c r="B293" t="s">
        <v>689</v>
      </c>
      <c r="C293" t="s">
        <v>3169</v>
      </c>
      <c r="D293" t="s">
        <v>458</v>
      </c>
      <c r="E293">
        <v>27070.875</v>
      </c>
      <c r="F293">
        <v>771.25</v>
      </c>
      <c r="G293">
        <v>103.867397036196</v>
      </c>
      <c r="H293">
        <v>-0.55175740178680499</v>
      </c>
      <c r="I293">
        <v>79.257282130721407</v>
      </c>
      <c r="J293">
        <v>-9.2777040588753401</v>
      </c>
      <c r="K293">
        <v>796.08587798419205</v>
      </c>
      <c r="L293">
        <v>638.84850686916104</v>
      </c>
      <c r="M293">
        <v>33.041897986396698</v>
      </c>
      <c r="N293">
        <v>0.51314520892339099</v>
      </c>
      <c r="O293">
        <v>25.769854132901099</v>
      </c>
      <c r="P293">
        <v>175.44642857142799</v>
      </c>
      <c r="Q293">
        <v>0.114275933512004</v>
      </c>
    </row>
    <row r="294" spans="1:17" x14ac:dyDescent="0.3">
      <c r="A294" t="s">
        <v>690</v>
      </c>
      <c r="B294" t="s">
        <v>691</v>
      </c>
      <c r="C294" t="s">
        <v>3175</v>
      </c>
      <c r="D294" t="s">
        <v>271</v>
      </c>
      <c r="E294">
        <v>26934.904218750002</v>
      </c>
      <c r="F294">
        <v>3236.25</v>
      </c>
      <c r="G294">
        <v>10.9886888378288</v>
      </c>
      <c r="H294">
        <v>-4.2327273657106996</v>
      </c>
      <c r="I294">
        <v>45.830210756315097</v>
      </c>
      <c r="J294">
        <v>-5.0839010271277898</v>
      </c>
      <c r="K294">
        <v>3197.79384989954</v>
      </c>
      <c r="L294">
        <v>2769.9892020758102</v>
      </c>
      <c r="M294">
        <v>23.914788882909001</v>
      </c>
      <c r="N294">
        <v>0.61443093255245096</v>
      </c>
      <c r="O294">
        <v>6.89532638084202</v>
      </c>
      <c r="P294">
        <v>66.499459793177905</v>
      </c>
      <c r="Q294">
        <v>-4.7767071678763998E-2</v>
      </c>
    </row>
    <row r="295" spans="1:17" x14ac:dyDescent="0.3">
      <c r="A295" t="s">
        <v>692</v>
      </c>
      <c r="B295" t="s">
        <v>693</v>
      </c>
      <c r="C295" t="s">
        <v>3183</v>
      </c>
      <c r="D295" t="s">
        <v>694</v>
      </c>
      <c r="E295">
        <v>26772.246861119998</v>
      </c>
      <c r="F295">
        <v>1177.2</v>
      </c>
      <c r="G295">
        <v>145.07165739883001</v>
      </c>
      <c r="H295">
        <v>1.37225363564103</v>
      </c>
      <c r="I295">
        <v>74.412498213255702</v>
      </c>
      <c r="J295">
        <v>3.7539647342963698</v>
      </c>
      <c r="K295">
        <v>1160.24839405331</v>
      </c>
      <c r="M295">
        <v>49.8870552894399</v>
      </c>
      <c r="N295">
        <v>0.395639449189649</v>
      </c>
      <c r="O295">
        <v>23.169384981311499</v>
      </c>
      <c r="P295">
        <v>219.89130434782601</v>
      </c>
    </row>
    <row r="296" spans="1:17" x14ac:dyDescent="0.3">
      <c r="A296" t="s">
        <v>695</v>
      </c>
      <c r="B296" t="s">
        <v>696</v>
      </c>
      <c r="C296" t="s">
        <v>3186</v>
      </c>
      <c r="D296" t="s">
        <v>54</v>
      </c>
      <c r="E296">
        <v>26671.613971979899</v>
      </c>
      <c r="F296">
        <v>5830.15</v>
      </c>
      <c r="G296">
        <v>22.923892696459699</v>
      </c>
      <c r="H296">
        <v>-3.0234074819404699</v>
      </c>
      <c r="I296">
        <v>19.3189640528613</v>
      </c>
      <c r="J296">
        <v>-5.6946826685010103</v>
      </c>
      <c r="K296">
        <v>5691.3479024963499</v>
      </c>
      <c r="L296">
        <v>4889.0161085620202</v>
      </c>
      <c r="M296">
        <v>26.0078174764108</v>
      </c>
      <c r="N296">
        <v>1.0986171590655101</v>
      </c>
      <c r="O296">
        <v>10.6515269761498</v>
      </c>
      <c r="P296">
        <v>53.3442924776433</v>
      </c>
      <c r="Q296">
        <v>-6.2391416004764E-2</v>
      </c>
    </row>
    <row r="297" spans="1:17" x14ac:dyDescent="0.3">
      <c r="A297" t="s">
        <v>697</v>
      </c>
      <c r="B297" t="s">
        <v>698</v>
      </c>
      <c r="C297" t="s">
        <v>3183</v>
      </c>
      <c r="D297" t="s">
        <v>262</v>
      </c>
      <c r="E297">
        <v>26605.534168079899</v>
      </c>
      <c r="F297">
        <v>5381.6</v>
      </c>
      <c r="G297">
        <v>-22.546377930476499</v>
      </c>
      <c r="H297">
        <v>3.0647454199195399</v>
      </c>
      <c r="I297">
        <v>11.8708265034665</v>
      </c>
      <c r="J297">
        <v>0.25928497402596301</v>
      </c>
      <c r="K297">
        <v>5461.9240281351604</v>
      </c>
      <c r="L297">
        <v>5266.1771911099404</v>
      </c>
      <c r="M297">
        <v>52.675942502415801</v>
      </c>
      <c r="N297">
        <v>0.960246314672215</v>
      </c>
      <c r="O297">
        <v>36.576482830384997</v>
      </c>
      <c r="P297">
        <v>33.720959125357197</v>
      </c>
      <c r="Q297">
        <v>5.9786434207930998E-2</v>
      </c>
    </row>
    <row r="298" spans="1:17" x14ac:dyDescent="0.3">
      <c r="A298" t="s">
        <v>699</v>
      </c>
      <c r="B298" t="s">
        <v>700</v>
      </c>
      <c r="C298" t="s">
        <v>3183</v>
      </c>
      <c r="D298" t="s">
        <v>262</v>
      </c>
      <c r="E298">
        <v>26217.388800000001</v>
      </c>
      <c r="F298">
        <v>2367.9</v>
      </c>
      <c r="G298">
        <v>-11.4709120054805</v>
      </c>
      <c r="H298">
        <v>-5.7421654646116096</v>
      </c>
      <c r="I298">
        <v>9.3457806667691798</v>
      </c>
      <c r="J298">
        <v>-5.6361705992682101</v>
      </c>
      <c r="K298">
        <v>2483.9614160963602</v>
      </c>
      <c r="L298">
        <v>2366.57586534965</v>
      </c>
      <c r="M298">
        <v>28.0894714716325</v>
      </c>
      <c r="N298">
        <v>0.70104585819256804</v>
      </c>
      <c r="O298">
        <v>25.005278939144301</v>
      </c>
      <c r="P298">
        <v>26.2745307167235</v>
      </c>
      <c r="Q298">
        <v>4.7292879852941998E-2</v>
      </c>
    </row>
    <row r="299" spans="1:17" x14ac:dyDescent="0.3">
      <c r="A299" t="s">
        <v>701</v>
      </c>
      <c r="B299" t="s">
        <v>702</v>
      </c>
      <c r="C299" t="s">
        <v>3175</v>
      </c>
      <c r="D299" t="s">
        <v>54</v>
      </c>
      <c r="E299">
        <v>26170.793101560001</v>
      </c>
      <c r="F299">
        <v>485.4</v>
      </c>
      <c r="G299">
        <v>-2.75579587929104</v>
      </c>
      <c r="H299">
        <v>12.8603996310434</v>
      </c>
      <c r="I299">
        <v>7.0520215498992602</v>
      </c>
      <c r="J299">
        <v>-3.5384883726008201</v>
      </c>
      <c r="K299">
        <v>463.33365183657799</v>
      </c>
      <c r="L299">
        <v>432.20908719299501</v>
      </c>
      <c r="M299">
        <v>46.318523433356802</v>
      </c>
      <c r="N299">
        <v>1.3164117068911101</v>
      </c>
      <c r="O299">
        <v>6.7161104243922596</v>
      </c>
      <c r="P299">
        <v>38.923869490555198</v>
      </c>
      <c r="Q299">
        <v>-6.4182271244015002E-2</v>
      </c>
    </row>
    <row r="300" spans="1:17" x14ac:dyDescent="0.3">
      <c r="A300" t="s">
        <v>703</v>
      </c>
      <c r="B300" t="s">
        <v>704</v>
      </c>
      <c r="C300" t="s">
        <v>3174</v>
      </c>
      <c r="D300" t="s">
        <v>46</v>
      </c>
      <c r="E300">
        <v>26145.887229</v>
      </c>
      <c r="F300">
        <v>1017</v>
      </c>
      <c r="G300">
        <v>26.186471750023799</v>
      </c>
      <c r="H300">
        <v>16.650376202975998</v>
      </c>
      <c r="I300">
        <v>35.427124153661701</v>
      </c>
      <c r="J300">
        <v>-0.98193053127130703</v>
      </c>
      <c r="K300">
        <v>902.79386497522501</v>
      </c>
      <c r="L300">
        <v>782.48125424484704</v>
      </c>
      <c r="M300">
        <v>71.571380092471799</v>
      </c>
      <c r="N300">
        <v>1.39751940180127</v>
      </c>
      <c r="O300">
        <v>2.2615535889872</v>
      </c>
      <c r="P300">
        <v>84.892282519770902</v>
      </c>
      <c r="Q300">
        <v>8.6511019320593005E-2</v>
      </c>
    </row>
    <row r="301" spans="1:17" x14ac:dyDescent="0.3">
      <c r="A301" t="s">
        <v>705</v>
      </c>
      <c r="B301" t="s">
        <v>706</v>
      </c>
      <c r="C301" t="s">
        <v>3183</v>
      </c>
      <c r="D301" t="s">
        <v>451</v>
      </c>
      <c r="E301">
        <v>26062.308359999999</v>
      </c>
      <c r="F301">
        <v>3718.3</v>
      </c>
      <c r="G301">
        <v>12.8192532645329</v>
      </c>
      <c r="H301">
        <v>4.1025153186478001</v>
      </c>
      <c r="I301">
        <v>22.277219853361</v>
      </c>
      <c r="J301">
        <v>-2.9157083705476499</v>
      </c>
      <c r="K301">
        <v>3634.2992790589201</v>
      </c>
      <c r="L301">
        <v>3307.4425512511498</v>
      </c>
      <c r="M301">
        <v>42.506649602677697</v>
      </c>
      <c r="N301">
        <v>1.28398058105611</v>
      </c>
      <c r="O301">
        <v>6.9978215851329697</v>
      </c>
      <c r="P301">
        <v>48.130589805390102</v>
      </c>
      <c r="Q301">
        <v>0.112289909924041</v>
      </c>
    </row>
    <row r="302" spans="1:17" x14ac:dyDescent="0.3">
      <c r="A302" t="s">
        <v>707</v>
      </c>
      <c r="B302" t="s">
        <v>708</v>
      </c>
      <c r="C302" t="s">
        <v>3185</v>
      </c>
      <c r="D302" t="s">
        <v>166</v>
      </c>
      <c r="E302">
        <v>25923.99884928</v>
      </c>
      <c r="F302">
        <v>1017.6</v>
      </c>
      <c r="G302">
        <v>-29.857076246895701</v>
      </c>
      <c r="H302">
        <v>-5.1149470467977602</v>
      </c>
      <c r="I302">
        <v>-25.527069592360899</v>
      </c>
      <c r="J302">
        <v>-5.1216368130616496</v>
      </c>
      <c r="K302">
        <v>1063.89649326058</v>
      </c>
      <c r="L302">
        <v>1059.23962064482</v>
      </c>
      <c r="M302">
        <v>31.421681796270398</v>
      </c>
      <c r="N302">
        <v>0.73695190044715997</v>
      </c>
      <c r="O302">
        <v>32.566823899371002</v>
      </c>
      <c r="P302">
        <v>9.0675241157556208</v>
      </c>
      <c r="Q302">
        <v>-1.565861119602E-3</v>
      </c>
    </row>
    <row r="303" spans="1:17" x14ac:dyDescent="0.3">
      <c r="A303" t="s">
        <v>709</v>
      </c>
      <c r="B303" t="s">
        <v>710</v>
      </c>
      <c r="C303" t="s">
        <v>3181</v>
      </c>
      <c r="D303" t="s">
        <v>327</v>
      </c>
      <c r="E303">
        <v>25914.20563665</v>
      </c>
      <c r="F303">
        <v>2042.55</v>
      </c>
      <c r="G303">
        <v>-0.30195957444417199</v>
      </c>
      <c r="H303">
        <v>-6.6075633162525103</v>
      </c>
      <c r="I303">
        <v>46.705732784656298</v>
      </c>
      <c r="J303">
        <v>-6.7696346684670203</v>
      </c>
      <c r="K303">
        <v>2046.0202079517701</v>
      </c>
      <c r="L303">
        <v>1739.9326061402901</v>
      </c>
      <c r="M303">
        <v>29.587868467604299</v>
      </c>
      <c r="N303">
        <v>0.47797397429187899</v>
      </c>
      <c r="O303">
        <v>11.625174414335</v>
      </c>
      <c r="P303">
        <v>72.207233791417195</v>
      </c>
      <c r="Q303">
        <v>-6.3922045839807998E-2</v>
      </c>
    </row>
    <row r="304" spans="1:17" x14ac:dyDescent="0.3">
      <c r="A304" t="s">
        <v>711</v>
      </c>
      <c r="B304" t="s">
        <v>712</v>
      </c>
      <c r="C304" t="s">
        <v>3175</v>
      </c>
      <c r="D304" t="s">
        <v>271</v>
      </c>
      <c r="E304">
        <v>25871.872481474998</v>
      </c>
      <c r="F304">
        <v>1273.8499999999999</v>
      </c>
      <c r="G304">
        <v>-10.1640854923224</v>
      </c>
      <c r="H304">
        <v>4.0404804750614298</v>
      </c>
      <c r="I304">
        <v>-14.0141071093952</v>
      </c>
      <c r="J304">
        <v>-7.02335528834793</v>
      </c>
      <c r="K304">
        <v>1268.6918071827499</v>
      </c>
      <c r="L304">
        <v>1217.6522372571001</v>
      </c>
      <c r="M304">
        <v>40.678748089040603</v>
      </c>
      <c r="N304">
        <v>1.2208091822398099</v>
      </c>
      <c r="O304">
        <v>13.427797621384</v>
      </c>
      <c r="P304">
        <v>29.991326088065598</v>
      </c>
      <c r="Q304">
        <v>0.110717642725969</v>
      </c>
    </row>
    <row r="305" spans="1:17" x14ac:dyDescent="0.3">
      <c r="A305" t="s">
        <v>713</v>
      </c>
      <c r="B305" t="s">
        <v>714</v>
      </c>
      <c r="C305" t="s">
        <v>3176</v>
      </c>
      <c r="D305" t="s">
        <v>57</v>
      </c>
      <c r="E305">
        <v>25493.37050976</v>
      </c>
      <c r="F305">
        <v>192.32</v>
      </c>
      <c r="G305">
        <v>86.109003979376396</v>
      </c>
      <c r="H305">
        <v>9.8859297697721598</v>
      </c>
      <c r="I305">
        <v>52.028301404988298</v>
      </c>
      <c r="J305">
        <v>-5.4249332401560304</v>
      </c>
      <c r="K305">
        <v>182.63782942291999</v>
      </c>
      <c r="L305">
        <v>149.768635408167</v>
      </c>
      <c r="M305">
        <v>47.3022210198408</v>
      </c>
      <c r="N305">
        <v>0.601343241995559</v>
      </c>
      <c r="O305">
        <v>9.1930116472545897</v>
      </c>
      <c r="P305">
        <v>133.68165249088699</v>
      </c>
      <c r="Q305">
        <v>0.101977028379842</v>
      </c>
    </row>
    <row r="306" spans="1:17" x14ac:dyDescent="0.3">
      <c r="A306" t="s">
        <v>715</v>
      </c>
      <c r="B306" t="s">
        <v>716</v>
      </c>
      <c r="C306" t="s">
        <v>3177</v>
      </c>
      <c r="D306" t="s">
        <v>536</v>
      </c>
      <c r="E306">
        <v>25472.555034699999</v>
      </c>
      <c r="F306">
        <v>1391.75</v>
      </c>
      <c r="G306">
        <v>88.018342309760499</v>
      </c>
      <c r="H306">
        <v>-14.389268524107999</v>
      </c>
      <c r="I306">
        <v>61.411266928615397</v>
      </c>
      <c r="J306">
        <v>-3.26474482363921</v>
      </c>
      <c r="K306">
        <v>1476.1481169865999</v>
      </c>
      <c r="L306">
        <v>1199.2581636249899</v>
      </c>
      <c r="M306">
        <v>24.855401067406799</v>
      </c>
      <c r="N306">
        <v>0.33396650922888699</v>
      </c>
      <c r="O306">
        <v>27.6055326028381</v>
      </c>
      <c r="P306">
        <v>132.345575959933</v>
      </c>
      <c r="Q306">
        <v>7.0007731435957996E-2</v>
      </c>
    </row>
    <row r="307" spans="1:17" x14ac:dyDescent="0.3">
      <c r="A307" t="s">
        <v>717</v>
      </c>
      <c r="B307" t="s">
        <v>718</v>
      </c>
      <c r="C307" t="s">
        <v>3175</v>
      </c>
      <c r="D307" t="s">
        <v>719</v>
      </c>
      <c r="E307">
        <v>25351.509061025001</v>
      </c>
      <c r="F307">
        <v>2502.85</v>
      </c>
      <c r="G307">
        <v>46.052336908534699</v>
      </c>
      <c r="H307">
        <v>19.382838658181601</v>
      </c>
      <c r="I307">
        <v>52.286366824339503</v>
      </c>
      <c r="J307">
        <v>-7.0631130662282802</v>
      </c>
      <c r="K307">
        <v>2220.6913535273702</v>
      </c>
      <c r="L307">
        <v>1825.29813887876</v>
      </c>
      <c r="M307">
        <v>59.288221239416501</v>
      </c>
      <c r="N307">
        <v>0.89846767199254196</v>
      </c>
      <c r="O307">
        <v>7.34163054118304</v>
      </c>
      <c r="P307">
        <v>100.21198304135601</v>
      </c>
      <c r="Q307">
        <v>0.102471570368748</v>
      </c>
    </row>
    <row r="308" spans="1:17" x14ac:dyDescent="0.3">
      <c r="A308" t="s">
        <v>720</v>
      </c>
      <c r="B308" t="s">
        <v>721</v>
      </c>
      <c r="C308" t="s">
        <v>3169</v>
      </c>
      <c r="D308" t="s">
        <v>285</v>
      </c>
      <c r="E308">
        <v>24935.7753006399</v>
      </c>
      <c r="F308">
        <v>252.1</v>
      </c>
      <c r="G308">
        <v>44.983565135387501</v>
      </c>
      <c r="H308">
        <v>-2.7559793316088501</v>
      </c>
      <c r="I308">
        <v>10.424130080379999</v>
      </c>
      <c r="J308">
        <v>-4.4619128092971101</v>
      </c>
      <c r="K308">
        <v>253.11955084755499</v>
      </c>
      <c r="L308">
        <v>213.614092958377</v>
      </c>
      <c r="M308">
        <v>34.598831990640903</v>
      </c>
      <c r="N308">
        <v>0.42311047199617702</v>
      </c>
      <c r="O308">
        <v>12.812376041253399</v>
      </c>
      <c r="P308">
        <v>90.4078549848942</v>
      </c>
      <c r="Q308">
        <v>5.7909274154245002E-2</v>
      </c>
    </row>
    <row r="309" spans="1:17" x14ac:dyDescent="0.3">
      <c r="A309" t="s">
        <v>722</v>
      </c>
      <c r="B309" t="s">
        <v>723</v>
      </c>
      <c r="C309" t="s">
        <v>3183</v>
      </c>
      <c r="D309" t="s">
        <v>127</v>
      </c>
      <c r="E309">
        <v>24760.724584185002</v>
      </c>
      <c r="F309">
        <v>890.55</v>
      </c>
      <c r="G309">
        <v>76.972989019974804</v>
      </c>
      <c r="H309">
        <v>22.2662850169522</v>
      </c>
      <c r="I309">
        <v>38.6541846767606</v>
      </c>
      <c r="J309">
        <v>6.2057945037544604</v>
      </c>
      <c r="K309">
        <v>772.68185567269097</v>
      </c>
      <c r="L309">
        <v>652.71612380433396</v>
      </c>
      <c r="M309">
        <v>75.221465870973105</v>
      </c>
      <c r="N309">
        <v>0.85767372814403697</v>
      </c>
      <c r="O309">
        <v>2.0605243950367602</v>
      </c>
      <c r="P309">
        <v>111.93479295573501</v>
      </c>
      <c r="Q309">
        <v>0.101432413484806</v>
      </c>
    </row>
    <row r="310" spans="1:17" x14ac:dyDescent="0.3">
      <c r="A310" t="s">
        <v>724</v>
      </c>
      <c r="B310" t="s">
        <v>725</v>
      </c>
      <c r="C310" t="s">
        <v>3181</v>
      </c>
      <c r="D310" t="s">
        <v>89</v>
      </c>
      <c r="E310">
        <v>24740.514124224999</v>
      </c>
      <c r="F310">
        <v>306.05</v>
      </c>
      <c r="G310">
        <v>-32.711259419373299</v>
      </c>
      <c r="H310">
        <v>2.3403497493596301</v>
      </c>
      <c r="I310">
        <v>-3.7905079387357299</v>
      </c>
      <c r="J310">
        <v>-2.8037943347549499</v>
      </c>
      <c r="K310">
        <v>296.57799493189901</v>
      </c>
      <c r="L310">
        <v>293.97352720657602</v>
      </c>
      <c r="M310">
        <v>47.364716753366899</v>
      </c>
      <c r="N310">
        <v>1.10577675108119</v>
      </c>
      <c r="O310">
        <v>16.745629799052399</v>
      </c>
      <c r="P310">
        <v>21.520746476077001</v>
      </c>
      <c r="Q310">
        <v>-9.9716907064528001E-2</v>
      </c>
    </row>
    <row r="311" spans="1:17" x14ac:dyDescent="0.3">
      <c r="A311" t="s">
        <v>726</v>
      </c>
      <c r="B311" t="s">
        <v>727</v>
      </c>
      <c r="C311" t="s">
        <v>3171</v>
      </c>
      <c r="D311" t="s">
        <v>398</v>
      </c>
      <c r="E311">
        <v>24270.107443140001</v>
      </c>
      <c r="F311">
        <v>1081.7</v>
      </c>
      <c r="G311">
        <v>-26.1400041513558</v>
      </c>
      <c r="H311">
        <v>11.2552198567298</v>
      </c>
      <c r="I311">
        <v>17.0951976313183</v>
      </c>
      <c r="J311">
        <v>1.11653295636491</v>
      </c>
      <c r="K311">
        <v>1014.15705148457</v>
      </c>
      <c r="L311">
        <v>946.83626457435696</v>
      </c>
      <c r="M311">
        <v>53.542388061888502</v>
      </c>
      <c r="N311">
        <v>0.65428866543088404</v>
      </c>
      <c r="O311">
        <v>5.7409632985115904</v>
      </c>
      <c r="P311">
        <v>46.8503937007874</v>
      </c>
      <c r="Q311">
        <v>-7.3252614895275001E-2</v>
      </c>
    </row>
    <row r="312" spans="1:17" x14ac:dyDescent="0.3">
      <c r="A312" t="s">
        <v>728</v>
      </c>
      <c r="B312" t="s">
        <v>729</v>
      </c>
      <c r="C312" t="s">
        <v>3178</v>
      </c>
      <c r="D312" t="s">
        <v>495</v>
      </c>
      <c r="E312">
        <v>23805.2229323299</v>
      </c>
      <c r="F312">
        <v>197.35</v>
      </c>
      <c r="G312">
        <v>-32.272398937206098</v>
      </c>
      <c r="H312">
        <v>7.6912619600260097</v>
      </c>
      <c r="I312">
        <v>10.599431640424401</v>
      </c>
      <c r="J312">
        <v>-0.78921845186658401</v>
      </c>
      <c r="K312">
        <v>178.40032886549201</v>
      </c>
      <c r="L312">
        <v>173.255766011546</v>
      </c>
      <c r="M312">
        <v>76.812206763653506</v>
      </c>
      <c r="N312">
        <v>1.1112978101197599</v>
      </c>
      <c r="O312">
        <v>12.997213073220101</v>
      </c>
      <c r="P312">
        <v>38.7346221441124</v>
      </c>
      <c r="Q312">
        <v>4.8339478467705997E-2</v>
      </c>
    </row>
    <row r="313" spans="1:17" x14ac:dyDescent="0.3">
      <c r="A313" t="s">
        <v>730</v>
      </c>
      <c r="B313" t="s">
        <v>731</v>
      </c>
      <c r="C313" t="s">
        <v>3171</v>
      </c>
      <c r="D313" t="s">
        <v>398</v>
      </c>
      <c r="E313">
        <v>23787.0046134</v>
      </c>
      <c r="F313">
        <v>6678</v>
      </c>
      <c r="G313">
        <v>129.56958241739801</v>
      </c>
      <c r="H313">
        <v>3.5403439539232302</v>
      </c>
      <c r="I313">
        <v>46.371840328061197</v>
      </c>
      <c r="J313">
        <v>-3.1641036672623799</v>
      </c>
      <c r="K313">
        <v>6164.9193811586001</v>
      </c>
      <c r="L313">
        <v>4795.2048122202496</v>
      </c>
      <c r="M313">
        <v>51.230562159090397</v>
      </c>
      <c r="N313">
        <v>0.70311382776336795</v>
      </c>
      <c r="O313">
        <v>5.6004791853848399</v>
      </c>
      <c r="P313">
        <v>218</v>
      </c>
    </row>
    <row r="314" spans="1:17" x14ac:dyDescent="0.3">
      <c r="A314" t="s">
        <v>732</v>
      </c>
      <c r="B314" t="s">
        <v>733</v>
      </c>
      <c r="C314" t="s">
        <v>3178</v>
      </c>
      <c r="D314" t="s">
        <v>288</v>
      </c>
      <c r="E314">
        <v>23654.400184149999</v>
      </c>
      <c r="F314">
        <v>378.25</v>
      </c>
      <c r="G314">
        <v>36.2565840978396</v>
      </c>
      <c r="H314">
        <v>-5.4495036764764704</v>
      </c>
      <c r="I314">
        <v>-21.677653100097299</v>
      </c>
      <c r="J314">
        <v>-6.2601831792262397</v>
      </c>
      <c r="K314">
        <v>395.06951010752698</v>
      </c>
      <c r="L314">
        <v>378.516765627486</v>
      </c>
      <c r="M314">
        <v>45.651743101282797</v>
      </c>
      <c r="N314">
        <v>0.971362654318637</v>
      </c>
      <c r="O314">
        <v>32.769332452081898</v>
      </c>
      <c r="P314">
        <v>84.018486986134704</v>
      </c>
      <c r="Q314">
        <v>0.12804824477521601</v>
      </c>
    </row>
    <row r="315" spans="1:17" x14ac:dyDescent="0.3">
      <c r="A315" t="s">
        <v>734</v>
      </c>
      <c r="B315" t="s">
        <v>735</v>
      </c>
      <c r="C315" t="s">
        <v>3183</v>
      </c>
      <c r="D315" t="s">
        <v>161</v>
      </c>
      <c r="E315">
        <v>23607.128943945001</v>
      </c>
      <c r="F315">
        <v>742.65</v>
      </c>
      <c r="G315">
        <v>45.583972974963501</v>
      </c>
      <c r="H315">
        <v>-13.047372780791701</v>
      </c>
      <c r="I315">
        <v>45.859724078569101</v>
      </c>
      <c r="J315">
        <v>-3.9820869961821002</v>
      </c>
      <c r="K315">
        <v>703.26530964898404</v>
      </c>
      <c r="L315">
        <v>573.65670838865799</v>
      </c>
      <c r="M315">
        <v>46.093756265589903</v>
      </c>
      <c r="N315">
        <v>0.51105230638739096</v>
      </c>
      <c r="O315">
        <v>13.6403420184474</v>
      </c>
      <c r="P315">
        <v>138.02884615384599</v>
      </c>
      <c r="Q315">
        <v>0.17330267970214999</v>
      </c>
    </row>
    <row r="316" spans="1:17" x14ac:dyDescent="0.3">
      <c r="A316" t="s">
        <v>736</v>
      </c>
      <c r="B316" t="s">
        <v>737</v>
      </c>
      <c r="C316" t="s">
        <v>3171</v>
      </c>
      <c r="D316" t="s">
        <v>544</v>
      </c>
      <c r="E316">
        <v>23581.09593906</v>
      </c>
      <c r="F316">
        <v>2616.1999999999998</v>
      </c>
      <c r="G316">
        <v>11.803083358339901</v>
      </c>
      <c r="H316">
        <v>13.453068914114001</v>
      </c>
      <c r="I316">
        <v>-11.902793189415901</v>
      </c>
      <c r="J316">
        <v>2.6450183150678099</v>
      </c>
      <c r="K316">
        <v>2441.2661264011499</v>
      </c>
      <c r="L316">
        <v>2501.25134585554</v>
      </c>
      <c r="M316">
        <v>66.561688764787306</v>
      </c>
      <c r="N316">
        <v>0.73738987538410306</v>
      </c>
      <c r="O316">
        <v>48.918278419081098</v>
      </c>
      <c r="P316">
        <v>44.945843375162703</v>
      </c>
      <c r="Q316">
        <v>7.5277555605032007E-2</v>
      </c>
    </row>
    <row r="317" spans="1:17" x14ac:dyDescent="0.3">
      <c r="A317" t="s">
        <v>738</v>
      </c>
      <c r="B317" t="s">
        <v>739</v>
      </c>
      <c r="C317" t="s">
        <v>3181</v>
      </c>
      <c r="D317" t="s">
        <v>740</v>
      </c>
      <c r="E317">
        <v>23504.932497000002</v>
      </c>
      <c r="F317">
        <v>1475.9</v>
      </c>
      <c r="G317">
        <v>-19.672637958317299</v>
      </c>
      <c r="H317">
        <v>3.7026360384758301</v>
      </c>
      <c r="I317">
        <v>8.0484607475265708</v>
      </c>
      <c r="J317">
        <v>1.3132091528823899</v>
      </c>
      <c r="K317">
        <v>1405.20795745491</v>
      </c>
      <c r="L317">
        <v>1335.62096362537</v>
      </c>
      <c r="M317">
        <v>71.394138915183305</v>
      </c>
      <c r="N317">
        <v>1.1277299308219699</v>
      </c>
      <c r="O317">
        <v>4.6818890168710503</v>
      </c>
      <c r="P317">
        <v>32.922051605349601</v>
      </c>
      <c r="Q317">
        <v>-6.9945311457609996E-3</v>
      </c>
    </row>
    <row r="318" spans="1:17" x14ac:dyDescent="0.3">
      <c r="A318" t="s">
        <v>741</v>
      </c>
      <c r="B318" t="s">
        <v>742</v>
      </c>
      <c r="C318" t="s">
        <v>3175</v>
      </c>
      <c r="D318" t="s">
        <v>54</v>
      </c>
      <c r="E318">
        <v>23377.252337319998</v>
      </c>
      <c r="F318">
        <v>1189.3</v>
      </c>
      <c r="G318">
        <v>25.784350387775401</v>
      </c>
      <c r="H318">
        <v>6.7584598732620096</v>
      </c>
      <c r="I318">
        <v>8.4062419809282591</v>
      </c>
      <c r="J318">
        <v>-4.1899423876256199</v>
      </c>
      <c r="K318">
        <v>1112.6899277237901</v>
      </c>
      <c r="L318">
        <v>979.715052523954</v>
      </c>
      <c r="M318">
        <v>55.548535708004898</v>
      </c>
      <c r="N318">
        <v>1.33950467875365</v>
      </c>
      <c r="O318">
        <v>8.0425460354830598</v>
      </c>
      <c r="P318">
        <v>68.182139574347701</v>
      </c>
      <c r="Q318">
        <v>2.8763081176103E-2</v>
      </c>
    </row>
    <row r="319" spans="1:17" x14ac:dyDescent="0.3">
      <c r="A319" t="s">
        <v>743</v>
      </c>
      <c r="B319" t="s">
        <v>744</v>
      </c>
      <c r="C319" t="s">
        <v>3186</v>
      </c>
      <c r="D319" t="s">
        <v>127</v>
      </c>
      <c r="E319">
        <v>23355.874619279999</v>
      </c>
      <c r="F319">
        <v>384.3</v>
      </c>
      <c r="G319">
        <v>-3.8925248533211501</v>
      </c>
      <c r="H319">
        <v>-8.23314109103055</v>
      </c>
      <c r="I319">
        <v>-18.235789171873702</v>
      </c>
      <c r="J319">
        <v>-4.4419124287904603</v>
      </c>
      <c r="K319">
        <v>418.56726396453797</v>
      </c>
      <c r="L319">
        <v>404.17302343110498</v>
      </c>
      <c r="M319">
        <v>30.687701345609</v>
      </c>
      <c r="N319">
        <v>0.233814686184038</v>
      </c>
      <c r="O319">
        <v>50.234192037470699</v>
      </c>
      <c r="P319">
        <v>42.254303164908301</v>
      </c>
      <c r="Q319">
        <v>4.2730729045821002E-2</v>
      </c>
    </row>
    <row r="320" spans="1:17" x14ac:dyDescent="0.3">
      <c r="A320" t="s">
        <v>745</v>
      </c>
      <c r="B320" t="s">
        <v>746</v>
      </c>
      <c r="C320" t="s">
        <v>3177</v>
      </c>
      <c r="D320" t="s">
        <v>197</v>
      </c>
      <c r="E320">
        <v>23289.363883059999</v>
      </c>
      <c r="F320">
        <v>1969.55</v>
      </c>
      <c r="G320">
        <v>6.3724335110636003</v>
      </c>
      <c r="H320">
        <v>-1.0141035042014099</v>
      </c>
      <c r="I320">
        <v>-10.0577206243431</v>
      </c>
      <c r="J320">
        <v>1.66906435582416</v>
      </c>
      <c r="K320">
        <v>1960.9144121256099</v>
      </c>
      <c r="L320">
        <v>1825.91904855757</v>
      </c>
      <c r="M320">
        <v>52.599147578954799</v>
      </c>
      <c r="N320">
        <v>1.1946961935521101</v>
      </c>
      <c r="O320">
        <v>23.294661217029201</v>
      </c>
      <c r="P320">
        <v>76.903040373647102</v>
      </c>
      <c r="Q320">
        <v>0.216056833535723</v>
      </c>
    </row>
    <row r="321" spans="1:17" x14ac:dyDescent="0.3">
      <c r="A321" t="s">
        <v>747</v>
      </c>
      <c r="B321" t="s">
        <v>748</v>
      </c>
      <c r="C321" t="s">
        <v>3183</v>
      </c>
      <c r="D321" t="s">
        <v>262</v>
      </c>
      <c r="E321">
        <v>23130.28074948</v>
      </c>
      <c r="F321">
        <v>731.55</v>
      </c>
      <c r="G321">
        <v>16.499122930624399</v>
      </c>
      <c r="H321">
        <v>18.3765586589302</v>
      </c>
      <c r="I321">
        <v>1.4183936540311</v>
      </c>
      <c r="J321">
        <v>0.268608884906824</v>
      </c>
      <c r="K321">
        <v>691.10657389796097</v>
      </c>
      <c r="L321">
        <v>636.60587615317604</v>
      </c>
      <c r="M321">
        <v>65.847905967740303</v>
      </c>
      <c r="N321">
        <v>0.78880491866546099</v>
      </c>
      <c r="O321">
        <v>9.2133141958854701</v>
      </c>
      <c r="P321">
        <v>56.715938303341801</v>
      </c>
      <c r="Q321">
        <v>0.118274900593046</v>
      </c>
    </row>
    <row r="322" spans="1:17" x14ac:dyDescent="0.3">
      <c r="A322" t="s">
        <v>749</v>
      </c>
      <c r="B322" t="s">
        <v>750</v>
      </c>
      <c r="C322" t="s">
        <v>3186</v>
      </c>
      <c r="D322" t="s">
        <v>751</v>
      </c>
      <c r="E322">
        <v>23025.673136879999</v>
      </c>
      <c r="F322">
        <v>97.57</v>
      </c>
      <c r="G322">
        <v>59.059547823488899</v>
      </c>
      <c r="H322">
        <v>-7.3215344837278797</v>
      </c>
      <c r="I322">
        <v>12.414643634294601</v>
      </c>
      <c r="J322">
        <v>-0.30315904333192301</v>
      </c>
      <c r="K322">
        <v>99.300683290104004</v>
      </c>
      <c r="L322">
        <v>85.872089943993899</v>
      </c>
      <c r="M322">
        <v>50.681017208567297</v>
      </c>
      <c r="N322">
        <v>0.89937629997010604</v>
      </c>
      <c r="O322">
        <v>9.2548939223121796</v>
      </c>
      <c r="P322">
        <v>92.826086956521706</v>
      </c>
      <c r="Q322">
        <v>2.0612820630179999E-2</v>
      </c>
    </row>
    <row r="323" spans="1:17" x14ac:dyDescent="0.3">
      <c r="A323" t="s">
        <v>752</v>
      </c>
      <c r="B323" t="s">
        <v>753</v>
      </c>
      <c r="C323" t="s">
        <v>3173</v>
      </c>
      <c r="D323" t="s">
        <v>116</v>
      </c>
      <c r="E323">
        <v>23013.878074699998</v>
      </c>
      <c r="F323">
        <v>919.15</v>
      </c>
      <c r="G323">
        <v>60.543912551226001</v>
      </c>
      <c r="H323">
        <v>-2.0805902292713299</v>
      </c>
      <c r="I323">
        <v>73.192782256697697</v>
      </c>
      <c r="J323">
        <v>-1.57620623752458</v>
      </c>
      <c r="K323">
        <v>804.07119112982502</v>
      </c>
      <c r="L323">
        <v>651.55408786807402</v>
      </c>
      <c r="M323">
        <v>69.044171212498</v>
      </c>
      <c r="N323">
        <v>1.1875949186296599</v>
      </c>
      <c r="O323">
        <v>1.5503454278409301</v>
      </c>
      <c r="P323">
        <v>104.164815637494</v>
      </c>
    </row>
    <row r="324" spans="1:17" x14ac:dyDescent="0.3">
      <c r="A324" t="s">
        <v>754</v>
      </c>
      <c r="B324" t="s">
        <v>755</v>
      </c>
      <c r="C324" t="s">
        <v>3175</v>
      </c>
      <c r="D324" t="s">
        <v>54</v>
      </c>
      <c r="E324">
        <v>22822.547983619999</v>
      </c>
      <c r="F324">
        <v>2181.5500000000002</v>
      </c>
      <c r="G324">
        <v>91.5524772317941</v>
      </c>
      <c r="H324">
        <v>23.654270255959599</v>
      </c>
      <c r="I324">
        <v>33.338528298161599</v>
      </c>
      <c r="J324">
        <v>8.1345479738603093</v>
      </c>
      <c r="K324">
        <v>1746.1682702396199</v>
      </c>
      <c r="L324">
        <v>1517.5257848993299</v>
      </c>
      <c r="M324">
        <v>90.627487374682801</v>
      </c>
      <c r="N324">
        <v>1.79448222014623</v>
      </c>
      <c r="O324">
        <v>6.90564048497626</v>
      </c>
      <c r="P324">
        <v>127.55293626786199</v>
      </c>
    </row>
    <row r="325" spans="1:17" x14ac:dyDescent="0.3">
      <c r="A325" t="s">
        <v>756</v>
      </c>
      <c r="B325" t="s">
        <v>757</v>
      </c>
      <c r="C325" t="s">
        <v>3183</v>
      </c>
      <c r="D325" t="s">
        <v>451</v>
      </c>
      <c r="E325">
        <v>22763.0436628799</v>
      </c>
      <c r="F325">
        <v>715.2</v>
      </c>
      <c r="G325">
        <v>72.260966992166203</v>
      </c>
      <c r="H325">
        <v>8.6201486421401103</v>
      </c>
      <c r="I325">
        <v>56.429042992059202</v>
      </c>
      <c r="J325">
        <v>-1.14281273961708</v>
      </c>
      <c r="K325">
        <v>651.33459003344501</v>
      </c>
      <c r="L325">
        <v>538.08041492589098</v>
      </c>
      <c r="M325">
        <v>59.5449441967748</v>
      </c>
      <c r="N325">
        <v>0.69637115117243198</v>
      </c>
      <c r="O325">
        <v>2.3629753914988698</v>
      </c>
      <c r="P325">
        <v>117.683761984477</v>
      </c>
      <c r="Q325">
        <v>0.18337657669253701</v>
      </c>
    </row>
    <row r="326" spans="1:17" x14ac:dyDescent="0.3">
      <c r="A326" t="s">
        <v>758</v>
      </c>
      <c r="B326" t="s">
        <v>759</v>
      </c>
      <c r="C326" t="s">
        <v>3184</v>
      </c>
      <c r="D326" t="s">
        <v>132</v>
      </c>
      <c r="E326">
        <v>22694.70818414</v>
      </c>
      <c r="F326">
        <v>663.8</v>
      </c>
      <c r="G326">
        <v>173.36597954874301</v>
      </c>
      <c r="H326">
        <v>6.5072443864813296</v>
      </c>
      <c r="I326">
        <v>109.11983392843</v>
      </c>
      <c r="J326">
        <v>4.7280108610028799</v>
      </c>
      <c r="K326">
        <v>565.16100527559797</v>
      </c>
      <c r="L326">
        <v>422.45398197397202</v>
      </c>
      <c r="M326">
        <v>83.501333201890603</v>
      </c>
      <c r="N326">
        <v>0.79915786595955396</v>
      </c>
      <c r="O326">
        <v>2.4404941247363698</v>
      </c>
      <c r="P326">
        <v>216.019995239228</v>
      </c>
      <c r="Q326">
        <v>0.24049201252121</v>
      </c>
    </row>
    <row r="327" spans="1:17" x14ac:dyDescent="0.3">
      <c r="A327" t="s">
        <v>760</v>
      </c>
      <c r="B327" t="s">
        <v>761</v>
      </c>
      <c r="C327" t="s">
        <v>3183</v>
      </c>
      <c r="D327" t="s">
        <v>762</v>
      </c>
      <c r="E327">
        <v>22680.930758070001</v>
      </c>
      <c r="F327">
        <v>534.29999999999995</v>
      </c>
      <c r="G327">
        <v>33.850606826257099</v>
      </c>
      <c r="H327">
        <v>-6.9672910820006404</v>
      </c>
      <c r="I327">
        <v>40.643316406925798</v>
      </c>
      <c r="J327">
        <v>2.1415759976448898</v>
      </c>
      <c r="K327">
        <v>565.93517219951298</v>
      </c>
      <c r="L327">
        <v>484.27229563182101</v>
      </c>
      <c r="M327">
        <v>46.029759954640298</v>
      </c>
      <c r="N327">
        <v>0.72784770065772797</v>
      </c>
      <c r="O327">
        <v>40.0149728616882</v>
      </c>
      <c r="P327">
        <v>100.262368815592</v>
      </c>
      <c r="Q327">
        <v>0.24487788555364501</v>
      </c>
    </row>
    <row r="328" spans="1:17" x14ac:dyDescent="0.3">
      <c r="A328" t="s">
        <v>763</v>
      </c>
      <c r="B328" t="s">
        <v>764</v>
      </c>
      <c r="C328" t="s">
        <v>3172</v>
      </c>
      <c r="D328" t="s">
        <v>685</v>
      </c>
      <c r="E328">
        <v>22663.426463127998</v>
      </c>
      <c r="F328">
        <v>157.19</v>
      </c>
      <c r="G328">
        <v>86.227847071114297</v>
      </c>
      <c r="H328">
        <v>12.644120512712799</v>
      </c>
      <c r="I328">
        <v>59.400523214716102</v>
      </c>
      <c r="J328">
        <v>-2.4055167373447799</v>
      </c>
      <c r="K328">
        <v>138.97975362693299</v>
      </c>
      <c r="L328">
        <v>111.550544000101</v>
      </c>
      <c r="M328">
        <v>66.108322062807005</v>
      </c>
      <c r="N328">
        <v>0.78692410935967705</v>
      </c>
      <c r="O328">
        <v>3.0599910935810102</v>
      </c>
      <c r="P328">
        <v>155.59349593495901</v>
      </c>
      <c r="Q328">
        <v>8.2499385621862001E-2</v>
      </c>
    </row>
    <row r="329" spans="1:17" x14ac:dyDescent="0.3">
      <c r="A329" t="s">
        <v>765</v>
      </c>
      <c r="B329" t="s">
        <v>766</v>
      </c>
      <c r="C329" t="s">
        <v>3170</v>
      </c>
      <c r="D329" t="s">
        <v>282</v>
      </c>
      <c r="E329">
        <v>22654.271296800001</v>
      </c>
      <c r="F329">
        <v>2059.1999999999998</v>
      </c>
      <c r="G329">
        <v>-3.06994829474987</v>
      </c>
      <c r="H329">
        <v>15.684912194164401</v>
      </c>
      <c r="I329">
        <v>-11.8612461370956</v>
      </c>
      <c r="J329">
        <v>2.8427520770708301</v>
      </c>
      <c r="K329">
        <v>1935.0092951511201</v>
      </c>
      <c r="L329">
        <v>1860.15218149063</v>
      </c>
      <c r="M329">
        <v>51.900440652419498</v>
      </c>
      <c r="N329">
        <v>0.70033204438865104</v>
      </c>
      <c r="O329">
        <v>19.4128787878787</v>
      </c>
      <c r="P329">
        <v>33.5321963556189</v>
      </c>
      <c r="Q329">
        <v>6.9974099733497996E-2</v>
      </c>
    </row>
    <row r="330" spans="1:17" x14ac:dyDescent="0.3">
      <c r="A330" t="s">
        <v>767</v>
      </c>
      <c r="B330" t="s">
        <v>768</v>
      </c>
      <c r="C330" t="s">
        <v>3169</v>
      </c>
      <c r="D330" t="s">
        <v>192</v>
      </c>
      <c r="E330">
        <v>22633.339348239999</v>
      </c>
      <c r="F330">
        <v>401.15</v>
      </c>
      <c r="G330">
        <v>16.279836692594898</v>
      </c>
      <c r="H330">
        <v>21.9854867676971</v>
      </c>
      <c r="I330">
        <v>2.1655819746756801</v>
      </c>
      <c r="J330">
        <v>-8.5389410691860199</v>
      </c>
      <c r="K330">
        <v>375.55285724116601</v>
      </c>
      <c r="L330">
        <v>334.11811317695799</v>
      </c>
      <c r="M330">
        <v>35.345256718633998</v>
      </c>
      <c r="N330">
        <v>0.79337488215445395</v>
      </c>
      <c r="O330">
        <v>17.088370933566001</v>
      </c>
      <c r="P330">
        <v>57.6227897838899</v>
      </c>
      <c r="Q330">
        <v>7.8464409472289998E-3</v>
      </c>
    </row>
    <row r="331" spans="1:17" x14ac:dyDescent="0.3">
      <c r="A331" t="s">
        <v>769</v>
      </c>
      <c r="B331" t="s">
        <v>770</v>
      </c>
      <c r="C331" t="s">
        <v>3185</v>
      </c>
      <c r="D331" t="s">
        <v>166</v>
      </c>
      <c r="E331">
        <v>22622.161289349999</v>
      </c>
      <c r="F331">
        <v>7683.7</v>
      </c>
      <c r="G331">
        <v>-19.894997177801802</v>
      </c>
      <c r="H331">
        <v>-4.3047903814795401</v>
      </c>
      <c r="I331">
        <v>12.7597512376037</v>
      </c>
      <c r="J331">
        <v>-4.1958052431539503</v>
      </c>
      <c r="K331">
        <v>7592.5679440619397</v>
      </c>
      <c r="L331">
        <v>6917.4108672504999</v>
      </c>
      <c r="M331">
        <v>32.583958168505099</v>
      </c>
      <c r="N331">
        <v>0.95407818827563995</v>
      </c>
      <c r="O331">
        <v>5.8786782409516203</v>
      </c>
      <c r="P331">
        <v>48.481598500439603</v>
      </c>
      <c r="Q331">
        <v>-9.0905923019085996E-2</v>
      </c>
    </row>
    <row r="332" spans="1:17" x14ac:dyDescent="0.3">
      <c r="A332" t="s">
        <v>771</v>
      </c>
      <c r="B332" t="s">
        <v>772</v>
      </c>
      <c r="C332" t="s">
        <v>3171</v>
      </c>
      <c r="D332" t="s">
        <v>51</v>
      </c>
      <c r="E332">
        <v>22482.658946250001</v>
      </c>
      <c r="F332">
        <v>768.7</v>
      </c>
      <c r="G332">
        <v>-16.209820072471899</v>
      </c>
      <c r="H332">
        <v>2.7938838699004598</v>
      </c>
      <c r="I332">
        <v>4.5156981903315403</v>
      </c>
      <c r="J332">
        <v>1.9059714395391101</v>
      </c>
      <c r="K332">
        <v>750.00292728192699</v>
      </c>
      <c r="L332">
        <v>735.32095208644796</v>
      </c>
      <c r="M332">
        <v>69.334955629369603</v>
      </c>
      <c r="N332">
        <v>1.5163762713629101</v>
      </c>
      <c r="O332">
        <v>12.234942110055901</v>
      </c>
      <c r="P332">
        <v>28.105991167402699</v>
      </c>
    </row>
    <row r="333" spans="1:17" x14ac:dyDescent="0.3">
      <c r="A333" t="s">
        <v>773</v>
      </c>
      <c r="B333" t="s">
        <v>774</v>
      </c>
      <c r="C333" t="s">
        <v>3171</v>
      </c>
      <c r="D333" t="s">
        <v>544</v>
      </c>
      <c r="E333">
        <v>22436.049646045001</v>
      </c>
      <c r="F333">
        <v>528.85</v>
      </c>
      <c r="G333">
        <v>-33.473876232023599</v>
      </c>
      <c r="H333">
        <v>22.911503828219601</v>
      </c>
      <c r="I333">
        <v>32.947545916193903</v>
      </c>
      <c r="J333">
        <v>8.6213364441203293</v>
      </c>
      <c r="K333">
        <v>466.00444902309403</v>
      </c>
      <c r="L333">
        <v>475.43632248148998</v>
      </c>
      <c r="M333">
        <v>77.5106549965315</v>
      </c>
      <c r="N333">
        <v>1.5665475759440799</v>
      </c>
      <c r="O333">
        <v>29.530598618770998</v>
      </c>
      <c r="P333">
        <v>73.803733403444198</v>
      </c>
      <c r="Q333">
        <v>6.9631839028408998E-2</v>
      </c>
    </row>
    <row r="334" spans="1:17" x14ac:dyDescent="0.3">
      <c r="A334" t="s">
        <v>775</v>
      </c>
      <c r="B334" t="s">
        <v>776</v>
      </c>
      <c r="C334" t="s">
        <v>3174</v>
      </c>
      <c r="D334" t="s">
        <v>230</v>
      </c>
      <c r="E334">
        <v>22389.95313016</v>
      </c>
      <c r="F334">
        <v>1378.3</v>
      </c>
      <c r="G334">
        <v>83.420442643398701</v>
      </c>
      <c r="H334">
        <v>10.4201624591719</v>
      </c>
      <c r="I334">
        <v>18.663467151075199</v>
      </c>
      <c r="J334">
        <v>-1.2021452025498001</v>
      </c>
      <c r="K334">
        <v>1315.35056430538</v>
      </c>
      <c r="L334">
        <v>1106.9779968913599</v>
      </c>
      <c r="M334">
        <v>53.821124062987202</v>
      </c>
      <c r="N334">
        <v>0.42843067308348198</v>
      </c>
      <c r="O334">
        <v>5.1295073641442297</v>
      </c>
      <c r="P334">
        <v>129.239085239085</v>
      </c>
      <c r="Q334">
        <v>0.17199682236652</v>
      </c>
    </row>
    <row r="335" spans="1:17" x14ac:dyDescent="0.3">
      <c r="A335" t="s">
        <v>777</v>
      </c>
      <c r="B335" t="s">
        <v>778</v>
      </c>
      <c r="C335" t="s">
        <v>3171</v>
      </c>
      <c r="D335" t="s">
        <v>398</v>
      </c>
      <c r="E335">
        <v>22305.95735733</v>
      </c>
      <c r="F335">
        <v>4526.1000000000004</v>
      </c>
      <c r="G335">
        <v>52.289204204601802</v>
      </c>
      <c r="H335">
        <v>1.00570203082356</v>
      </c>
      <c r="I335">
        <v>39.5900363901006</v>
      </c>
      <c r="J335">
        <v>1.0328875524232799</v>
      </c>
      <c r="K335">
        <v>4223.7025218721501</v>
      </c>
      <c r="L335">
        <v>3529.11101236683</v>
      </c>
      <c r="M335">
        <v>66.212262722896895</v>
      </c>
      <c r="N335">
        <v>0.53779351428706901</v>
      </c>
      <c r="O335">
        <v>8.4819159983208401</v>
      </c>
      <c r="P335">
        <v>102.96412556053799</v>
      </c>
      <c r="Q335">
        <v>1.2554999520016E-2</v>
      </c>
    </row>
    <row r="336" spans="1:17" x14ac:dyDescent="0.3">
      <c r="A336" t="s">
        <v>779</v>
      </c>
      <c r="B336" t="s">
        <v>780</v>
      </c>
      <c r="C336" t="s">
        <v>3177</v>
      </c>
      <c r="D336" t="s">
        <v>197</v>
      </c>
      <c r="E336">
        <v>21860.756974625001</v>
      </c>
      <c r="F336">
        <v>576.25</v>
      </c>
      <c r="G336">
        <v>-9.6570143070561194</v>
      </c>
      <c r="H336">
        <v>2.3141468956001101</v>
      </c>
      <c r="I336">
        <v>16.098481693636401</v>
      </c>
      <c r="J336">
        <v>-0.42524248226335498</v>
      </c>
      <c r="K336">
        <v>566.19702983009597</v>
      </c>
      <c r="L336">
        <v>525.45639327112599</v>
      </c>
      <c r="M336">
        <v>64.367125693495197</v>
      </c>
      <c r="N336">
        <v>0.76984457189114797</v>
      </c>
      <c r="O336">
        <v>8.0086767895878506</v>
      </c>
      <c r="P336">
        <v>41.654375614552599</v>
      </c>
      <c r="Q336">
        <v>0.10316300683251001</v>
      </c>
    </row>
    <row r="337" spans="1:17" x14ac:dyDescent="0.3">
      <c r="A337" t="s">
        <v>781</v>
      </c>
      <c r="B337" t="s">
        <v>782</v>
      </c>
      <c r="C337" t="s">
        <v>3186</v>
      </c>
      <c r="D337" t="s">
        <v>220</v>
      </c>
      <c r="E337">
        <v>21818.28956384</v>
      </c>
      <c r="F337">
        <v>756.8</v>
      </c>
      <c r="G337">
        <v>54.529785358538</v>
      </c>
      <c r="H337">
        <v>3.0184004276640399</v>
      </c>
      <c r="I337">
        <v>44.416213644495301</v>
      </c>
      <c r="J337">
        <v>-0.565528220798173</v>
      </c>
      <c r="K337">
        <v>707.97855157274296</v>
      </c>
      <c r="L337">
        <v>591.86069408424896</v>
      </c>
      <c r="M337">
        <v>62.735274451817801</v>
      </c>
      <c r="N337">
        <v>0.72519532623843697</v>
      </c>
      <c r="O337">
        <v>2.40486257928118</v>
      </c>
      <c r="P337">
        <v>84.585365853658502</v>
      </c>
      <c r="Q337">
        <v>-2.4605779483051999E-2</v>
      </c>
    </row>
    <row r="338" spans="1:17" x14ac:dyDescent="0.3">
      <c r="A338" t="s">
        <v>783</v>
      </c>
      <c r="B338" t="s">
        <v>784</v>
      </c>
      <c r="C338" t="s">
        <v>3170</v>
      </c>
      <c r="D338" t="s">
        <v>785</v>
      </c>
      <c r="E338">
        <v>21808.70942295</v>
      </c>
      <c r="F338">
        <v>1554.9</v>
      </c>
      <c r="G338">
        <v>14.6545564330433</v>
      </c>
      <c r="H338">
        <v>-3.61805020432667</v>
      </c>
      <c r="I338">
        <v>36.311477554131301</v>
      </c>
      <c r="J338">
        <v>-2.8862776128672398</v>
      </c>
      <c r="K338">
        <v>1518.3059317826201</v>
      </c>
      <c r="L338">
        <v>1303.76526376889</v>
      </c>
      <c r="M338">
        <v>36.936122287150297</v>
      </c>
      <c r="N338">
        <v>0.29242541860137</v>
      </c>
      <c r="O338">
        <v>10.2964820888803</v>
      </c>
      <c r="P338">
        <v>57.354652633709399</v>
      </c>
      <c r="Q338">
        <v>3.0638272412019999E-2</v>
      </c>
    </row>
    <row r="339" spans="1:17" x14ac:dyDescent="0.3">
      <c r="A339" t="s">
        <v>786</v>
      </c>
      <c r="B339" t="s">
        <v>787</v>
      </c>
      <c r="C339" t="s">
        <v>3175</v>
      </c>
      <c r="D339" t="s">
        <v>271</v>
      </c>
      <c r="E339">
        <v>21807.5719575</v>
      </c>
      <c r="F339">
        <v>545</v>
      </c>
      <c r="G339">
        <v>10.530144225067099</v>
      </c>
      <c r="H339">
        <v>16.772743541543001</v>
      </c>
      <c r="I339">
        <v>23.123398181228399</v>
      </c>
      <c r="J339">
        <v>4.2047598700924604</v>
      </c>
      <c r="K339">
        <v>484.175687461194</v>
      </c>
      <c r="L339">
        <v>426.34390453807202</v>
      </c>
      <c r="M339">
        <v>57.538829308750699</v>
      </c>
      <c r="N339">
        <v>1.37671273075138</v>
      </c>
      <c r="O339">
        <v>6.4220183486238502</v>
      </c>
      <c r="P339">
        <v>55.714285714285701</v>
      </c>
      <c r="Q339">
        <v>9.6235059216516997E-2</v>
      </c>
    </row>
    <row r="340" spans="1:17" x14ac:dyDescent="0.3">
      <c r="A340" t="s">
        <v>788</v>
      </c>
      <c r="B340" t="s">
        <v>789</v>
      </c>
      <c r="C340" t="s">
        <v>3183</v>
      </c>
      <c r="D340" t="s">
        <v>527</v>
      </c>
      <c r="E340">
        <v>21471.154644549999</v>
      </c>
      <c r="F340">
        <v>1403.9</v>
      </c>
      <c r="G340">
        <v>0.40705038515126102</v>
      </c>
      <c r="H340">
        <v>-6.4508882873873796</v>
      </c>
      <c r="I340">
        <v>45.0003805287812</v>
      </c>
      <c r="J340">
        <v>0.40000119151379898</v>
      </c>
      <c r="K340">
        <v>1450.13802013136</v>
      </c>
      <c r="L340">
        <v>1266.6814659276699</v>
      </c>
      <c r="M340">
        <v>41.707275306691599</v>
      </c>
      <c r="N340">
        <v>0.61594470820686897</v>
      </c>
      <c r="O340">
        <v>21.091245815228898</v>
      </c>
      <c r="P340">
        <v>68.890225563909695</v>
      </c>
      <c r="Q340">
        <v>0.120460671760905</v>
      </c>
    </row>
    <row r="341" spans="1:17" x14ac:dyDescent="0.3">
      <c r="A341" t="s">
        <v>790</v>
      </c>
      <c r="B341" t="s">
        <v>791</v>
      </c>
      <c r="C341" t="s">
        <v>3174</v>
      </c>
      <c r="D341" t="s">
        <v>46</v>
      </c>
      <c r="E341">
        <v>21349.706617</v>
      </c>
      <c r="F341">
        <v>227</v>
      </c>
      <c r="G341">
        <v>32.582685978664898</v>
      </c>
      <c r="H341">
        <v>-18.049037222552801</v>
      </c>
      <c r="I341">
        <v>-10.2597086196158</v>
      </c>
      <c r="J341">
        <v>-7.3469970971915801</v>
      </c>
      <c r="K341">
        <v>261.45427920231299</v>
      </c>
      <c r="L341">
        <v>234.46880607386001</v>
      </c>
      <c r="M341">
        <v>20.972849283140999</v>
      </c>
      <c r="N341">
        <v>0.28299535295896899</v>
      </c>
      <c r="O341">
        <v>54.889867841409703</v>
      </c>
      <c r="P341">
        <v>78.3889980353634</v>
      </c>
      <c r="Q341">
        <v>0.15802727323851501</v>
      </c>
    </row>
    <row r="342" spans="1:17" x14ac:dyDescent="0.3">
      <c r="A342" t="s">
        <v>792</v>
      </c>
      <c r="B342" t="s">
        <v>793</v>
      </c>
      <c r="C342" t="s">
        <v>3186</v>
      </c>
      <c r="D342" t="s">
        <v>127</v>
      </c>
      <c r="E342">
        <v>21331.921789619999</v>
      </c>
      <c r="F342">
        <v>14248.65</v>
      </c>
      <c r="G342">
        <v>120.166350728769</v>
      </c>
      <c r="H342">
        <v>-0.89634222103029504</v>
      </c>
      <c r="I342">
        <v>62.994635105280501</v>
      </c>
      <c r="J342">
        <v>1.18935379128008</v>
      </c>
      <c r="K342">
        <v>13757.750778149801</v>
      </c>
      <c r="L342">
        <v>10428.4202116174</v>
      </c>
      <c r="M342">
        <v>48.874907268204403</v>
      </c>
      <c r="N342">
        <v>0.87158979126560898</v>
      </c>
      <c r="O342">
        <v>10.2006154969067</v>
      </c>
      <c r="P342">
        <v>218.80810408672301</v>
      </c>
    </row>
    <row r="343" spans="1:17" x14ac:dyDescent="0.3">
      <c r="A343" t="s">
        <v>794</v>
      </c>
      <c r="B343" t="s">
        <v>795</v>
      </c>
      <c r="C343" t="s">
        <v>3184</v>
      </c>
      <c r="D343" t="s">
        <v>132</v>
      </c>
      <c r="E343">
        <v>21186.3638769549</v>
      </c>
      <c r="F343">
        <v>1870.2</v>
      </c>
      <c r="G343">
        <v>160.13575354878199</v>
      </c>
      <c r="H343">
        <v>2.9324681592602002</v>
      </c>
      <c r="I343">
        <v>35.686917001552601</v>
      </c>
      <c r="J343">
        <v>5.4488939017996998</v>
      </c>
      <c r="K343">
        <v>1772.9840704537</v>
      </c>
      <c r="L343">
        <v>1553.1097574294299</v>
      </c>
      <c r="M343">
        <v>75.373586454397895</v>
      </c>
      <c r="N343">
        <v>1.00174834308639</v>
      </c>
      <c r="O343">
        <v>15.5386276051757</v>
      </c>
      <c r="P343">
        <v>199.24237981981</v>
      </c>
      <c r="Q343">
        <v>9.0808819146288994E-2</v>
      </c>
    </row>
    <row r="344" spans="1:17" x14ac:dyDescent="0.3">
      <c r="A344" t="s">
        <v>796</v>
      </c>
      <c r="B344" t="s">
        <v>797</v>
      </c>
      <c r="C344" t="s">
        <v>3172</v>
      </c>
      <c r="D344" t="s">
        <v>685</v>
      </c>
      <c r="E344">
        <v>21094.957415684999</v>
      </c>
      <c r="F344">
        <v>1232.1500000000001</v>
      </c>
      <c r="G344">
        <v>18.630335579638899</v>
      </c>
      <c r="H344">
        <v>-0.25392847024708598</v>
      </c>
      <c r="I344">
        <v>59.279104062863802</v>
      </c>
      <c r="J344">
        <v>-3.9063532412010198</v>
      </c>
      <c r="K344">
        <v>1277.9110514812101</v>
      </c>
      <c r="L344">
        <v>1094.9470847678101</v>
      </c>
      <c r="M344">
        <v>31.344905524981399</v>
      </c>
      <c r="N344">
        <v>0.40905795277092699</v>
      </c>
      <c r="O344">
        <v>21.332629955768301</v>
      </c>
      <c r="P344">
        <v>89.197696737044097</v>
      </c>
      <c r="Q344">
        <v>0.101083755775758</v>
      </c>
    </row>
    <row r="345" spans="1:17" x14ac:dyDescent="0.3">
      <c r="A345" t="s">
        <v>798</v>
      </c>
      <c r="B345" t="s">
        <v>799</v>
      </c>
      <c r="C345" t="s">
        <v>3175</v>
      </c>
      <c r="D345" t="s">
        <v>271</v>
      </c>
      <c r="E345">
        <v>20960.7292397399</v>
      </c>
      <c r="F345">
        <v>420.95</v>
      </c>
      <c r="G345">
        <v>-1.2847497540334001</v>
      </c>
      <c r="H345">
        <v>2.0575111711968099</v>
      </c>
      <c r="I345">
        <v>-17.4609077686593</v>
      </c>
      <c r="J345">
        <v>-0.89119042903316403</v>
      </c>
      <c r="K345">
        <v>390.798155978225</v>
      </c>
      <c r="L345">
        <v>377.48639385481601</v>
      </c>
      <c r="M345">
        <v>69.258729362709204</v>
      </c>
      <c r="N345">
        <v>0.49117145436679399</v>
      </c>
      <c r="O345">
        <v>32.557310844518298</v>
      </c>
      <c r="P345">
        <v>35.310189649630303</v>
      </c>
      <c r="Q345">
        <v>0.10329822642222999</v>
      </c>
    </row>
    <row r="346" spans="1:17" x14ac:dyDescent="0.3">
      <c r="A346" t="s">
        <v>800</v>
      </c>
      <c r="B346" t="s">
        <v>801</v>
      </c>
      <c r="C346" t="s">
        <v>3185</v>
      </c>
      <c r="D346" t="s">
        <v>379</v>
      </c>
      <c r="E346">
        <v>20884.000981124998</v>
      </c>
      <c r="F346">
        <v>521.25</v>
      </c>
      <c r="G346">
        <v>58.825562005893197</v>
      </c>
      <c r="H346">
        <v>1.7771819791677801</v>
      </c>
      <c r="I346">
        <v>36.487004146645702</v>
      </c>
      <c r="J346">
        <v>-0.27777078613343498</v>
      </c>
      <c r="K346">
        <v>502.56453605446802</v>
      </c>
      <c r="L346">
        <v>429.69214366486102</v>
      </c>
      <c r="M346">
        <v>60.010650004836997</v>
      </c>
      <c r="N346">
        <v>0.390023039041831</v>
      </c>
      <c r="O346">
        <v>10.187050359712201</v>
      </c>
      <c r="P346">
        <v>97.855380527614301</v>
      </c>
      <c r="Q346">
        <v>3.7368976596207998E-2</v>
      </c>
    </row>
    <row r="347" spans="1:17" x14ac:dyDescent="0.3">
      <c r="A347" t="s">
        <v>802</v>
      </c>
      <c r="B347" t="s">
        <v>803</v>
      </c>
      <c r="C347" t="s">
        <v>3182</v>
      </c>
      <c r="D347" t="s">
        <v>804</v>
      </c>
      <c r="E347">
        <v>20838.552528420001</v>
      </c>
      <c r="F347">
        <v>301.95</v>
      </c>
      <c r="G347">
        <v>55.086130782366702</v>
      </c>
      <c r="H347">
        <v>-3.6017016317491199</v>
      </c>
      <c r="I347">
        <v>43.692757220395002</v>
      </c>
      <c r="J347">
        <v>-7.0071608990826899</v>
      </c>
      <c r="K347">
        <v>288.71669603269402</v>
      </c>
      <c r="L347">
        <v>228.94360183283999</v>
      </c>
      <c r="M347">
        <v>38.220107388499002</v>
      </c>
      <c r="N347">
        <v>0.59146592919295804</v>
      </c>
      <c r="O347">
        <v>13.893028647127</v>
      </c>
      <c r="P347">
        <v>103.60755225893401</v>
      </c>
      <c r="Q347">
        <v>3.7328017254215001E-2</v>
      </c>
    </row>
    <row r="348" spans="1:17" x14ac:dyDescent="0.3">
      <c r="A348" t="s">
        <v>805</v>
      </c>
      <c r="B348" t="s">
        <v>806</v>
      </c>
      <c r="C348" t="s">
        <v>3184</v>
      </c>
      <c r="D348" t="s">
        <v>132</v>
      </c>
      <c r="E348">
        <v>20838.438028754899</v>
      </c>
      <c r="F348">
        <v>1483.05</v>
      </c>
      <c r="G348">
        <v>197.374012754549</v>
      </c>
      <c r="H348">
        <v>-6.9632474741116104</v>
      </c>
      <c r="I348">
        <v>3.5401175334583801</v>
      </c>
      <c r="J348">
        <v>1.78161636021467E-2</v>
      </c>
      <c r="K348">
        <v>1457.41461075702</v>
      </c>
      <c r="L348">
        <v>1222.46246671634</v>
      </c>
      <c r="M348">
        <v>55.319146083269899</v>
      </c>
      <c r="N348">
        <v>0.90733600258003699</v>
      </c>
      <c r="O348">
        <v>6.2000606857489604</v>
      </c>
      <c r="P348">
        <v>234.02027027027</v>
      </c>
    </row>
    <row r="349" spans="1:17" x14ac:dyDescent="0.3">
      <c r="A349" t="s">
        <v>807</v>
      </c>
      <c r="B349" t="s">
        <v>808</v>
      </c>
      <c r="C349" t="s">
        <v>3179</v>
      </c>
      <c r="D349" t="s">
        <v>127</v>
      </c>
      <c r="E349">
        <v>20669.79290094</v>
      </c>
      <c r="F349">
        <v>1132.9000000000001</v>
      </c>
      <c r="G349">
        <v>176.98833453313699</v>
      </c>
      <c r="H349">
        <v>19.774161165828001</v>
      </c>
      <c r="I349">
        <v>-2.2730930110591698</v>
      </c>
      <c r="J349">
        <v>-1.15980085761983</v>
      </c>
      <c r="K349">
        <v>978.61789682072197</v>
      </c>
      <c r="L349">
        <v>862.75739060320996</v>
      </c>
      <c r="M349">
        <v>71.539089930705998</v>
      </c>
      <c r="N349">
        <v>1.85166790821952</v>
      </c>
      <c r="O349">
        <v>15.9855238767764</v>
      </c>
      <c r="P349">
        <v>214.694444444444</v>
      </c>
      <c r="Q349">
        <v>0.24602700977981901</v>
      </c>
    </row>
    <row r="350" spans="1:17" x14ac:dyDescent="0.3">
      <c r="A350" t="s">
        <v>809</v>
      </c>
      <c r="B350" t="s">
        <v>810</v>
      </c>
      <c r="C350" t="s">
        <v>3186</v>
      </c>
      <c r="D350" t="s">
        <v>468</v>
      </c>
      <c r="E350">
        <v>20440.270989600001</v>
      </c>
      <c r="F350">
        <v>1971.75</v>
      </c>
      <c r="G350">
        <v>-21.556354925247799</v>
      </c>
      <c r="H350">
        <v>-8.0321652337268095</v>
      </c>
      <c r="I350">
        <v>5.6015641404199297</v>
      </c>
      <c r="J350">
        <v>1.5590575640128099</v>
      </c>
      <c r="K350">
        <v>1967.4388784841699</v>
      </c>
      <c r="L350">
        <v>1847.0433164439601</v>
      </c>
      <c r="M350">
        <v>58.888748909873897</v>
      </c>
      <c r="N350">
        <v>0.97511442603065601</v>
      </c>
      <c r="O350">
        <v>18.169139089641099</v>
      </c>
      <c r="P350">
        <v>34.848173984406998</v>
      </c>
      <c r="Q350">
        <v>-2.8338582904907001E-2</v>
      </c>
    </row>
    <row r="351" spans="1:17" x14ac:dyDescent="0.3">
      <c r="A351" t="s">
        <v>811</v>
      </c>
      <c r="B351" t="s">
        <v>812</v>
      </c>
      <c r="C351" t="s">
        <v>3185</v>
      </c>
      <c r="D351" t="s">
        <v>468</v>
      </c>
      <c r="E351">
        <v>20346.278579624999</v>
      </c>
      <c r="F351">
        <v>561.25</v>
      </c>
      <c r="G351">
        <v>-16.417795798270799</v>
      </c>
      <c r="H351">
        <v>-10.710784823599701</v>
      </c>
      <c r="I351">
        <v>-28.0928742284629</v>
      </c>
      <c r="J351">
        <v>-6.55117653181075</v>
      </c>
      <c r="K351">
        <v>637.44076644160805</v>
      </c>
      <c r="L351">
        <v>642.35378817484695</v>
      </c>
      <c r="M351">
        <v>20.6351860824774</v>
      </c>
      <c r="N351">
        <v>0.99621986690623898</v>
      </c>
      <c r="O351">
        <v>37.060133630289499</v>
      </c>
      <c r="P351">
        <v>28.1392694063926</v>
      </c>
      <c r="Q351">
        <v>-8.3588760015629995E-2</v>
      </c>
    </row>
    <row r="352" spans="1:17" x14ac:dyDescent="0.3">
      <c r="A352" t="s">
        <v>813</v>
      </c>
      <c r="B352" t="s">
        <v>814</v>
      </c>
      <c r="C352" t="s">
        <v>3182</v>
      </c>
      <c r="D352" t="s">
        <v>423</v>
      </c>
      <c r="E352">
        <v>20344.686530610001</v>
      </c>
      <c r="F352">
        <v>8574.15</v>
      </c>
      <c r="G352">
        <v>-0.55972781786115799</v>
      </c>
      <c r="H352">
        <v>11.765067408651101</v>
      </c>
      <c r="I352">
        <v>38.297843854810502</v>
      </c>
      <c r="J352">
        <v>11.2006699700831</v>
      </c>
      <c r="K352">
        <v>8098.7283392421496</v>
      </c>
      <c r="L352">
        <v>7397.3736933871996</v>
      </c>
      <c r="M352">
        <v>56.925981327609897</v>
      </c>
      <c r="N352">
        <v>3.509742314201</v>
      </c>
      <c r="O352">
        <v>10.666363429611099</v>
      </c>
      <c r="P352">
        <v>56.2743775744541</v>
      </c>
      <c r="Q352">
        <v>8.2972181133840004E-3</v>
      </c>
    </row>
    <row r="353" spans="1:17" x14ac:dyDescent="0.3">
      <c r="A353" t="s">
        <v>815</v>
      </c>
      <c r="B353" t="s">
        <v>816</v>
      </c>
      <c r="C353" t="s">
        <v>3186</v>
      </c>
      <c r="D353" t="s">
        <v>596</v>
      </c>
      <c r="E353">
        <v>20332.059011550002</v>
      </c>
      <c r="F353">
        <v>816.75</v>
      </c>
      <c r="G353">
        <v>-35.453665423441102</v>
      </c>
      <c r="H353">
        <v>1.4453499400610299</v>
      </c>
      <c r="I353">
        <v>-19.5069303669692</v>
      </c>
      <c r="J353">
        <v>-3.4619641156142098</v>
      </c>
      <c r="K353">
        <v>822.64393414380902</v>
      </c>
      <c r="L353">
        <v>842.20958114085602</v>
      </c>
      <c r="M353">
        <v>41.201959055906201</v>
      </c>
      <c r="N353">
        <v>0.68240458291775197</v>
      </c>
      <c r="O353">
        <v>17.416590143862798</v>
      </c>
      <c r="P353">
        <v>7.71513353115727</v>
      </c>
      <c r="Q353">
        <v>-0.14023708991662201</v>
      </c>
    </row>
    <row r="354" spans="1:17" x14ac:dyDescent="0.3">
      <c r="A354" t="s">
        <v>817</v>
      </c>
      <c r="B354" t="s">
        <v>818</v>
      </c>
      <c r="C354" t="s">
        <v>3171</v>
      </c>
      <c r="D354" t="s">
        <v>819</v>
      </c>
      <c r="E354">
        <v>20280.609881975</v>
      </c>
      <c r="F354">
        <v>228.07</v>
      </c>
      <c r="G354">
        <v>45.433560544534501</v>
      </c>
      <c r="H354">
        <v>9.8408005167031796</v>
      </c>
      <c r="I354">
        <v>52.084288535525303</v>
      </c>
      <c r="J354">
        <v>1.7475251691773901</v>
      </c>
      <c r="K354">
        <v>197.398652846338</v>
      </c>
      <c r="L354">
        <v>169.695016395723</v>
      </c>
      <c r="M354">
        <v>85.667392015341804</v>
      </c>
      <c r="N354">
        <v>1.01073114669272</v>
      </c>
      <c r="O354">
        <v>0.45161573201211103</v>
      </c>
      <c r="P354">
        <v>87.943963741244303</v>
      </c>
      <c r="Q354">
        <v>1.8015506212319999E-3</v>
      </c>
    </row>
    <row r="355" spans="1:17" x14ac:dyDescent="0.3">
      <c r="A355" t="s">
        <v>820</v>
      </c>
      <c r="B355" t="s">
        <v>821</v>
      </c>
      <c r="C355" t="s">
        <v>3186</v>
      </c>
      <c r="D355" t="s">
        <v>132</v>
      </c>
      <c r="E355">
        <v>20173.740000000002</v>
      </c>
      <c r="F355">
        <v>140.18</v>
      </c>
      <c r="G355">
        <v>-11.987430908875099</v>
      </c>
      <c r="H355">
        <v>-2.58021947935356</v>
      </c>
      <c r="I355">
        <v>-4.8047757408602703</v>
      </c>
      <c r="J355">
        <v>-2.3680154529833599</v>
      </c>
      <c r="K355">
        <v>140.47584305897399</v>
      </c>
      <c r="L355">
        <v>133.99982675044899</v>
      </c>
      <c r="M355">
        <v>53.328059728626101</v>
      </c>
      <c r="N355">
        <v>8.3898829030613797E-2</v>
      </c>
      <c r="O355">
        <v>10.465116279069701</v>
      </c>
      <c r="P355">
        <v>17.0996575056386</v>
      </c>
    </row>
    <row r="356" spans="1:17" x14ac:dyDescent="0.3">
      <c r="A356" t="s">
        <v>822</v>
      </c>
      <c r="B356" t="s">
        <v>823</v>
      </c>
      <c r="C356" t="s">
        <v>3186</v>
      </c>
      <c r="D356" t="s">
        <v>132</v>
      </c>
      <c r="E356">
        <v>20155.501969815999</v>
      </c>
      <c r="F356">
        <v>354.29</v>
      </c>
      <c r="G356">
        <v>-11.9298817208596</v>
      </c>
      <c r="H356">
        <v>-0.31295694250501499</v>
      </c>
      <c r="I356">
        <v>-12.2462465039596</v>
      </c>
      <c r="J356">
        <v>0.76350067167024505</v>
      </c>
      <c r="K356">
        <v>342.484081069154</v>
      </c>
      <c r="L356">
        <v>337.400780430905</v>
      </c>
      <c r="M356">
        <v>42.778347382377802</v>
      </c>
      <c r="N356">
        <v>1.35151386688965</v>
      </c>
      <c r="O356">
        <v>3.0229473030568101</v>
      </c>
      <c r="P356">
        <v>16.351395730705999</v>
      </c>
      <c r="Q356">
        <v>-0.10379904096142301</v>
      </c>
    </row>
    <row r="357" spans="1:17" x14ac:dyDescent="0.3">
      <c r="A357" t="s">
        <v>824</v>
      </c>
      <c r="B357" t="s">
        <v>825</v>
      </c>
      <c r="C357" t="s">
        <v>3181</v>
      </c>
      <c r="D357" t="s">
        <v>215</v>
      </c>
      <c r="E357">
        <v>20151.305846160001</v>
      </c>
      <c r="F357">
        <v>463.2</v>
      </c>
      <c r="G357">
        <v>25.588780090482999</v>
      </c>
      <c r="H357">
        <v>-13.227000806803</v>
      </c>
      <c r="I357">
        <v>27.615542787574601</v>
      </c>
      <c r="J357">
        <v>-1.8424099412282799</v>
      </c>
      <c r="K357">
        <v>458.693487123588</v>
      </c>
      <c r="L357">
        <v>389.616176078678</v>
      </c>
      <c r="M357">
        <v>46.838381132902903</v>
      </c>
      <c r="N357">
        <v>0.47276310029719998</v>
      </c>
      <c r="O357">
        <v>24.6653713298791</v>
      </c>
      <c r="P357">
        <v>64.839857651245495</v>
      </c>
      <c r="Q357">
        <v>6.4773361502982005E-2</v>
      </c>
    </row>
    <row r="358" spans="1:17" x14ac:dyDescent="0.3">
      <c r="A358" t="s">
        <v>826</v>
      </c>
      <c r="B358" t="s">
        <v>827</v>
      </c>
      <c r="C358" t="s">
        <v>3185</v>
      </c>
      <c r="D358" t="s">
        <v>285</v>
      </c>
      <c r="E358">
        <v>20094.2217239399</v>
      </c>
      <c r="F358">
        <v>532.35</v>
      </c>
      <c r="G358">
        <v>195.128828125251</v>
      </c>
      <c r="H358">
        <v>19.348099820575701</v>
      </c>
      <c r="I358">
        <v>99.856052597804094</v>
      </c>
      <c r="J358">
        <v>0.54024677213710004</v>
      </c>
      <c r="K358">
        <v>417.28405125294802</v>
      </c>
      <c r="L358">
        <v>309.58766641279402</v>
      </c>
      <c r="M358">
        <v>76.562266006787198</v>
      </c>
      <c r="N358">
        <v>0.64229304843671697</v>
      </c>
      <c r="O358">
        <v>1.80332488024796</v>
      </c>
      <c r="P358">
        <v>231.57894736842101</v>
      </c>
      <c r="Q358">
        <v>0.15059592998485699</v>
      </c>
    </row>
    <row r="359" spans="1:17" x14ac:dyDescent="0.3">
      <c r="A359" t="s">
        <v>828</v>
      </c>
      <c r="B359" t="s">
        <v>829</v>
      </c>
      <c r="C359" t="s">
        <v>3180</v>
      </c>
      <c r="D359" t="s">
        <v>80</v>
      </c>
      <c r="E359">
        <v>19866.281848499999</v>
      </c>
      <c r="F359">
        <v>840.75</v>
      </c>
      <c r="G359">
        <v>-31.197687589337999</v>
      </c>
      <c r="H359">
        <v>1.70706266935272</v>
      </c>
      <c r="I359">
        <v>-10.464271341883601</v>
      </c>
      <c r="J359">
        <v>-0.57470371577893198</v>
      </c>
      <c r="K359">
        <v>824.86689666079303</v>
      </c>
      <c r="L359">
        <v>841.503339036174</v>
      </c>
      <c r="M359">
        <v>51.991092981127103</v>
      </c>
      <c r="N359">
        <v>0.56558744983869202</v>
      </c>
      <c r="O359">
        <v>25.8638120725542</v>
      </c>
      <c r="P359">
        <v>20.107142857142801</v>
      </c>
      <c r="Q359">
        <v>-7.1572775224207005E-2</v>
      </c>
    </row>
    <row r="360" spans="1:17" x14ac:dyDescent="0.3">
      <c r="A360" t="s">
        <v>830</v>
      </c>
      <c r="B360" t="s">
        <v>831</v>
      </c>
      <c r="C360" t="s">
        <v>3173</v>
      </c>
      <c r="D360" t="s">
        <v>37</v>
      </c>
      <c r="E360">
        <v>19856.807424300001</v>
      </c>
      <c r="F360">
        <v>540.75</v>
      </c>
      <c r="G360">
        <v>28.6070121916704</v>
      </c>
      <c r="H360">
        <v>-7.1398280558473601</v>
      </c>
      <c r="I360">
        <v>14.973682344679601</v>
      </c>
      <c r="J360">
        <v>-5.6168326765746297</v>
      </c>
      <c r="K360">
        <v>531.71625187475195</v>
      </c>
      <c r="L360">
        <v>464.500483888264</v>
      </c>
      <c r="M360">
        <v>38.570120136334303</v>
      </c>
      <c r="N360">
        <v>0.74299026115880096</v>
      </c>
      <c r="O360">
        <v>10.1895515487748</v>
      </c>
      <c r="P360">
        <v>62.387387387387299</v>
      </c>
      <c r="Q360">
        <v>0.14119445996893801</v>
      </c>
    </row>
    <row r="361" spans="1:17" x14ac:dyDescent="0.3">
      <c r="A361" t="s">
        <v>832</v>
      </c>
      <c r="B361" t="s">
        <v>833</v>
      </c>
      <c r="C361" t="s">
        <v>3171</v>
      </c>
      <c r="D361" t="s">
        <v>51</v>
      </c>
      <c r="E361">
        <v>19778.552104639999</v>
      </c>
      <c r="F361">
        <v>1240.4000000000001</v>
      </c>
      <c r="G361">
        <v>-32.893048193148203</v>
      </c>
      <c r="H361">
        <v>-0.39902720666827801</v>
      </c>
      <c r="I361">
        <v>-26.473841332222602</v>
      </c>
      <c r="J361">
        <v>1.3618734195625</v>
      </c>
      <c r="K361">
        <v>1259.9915817728599</v>
      </c>
      <c r="L361">
        <v>1358.9146196266599</v>
      </c>
      <c r="M361">
        <v>55.099758382878299</v>
      </c>
      <c r="N361">
        <v>0.94299247680434095</v>
      </c>
      <c r="O361">
        <v>44.792002579812902</v>
      </c>
      <c r="P361">
        <v>7.5802254986990496</v>
      </c>
      <c r="Q361">
        <v>6.2133109723856002E-2</v>
      </c>
    </row>
    <row r="362" spans="1:17" x14ac:dyDescent="0.3">
      <c r="A362" t="s">
        <v>834</v>
      </c>
      <c r="B362" t="s">
        <v>835</v>
      </c>
      <c r="C362" t="s">
        <v>3183</v>
      </c>
      <c r="D362" t="s">
        <v>324</v>
      </c>
      <c r="E362">
        <v>19669.72392</v>
      </c>
      <c r="F362">
        <v>1717.1</v>
      </c>
      <c r="G362">
        <v>82.502791738752506</v>
      </c>
      <c r="H362">
        <v>-15.221227810535799</v>
      </c>
      <c r="I362">
        <v>110.28002135181001</v>
      </c>
      <c r="J362">
        <v>-4.8177140740633897</v>
      </c>
      <c r="K362">
        <v>1893.9338214694301</v>
      </c>
      <c r="L362">
        <v>1456.0041756390499</v>
      </c>
      <c r="M362">
        <v>30.936914890436402</v>
      </c>
      <c r="N362">
        <v>0.27724097778298701</v>
      </c>
      <c r="O362">
        <v>65.034069069943499</v>
      </c>
      <c r="P362">
        <v>164.86194662964601</v>
      </c>
      <c r="Q362">
        <v>0.19184348865758599</v>
      </c>
    </row>
    <row r="363" spans="1:17" x14ac:dyDescent="0.3">
      <c r="A363" t="s">
        <v>836</v>
      </c>
      <c r="B363" t="s">
        <v>837</v>
      </c>
      <c r="C363" t="s">
        <v>3186</v>
      </c>
      <c r="D363" t="s">
        <v>51</v>
      </c>
      <c r="E363">
        <v>19662.690420834999</v>
      </c>
      <c r="F363">
        <v>457.55</v>
      </c>
      <c r="G363">
        <v>12.8353443331912</v>
      </c>
      <c r="H363">
        <v>11.0390829362521</v>
      </c>
      <c r="I363">
        <v>23.821800798904899</v>
      </c>
      <c r="J363">
        <v>2.3909996697557001</v>
      </c>
      <c r="K363">
        <v>418.078086594647</v>
      </c>
      <c r="M363">
        <v>66.461985545755397</v>
      </c>
      <c r="N363">
        <v>1.0443407758918</v>
      </c>
      <c r="O363">
        <v>6.4255272647797996</v>
      </c>
      <c r="P363">
        <v>56.695205479452</v>
      </c>
    </row>
    <row r="364" spans="1:17" x14ac:dyDescent="0.3">
      <c r="A364" t="s">
        <v>838</v>
      </c>
      <c r="B364" t="s">
        <v>839</v>
      </c>
      <c r="C364" t="s">
        <v>3181</v>
      </c>
      <c r="D364" t="s">
        <v>840</v>
      </c>
      <c r="E364">
        <v>19614.54242215</v>
      </c>
      <c r="F364">
        <v>882.85</v>
      </c>
      <c r="G364">
        <v>9.0169945751860698</v>
      </c>
      <c r="H364">
        <v>19.1664607017502</v>
      </c>
      <c r="I364">
        <v>21.3073651303167</v>
      </c>
      <c r="J364">
        <v>7.4432602446085898</v>
      </c>
      <c r="K364">
        <v>762.40802641701703</v>
      </c>
      <c r="L364">
        <v>707.05297335517605</v>
      </c>
      <c r="M364">
        <v>82.664663271729097</v>
      </c>
      <c r="N364">
        <v>2.1159085426941302</v>
      </c>
      <c r="O364">
        <v>2.84872854958373</v>
      </c>
      <c r="P364">
        <v>48.627946127946103</v>
      </c>
      <c r="Q364">
        <v>8.2557334804197996E-2</v>
      </c>
    </row>
    <row r="365" spans="1:17" x14ac:dyDescent="0.3">
      <c r="A365" t="s">
        <v>841</v>
      </c>
      <c r="B365" t="s">
        <v>842</v>
      </c>
      <c r="C365" t="s">
        <v>3174</v>
      </c>
      <c r="D365" t="s">
        <v>46</v>
      </c>
      <c r="E365">
        <v>19607.648943239899</v>
      </c>
      <c r="F365">
        <v>312.3</v>
      </c>
      <c r="G365">
        <v>81.598634132760395</v>
      </c>
      <c r="H365">
        <v>-3.42401115775098</v>
      </c>
      <c r="I365">
        <v>24.732905318754501</v>
      </c>
      <c r="J365">
        <v>-2.67600541150194</v>
      </c>
      <c r="K365">
        <v>318.15140659706799</v>
      </c>
      <c r="L365">
        <v>268.19373722349798</v>
      </c>
      <c r="M365">
        <v>42.758632533137103</v>
      </c>
      <c r="N365">
        <v>0.42315315378666302</v>
      </c>
      <c r="O365">
        <v>16.714697406340001</v>
      </c>
      <c r="P365">
        <v>128.70743317466099</v>
      </c>
      <c r="Q365">
        <v>0.15939195667528</v>
      </c>
    </row>
    <row r="366" spans="1:17" x14ac:dyDescent="0.3">
      <c r="A366" t="s">
        <v>843</v>
      </c>
      <c r="B366" t="s">
        <v>844</v>
      </c>
      <c r="C366" t="s">
        <v>3181</v>
      </c>
      <c r="D366" t="s">
        <v>37</v>
      </c>
      <c r="E366">
        <v>19426.838740300002</v>
      </c>
      <c r="F366">
        <v>879.5</v>
      </c>
      <c r="G366">
        <v>-14.957583097062701</v>
      </c>
      <c r="H366">
        <v>-2.8810618821495</v>
      </c>
      <c r="I366">
        <v>-2.9301220589776902</v>
      </c>
      <c r="J366">
        <v>-4.8128694598278399</v>
      </c>
      <c r="K366">
        <v>908.48685433107198</v>
      </c>
      <c r="L366">
        <v>864.87851087238801</v>
      </c>
      <c r="M366">
        <v>34.6527594291369</v>
      </c>
      <c r="N366">
        <v>0.358812143314237</v>
      </c>
      <c r="O366">
        <v>16.543490619670202</v>
      </c>
      <c r="P366">
        <v>23.664229471315998</v>
      </c>
    </row>
    <row r="367" spans="1:17" x14ac:dyDescent="0.3">
      <c r="A367" t="s">
        <v>845</v>
      </c>
      <c r="B367" t="s">
        <v>846</v>
      </c>
      <c r="C367" t="s">
        <v>3186</v>
      </c>
      <c r="D367" t="s">
        <v>847</v>
      </c>
      <c r="E367">
        <v>19300.9362003149</v>
      </c>
      <c r="F367">
        <v>1777.45</v>
      </c>
      <c r="G367">
        <v>0.34430804544216098</v>
      </c>
      <c r="H367">
        <v>8.0563344989051693</v>
      </c>
      <c r="I367">
        <v>11.330764511155801</v>
      </c>
      <c r="J367">
        <v>-2.5979082903244799</v>
      </c>
      <c r="K367">
        <v>1722.0852046551499</v>
      </c>
      <c r="M367">
        <v>50.468680944902196</v>
      </c>
      <c r="N367">
        <v>0.42041520129222798</v>
      </c>
      <c r="O367">
        <v>12.5770063855523</v>
      </c>
      <c r="P367">
        <v>44.314537409166498</v>
      </c>
    </row>
    <row r="368" spans="1:17" x14ac:dyDescent="0.3">
      <c r="A368" t="s">
        <v>848</v>
      </c>
      <c r="B368" t="s">
        <v>849</v>
      </c>
      <c r="C368" t="s">
        <v>3176</v>
      </c>
      <c r="D368" t="s">
        <v>127</v>
      </c>
      <c r="E368">
        <v>19098.14597356</v>
      </c>
      <c r="F368">
        <v>1316.2</v>
      </c>
      <c r="G368">
        <v>191.99029398741999</v>
      </c>
      <c r="H368">
        <v>30.272642373068201</v>
      </c>
      <c r="I368">
        <v>156.46021678766999</v>
      </c>
      <c r="J368">
        <v>23.6305596589314</v>
      </c>
      <c r="K368">
        <v>930.61800642863204</v>
      </c>
      <c r="L368">
        <v>671.80251554405004</v>
      </c>
      <c r="M368">
        <v>96.538202927551595</v>
      </c>
      <c r="N368">
        <v>1.81594277466036</v>
      </c>
      <c r="O368">
        <v>2.4008509345084299</v>
      </c>
      <c r="P368">
        <v>251.83106121357901</v>
      </c>
      <c r="Q368">
        <v>0.22014043590180801</v>
      </c>
    </row>
    <row r="369" spans="1:17" x14ac:dyDescent="0.3">
      <c r="A369" t="s">
        <v>850</v>
      </c>
      <c r="B369" t="s">
        <v>851</v>
      </c>
      <c r="C369" t="s">
        <v>3175</v>
      </c>
      <c r="D369" t="s">
        <v>54</v>
      </c>
      <c r="E369">
        <v>19011.260648709998</v>
      </c>
      <c r="F369">
        <v>1397.05</v>
      </c>
      <c r="G369">
        <v>44.563580593741598</v>
      </c>
      <c r="H369">
        <v>10.7039083114398</v>
      </c>
      <c r="I369">
        <v>50.0942697303568</v>
      </c>
      <c r="J369">
        <v>-7.0799872643198398</v>
      </c>
      <c r="K369">
        <v>1254.52407929424</v>
      </c>
      <c r="L369">
        <v>1025.80748092371</v>
      </c>
      <c r="M369">
        <v>50.228761710608403</v>
      </c>
      <c r="N369">
        <v>0.98184671651245703</v>
      </c>
      <c r="O369">
        <v>8.9474249311048304</v>
      </c>
      <c r="P369">
        <v>73.762437810945201</v>
      </c>
      <c r="Q369">
        <v>7.3693918989981996E-2</v>
      </c>
    </row>
    <row r="370" spans="1:17" x14ac:dyDescent="0.3">
      <c r="A370" t="s">
        <v>852</v>
      </c>
      <c r="B370" t="s">
        <v>853</v>
      </c>
      <c r="C370" t="s">
        <v>3175</v>
      </c>
      <c r="D370" t="s">
        <v>54</v>
      </c>
      <c r="E370">
        <v>18981.502844189999</v>
      </c>
      <c r="F370">
        <v>1198.7</v>
      </c>
      <c r="G370">
        <v>144.60035934329201</v>
      </c>
      <c r="H370">
        <v>37.675772951194702</v>
      </c>
      <c r="I370">
        <v>94.923923926527294</v>
      </c>
      <c r="J370">
        <v>15.2916661248493</v>
      </c>
      <c r="K370">
        <v>915.78177992694805</v>
      </c>
      <c r="L370">
        <v>711.71468138438695</v>
      </c>
      <c r="M370">
        <v>83.256249297059696</v>
      </c>
      <c r="N370">
        <v>2.4750326893047001</v>
      </c>
      <c r="O370">
        <v>4.0418787019270903</v>
      </c>
      <c r="P370">
        <v>276.06274509803899</v>
      </c>
      <c r="Q370">
        <v>6.7067279888305006E-2</v>
      </c>
    </row>
    <row r="371" spans="1:17" x14ac:dyDescent="0.3">
      <c r="A371" t="s">
        <v>854</v>
      </c>
      <c r="B371" t="s">
        <v>855</v>
      </c>
      <c r="C371" t="s">
        <v>3183</v>
      </c>
      <c r="D371" t="s">
        <v>527</v>
      </c>
      <c r="E371">
        <v>18847.100002884999</v>
      </c>
      <c r="F371">
        <v>1667.05</v>
      </c>
      <c r="G371">
        <v>13.099304659423</v>
      </c>
      <c r="H371">
        <v>-3.5129122988277302</v>
      </c>
      <c r="I371">
        <v>4.0521004162195098</v>
      </c>
      <c r="J371">
        <v>4.3797415546342204</v>
      </c>
      <c r="K371">
        <v>1659.6551116727001</v>
      </c>
      <c r="L371">
        <v>1603.09683153782</v>
      </c>
      <c r="M371">
        <v>59.357285936534602</v>
      </c>
      <c r="N371">
        <v>1.94457031479853</v>
      </c>
      <c r="O371">
        <v>14.0907591254011</v>
      </c>
      <c r="P371">
        <v>46.644088669950698</v>
      </c>
    </row>
    <row r="372" spans="1:17" x14ac:dyDescent="0.3">
      <c r="A372" t="s">
        <v>856</v>
      </c>
      <c r="B372" t="s">
        <v>857</v>
      </c>
      <c r="C372" t="s">
        <v>3173</v>
      </c>
      <c r="D372" t="s">
        <v>227</v>
      </c>
      <c r="E372">
        <v>18799.6895955</v>
      </c>
      <c r="F372">
        <v>2694.45</v>
      </c>
      <c r="G372">
        <v>102.169864842313</v>
      </c>
      <c r="H372">
        <v>13.933727097227999</v>
      </c>
      <c r="I372">
        <v>57.196197968974097</v>
      </c>
      <c r="J372">
        <v>-0.49893906206683902</v>
      </c>
      <c r="K372">
        <v>2404.5698463375302</v>
      </c>
      <c r="L372">
        <v>1886.02700738453</v>
      </c>
      <c r="M372">
        <v>57.493967440247197</v>
      </c>
      <c r="N372">
        <v>0.44707660125333498</v>
      </c>
      <c r="O372">
        <v>6.0680287257139698</v>
      </c>
      <c r="P372">
        <v>130.95615651652099</v>
      </c>
      <c r="Q372">
        <v>8.9182563682082994E-2</v>
      </c>
    </row>
    <row r="373" spans="1:17" x14ac:dyDescent="0.3">
      <c r="A373" t="s">
        <v>858</v>
      </c>
      <c r="B373" t="s">
        <v>859</v>
      </c>
      <c r="C373" t="s">
        <v>3178</v>
      </c>
      <c r="D373" t="s">
        <v>288</v>
      </c>
      <c r="E373">
        <v>18737.504577715001</v>
      </c>
      <c r="F373">
        <v>858.55</v>
      </c>
      <c r="G373">
        <v>26.896153742591601</v>
      </c>
      <c r="H373">
        <v>8.6972439040238303</v>
      </c>
      <c r="I373">
        <v>1.2735023496129201</v>
      </c>
      <c r="J373">
        <v>-4.1875892947793103</v>
      </c>
      <c r="K373">
        <v>837.57936437437695</v>
      </c>
      <c r="L373">
        <v>769.69390692503896</v>
      </c>
      <c r="M373">
        <v>43.5646650823752</v>
      </c>
      <c r="N373">
        <v>1.3168425254321501</v>
      </c>
      <c r="O373">
        <v>11.5834837807932</v>
      </c>
      <c r="P373">
        <v>60.446645486824799</v>
      </c>
      <c r="Q373">
        <v>0.17685245508723901</v>
      </c>
    </row>
    <row r="374" spans="1:17" x14ac:dyDescent="0.3">
      <c r="A374" t="s">
        <v>860</v>
      </c>
      <c r="B374" t="s">
        <v>861</v>
      </c>
      <c r="C374" t="s">
        <v>3171</v>
      </c>
      <c r="D374" t="s">
        <v>138</v>
      </c>
      <c r="E374">
        <v>18697.630378853999</v>
      </c>
      <c r="F374">
        <v>71.540000000000006</v>
      </c>
      <c r="G374">
        <v>257.54485083460298</v>
      </c>
      <c r="H374">
        <v>-4.2211613747336196</v>
      </c>
      <c r="I374">
        <v>70.275601567496295</v>
      </c>
      <c r="J374">
        <v>1.36952008458188</v>
      </c>
      <c r="K374">
        <v>70.970083936360396</v>
      </c>
      <c r="L374">
        <v>55.022284827588201</v>
      </c>
      <c r="M374">
        <v>48.658061072464101</v>
      </c>
      <c r="N374">
        <v>0.432169420539884</v>
      </c>
      <c r="O374">
        <v>27.760693318423201</v>
      </c>
      <c r="P374">
        <v>332.26586102719</v>
      </c>
      <c r="Q374">
        <v>0.15433479954602</v>
      </c>
    </row>
    <row r="375" spans="1:17" x14ac:dyDescent="0.3">
      <c r="A375" t="s">
        <v>862</v>
      </c>
      <c r="B375" t="s">
        <v>863</v>
      </c>
      <c r="C375" t="s">
        <v>3183</v>
      </c>
      <c r="D375" t="s">
        <v>451</v>
      </c>
      <c r="E375">
        <v>18648.3473748</v>
      </c>
      <c r="F375">
        <v>301.60000000000002</v>
      </c>
      <c r="G375">
        <v>6.7572892851443704</v>
      </c>
      <c r="H375">
        <v>2.1396969633920402</v>
      </c>
      <c r="I375">
        <v>18.154361705909601</v>
      </c>
      <c r="J375">
        <v>-5.0846222743497096</v>
      </c>
      <c r="K375">
        <v>304.97519584471797</v>
      </c>
      <c r="L375">
        <v>275.09084081947998</v>
      </c>
      <c r="M375">
        <v>38.550938079567999</v>
      </c>
      <c r="N375">
        <v>0.54954379297270695</v>
      </c>
      <c r="O375">
        <v>18.0039787798408</v>
      </c>
      <c r="P375">
        <v>62.325080731969798</v>
      </c>
      <c r="Q375">
        <v>4.4925585854858001E-2</v>
      </c>
    </row>
    <row r="376" spans="1:17" x14ac:dyDescent="0.3">
      <c r="A376" t="s">
        <v>864</v>
      </c>
      <c r="B376" t="s">
        <v>865</v>
      </c>
      <c r="C376" t="s">
        <v>3169</v>
      </c>
      <c r="D376" t="s">
        <v>192</v>
      </c>
      <c r="E376">
        <v>18602.818930739999</v>
      </c>
      <c r="F376">
        <v>1883.3</v>
      </c>
      <c r="G376">
        <v>52.650526243724102</v>
      </c>
      <c r="H376">
        <v>1.2896677776856</v>
      </c>
      <c r="I376">
        <v>33.352857109234797</v>
      </c>
      <c r="J376">
        <v>-0.135716294069222</v>
      </c>
      <c r="K376">
        <v>1769.09330285742</v>
      </c>
      <c r="L376">
        <v>1505.8812292760499</v>
      </c>
      <c r="M376">
        <v>59.952103513463598</v>
      </c>
      <c r="N376">
        <v>1.15093011184025</v>
      </c>
      <c r="O376">
        <v>3.1699676100461902</v>
      </c>
      <c r="P376">
        <v>92.418901660280895</v>
      </c>
      <c r="Q376">
        <v>5.6553725334011998E-2</v>
      </c>
    </row>
    <row r="377" spans="1:17" x14ac:dyDescent="0.3">
      <c r="A377" t="s">
        <v>866</v>
      </c>
      <c r="B377" t="s">
        <v>867</v>
      </c>
      <c r="C377" t="s">
        <v>3183</v>
      </c>
      <c r="D377" t="s">
        <v>262</v>
      </c>
      <c r="E377">
        <v>18534.52247466</v>
      </c>
      <c r="F377">
        <v>1277.3</v>
      </c>
      <c r="G377">
        <v>143.65252645593401</v>
      </c>
      <c r="H377">
        <v>-2.5297218721033099</v>
      </c>
      <c r="I377">
        <v>36.6551698644707</v>
      </c>
      <c r="J377">
        <v>-3.8014007179643099</v>
      </c>
      <c r="K377">
        <v>1280.1165257211601</v>
      </c>
      <c r="L377">
        <v>1050.8943107855901</v>
      </c>
      <c r="M377">
        <v>41.087660016099697</v>
      </c>
      <c r="N377">
        <v>1.3181250449143</v>
      </c>
      <c r="O377">
        <v>13.5207077428951</v>
      </c>
      <c r="P377">
        <v>172.577891591976</v>
      </c>
      <c r="Q377">
        <v>0.18853216361408801</v>
      </c>
    </row>
    <row r="378" spans="1:17" x14ac:dyDescent="0.3">
      <c r="A378" t="s">
        <v>868</v>
      </c>
      <c r="B378" t="s">
        <v>869</v>
      </c>
      <c r="C378" t="s">
        <v>3187</v>
      </c>
      <c r="D378" t="s">
        <v>631</v>
      </c>
      <c r="E378">
        <v>18468.879723120001</v>
      </c>
      <c r="F378">
        <v>589.20000000000005</v>
      </c>
      <c r="G378">
        <v>76.009970705740002</v>
      </c>
      <c r="H378">
        <v>-16.3385614968679</v>
      </c>
      <c r="I378">
        <v>-10.4168382484027</v>
      </c>
      <c r="J378">
        <v>-7.3677508413622803</v>
      </c>
      <c r="K378">
        <v>654.65953792398705</v>
      </c>
      <c r="L378">
        <v>594.98644477087305</v>
      </c>
      <c r="M378">
        <v>20.8528006501814</v>
      </c>
      <c r="N378">
        <v>0.64757296282106303</v>
      </c>
      <c r="O378">
        <v>32.764765784113997</v>
      </c>
      <c r="P378">
        <v>108.75110717449</v>
      </c>
      <c r="Q378">
        <v>0.139021249109194</v>
      </c>
    </row>
    <row r="379" spans="1:17" x14ac:dyDescent="0.3">
      <c r="A379" t="s">
        <v>870</v>
      </c>
      <c r="B379" t="s">
        <v>871</v>
      </c>
      <c r="C379" t="s">
        <v>3177</v>
      </c>
      <c r="D379" t="s">
        <v>762</v>
      </c>
      <c r="E379">
        <v>18454.3054470799</v>
      </c>
      <c r="F379">
        <v>1021.7</v>
      </c>
      <c r="G379">
        <v>20.853867242263799</v>
      </c>
      <c r="H379">
        <v>2.0148171367667902</v>
      </c>
      <c r="I379">
        <v>47.889372216445501</v>
      </c>
      <c r="J379">
        <v>-4.1998418594535902E-2</v>
      </c>
      <c r="K379">
        <v>930.70076734012196</v>
      </c>
      <c r="L379">
        <v>794.13361061043202</v>
      </c>
      <c r="M379">
        <v>70.671861868049405</v>
      </c>
      <c r="N379">
        <v>0.53074823348985201</v>
      </c>
      <c r="O379">
        <v>1.6638935108152999</v>
      </c>
      <c r="P379">
        <v>75.098543273350401</v>
      </c>
      <c r="Q379">
        <v>0.18606139116213399</v>
      </c>
    </row>
    <row r="380" spans="1:17" x14ac:dyDescent="0.3">
      <c r="A380" t="s">
        <v>872</v>
      </c>
      <c r="B380" t="s">
        <v>873</v>
      </c>
      <c r="C380" t="s">
        <v>3181</v>
      </c>
      <c r="D380" t="s">
        <v>596</v>
      </c>
      <c r="E380">
        <v>18403.858452600001</v>
      </c>
      <c r="F380">
        <v>1431.9</v>
      </c>
      <c r="G380">
        <v>-40.713911831279702</v>
      </c>
      <c r="H380">
        <v>-2.5106634115293498</v>
      </c>
      <c r="I380">
        <v>-11.0931337191801</v>
      </c>
      <c r="J380">
        <v>-1.8424099412282799</v>
      </c>
      <c r="K380">
        <v>1457.9289568505999</v>
      </c>
      <c r="L380">
        <v>1477.5147781634901</v>
      </c>
      <c r="M380">
        <v>45.549322020583801</v>
      </c>
      <c r="N380">
        <v>0.57114815205720104</v>
      </c>
      <c r="O380">
        <v>20.4169285564634</v>
      </c>
      <c r="P380">
        <v>12.8368794326241</v>
      </c>
      <c r="Q380">
        <v>-0.1030920900407</v>
      </c>
    </row>
    <row r="381" spans="1:17" x14ac:dyDescent="0.3">
      <c r="A381" t="s">
        <v>874</v>
      </c>
      <c r="B381" t="s">
        <v>875</v>
      </c>
      <c r="C381" t="s">
        <v>3174</v>
      </c>
      <c r="D381" t="s">
        <v>46</v>
      </c>
      <c r="E381">
        <v>18331.720351749998</v>
      </c>
      <c r="F381">
        <v>1576.25</v>
      </c>
      <c r="G381">
        <v>177.19398893370601</v>
      </c>
      <c r="H381">
        <v>-8.9541473099342408</v>
      </c>
      <c r="I381">
        <v>130.69029513774601</v>
      </c>
      <c r="J381">
        <v>-6.53430765965454</v>
      </c>
      <c r="K381">
        <v>1578.59601954852</v>
      </c>
      <c r="L381">
        <v>1190.4805513777101</v>
      </c>
      <c r="M381">
        <v>38.012950889026101</v>
      </c>
      <c r="N381">
        <v>1.15628264231323</v>
      </c>
      <c r="O381">
        <v>13.9857256145915</v>
      </c>
      <c r="P381">
        <v>228.385416666666</v>
      </c>
      <c r="Q381">
        <v>0.193934415281177</v>
      </c>
    </row>
    <row r="382" spans="1:17" x14ac:dyDescent="0.3">
      <c r="A382" t="s">
        <v>876</v>
      </c>
      <c r="B382" t="s">
        <v>877</v>
      </c>
      <c r="C382" t="s">
        <v>3183</v>
      </c>
      <c r="D382" t="s">
        <v>161</v>
      </c>
      <c r="E382">
        <v>18328.519802924999</v>
      </c>
      <c r="F382">
        <v>766.55</v>
      </c>
      <c r="G382">
        <v>95.5626495289209</v>
      </c>
      <c r="H382">
        <v>-10.0744191739622</v>
      </c>
      <c r="I382">
        <v>12.5376487925754</v>
      </c>
      <c r="J382">
        <v>-7.1655806729355902</v>
      </c>
      <c r="K382">
        <v>807.20348242123998</v>
      </c>
      <c r="L382">
        <v>689.74378719256595</v>
      </c>
      <c r="M382">
        <v>30.8263352194855</v>
      </c>
      <c r="N382">
        <v>0.87505024396644804</v>
      </c>
      <c r="O382">
        <v>27.845541712869299</v>
      </c>
      <c r="P382">
        <v>155.516666666666</v>
      </c>
      <c r="Q382">
        <v>0.18309330714028399</v>
      </c>
    </row>
    <row r="383" spans="1:17" x14ac:dyDescent="0.3">
      <c r="A383" t="s">
        <v>878</v>
      </c>
      <c r="B383" t="s">
        <v>879</v>
      </c>
      <c r="C383" t="s">
        <v>631</v>
      </c>
      <c r="D383" t="s">
        <v>631</v>
      </c>
      <c r="E383">
        <v>18196.322489279999</v>
      </c>
      <c r="F383">
        <v>36.159999999999997</v>
      </c>
      <c r="G383">
        <v>-32.610949956524202</v>
      </c>
      <c r="H383">
        <v>-5.4752673386120803</v>
      </c>
      <c r="I383">
        <v>-18.634519330603801</v>
      </c>
      <c r="J383">
        <v>-3.2478153466336899</v>
      </c>
      <c r="K383">
        <v>37.369696464499597</v>
      </c>
      <c r="L383">
        <v>38.126715987742998</v>
      </c>
      <c r="M383">
        <v>32.394678205597302</v>
      </c>
      <c r="N383">
        <v>0.4660705654376</v>
      </c>
      <c r="O383">
        <v>46.294247787610601</v>
      </c>
      <c r="P383">
        <v>11.604938271604899</v>
      </c>
      <c r="Q383">
        <v>3.7752888205619999E-2</v>
      </c>
    </row>
    <row r="384" spans="1:17" x14ac:dyDescent="0.3">
      <c r="A384" t="s">
        <v>880</v>
      </c>
      <c r="B384" t="s">
        <v>881</v>
      </c>
      <c r="C384" t="s">
        <v>3170</v>
      </c>
      <c r="D384" t="s">
        <v>21</v>
      </c>
      <c r="E384">
        <v>18123.930495659999</v>
      </c>
      <c r="F384">
        <v>652.85</v>
      </c>
      <c r="G384">
        <v>-4.9925710741468103</v>
      </c>
      <c r="H384">
        <v>2.8952058872394599</v>
      </c>
      <c r="I384">
        <v>-27.483212960849499</v>
      </c>
      <c r="J384">
        <v>-1.64687711427483</v>
      </c>
      <c r="K384">
        <v>650.94466183742895</v>
      </c>
      <c r="L384">
        <v>639.45607829688902</v>
      </c>
      <c r="M384">
        <v>40.546522446530503</v>
      </c>
      <c r="N384">
        <v>0.55416439883648605</v>
      </c>
      <c r="O384">
        <v>33.261851880217499</v>
      </c>
      <c r="P384">
        <v>39.022572402044297</v>
      </c>
      <c r="Q384">
        <v>6.5818047918102002E-2</v>
      </c>
    </row>
    <row r="385" spans="1:17" x14ac:dyDescent="0.3">
      <c r="A385" t="s">
        <v>882</v>
      </c>
      <c r="B385" t="s">
        <v>883</v>
      </c>
      <c r="C385" t="s">
        <v>3171</v>
      </c>
      <c r="D385" t="s">
        <v>513</v>
      </c>
      <c r="E385">
        <v>17941.255554849999</v>
      </c>
      <c r="F385">
        <v>1046.9000000000001</v>
      </c>
      <c r="G385">
        <v>104.877691164455</v>
      </c>
      <c r="H385">
        <v>-3.7307969677653499</v>
      </c>
      <c r="I385">
        <v>61.125283205018199</v>
      </c>
      <c r="J385">
        <v>0.127984137587487</v>
      </c>
      <c r="K385">
        <v>937.18072162099895</v>
      </c>
      <c r="L385">
        <v>734.78962287227898</v>
      </c>
      <c r="M385">
        <v>65.881596022725205</v>
      </c>
      <c r="N385">
        <v>0.51631620702303804</v>
      </c>
      <c r="O385">
        <v>13.573407202216</v>
      </c>
      <c r="P385">
        <v>146.01104453060699</v>
      </c>
    </row>
    <row r="386" spans="1:17" x14ac:dyDescent="0.3">
      <c r="A386" t="s">
        <v>884</v>
      </c>
      <c r="B386" t="s">
        <v>885</v>
      </c>
      <c r="C386" t="s">
        <v>3178</v>
      </c>
      <c r="D386" t="s">
        <v>119</v>
      </c>
      <c r="E386">
        <v>17910.63031086</v>
      </c>
      <c r="F386">
        <v>2989.05</v>
      </c>
      <c r="G386">
        <v>-27.281782034752599</v>
      </c>
      <c r="H386">
        <v>6.71119576077262</v>
      </c>
      <c r="I386">
        <v>-0.69375472562852203</v>
      </c>
      <c r="J386">
        <v>-4.6607049206416296</v>
      </c>
      <c r="K386">
        <v>2918.24024630238</v>
      </c>
      <c r="L386">
        <v>2762.0138221800298</v>
      </c>
      <c r="M386">
        <v>39.923775556235498</v>
      </c>
      <c r="N386">
        <v>0.86458302066077697</v>
      </c>
      <c r="O386">
        <v>7.00389755942523</v>
      </c>
      <c r="P386">
        <v>34.038116591928201</v>
      </c>
      <c r="Q386">
        <v>-8.4154717718584002E-2</v>
      </c>
    </row>
    <row r="387" spans="1:17" x14ac:dyDescent="0.3">
      <c r="A387" t="s">
        <v>886</v>
      </c>
      <c r="B387" t="s">
        <v>887</v>
      </c>
      <c r="C387" t="s">
        <v>3183</v>
      </c>
      <c r="D387" t="s">
        <v>127</v>
      </c>
      <c r="E387">
        <v>17877.135445870001</v>
      </c>
      <c r="F387">
        <v>681.65</v>
      </c>
      <c r="G387">
        <v>47.204790857708403</v>
      </c>
      <c r="H387">
        <v>-7.8693270910206596</v>
      </c>
      <c r="I387">
        <v>16.990344417297401</v>
      </c>
      <c r="J387">
        <v>-2.7103399282093301</v>
      </c>
      <c r="K387">
        <v>668.00270158376895</v>
      </c>
      <c r="L387">
        <v>575.11776997340496</v>
      </c>
      <c r="M387">
        <v>41.109296706101098</v>
      </c>
      <c r="N387">
        <v>0.33016265809173601</v>
      </c>
      <c r="O387">
        <v>10.0271400278735</v>
      </c>
      <c r="P387">
        <v>81.217599361956601</v>
      </c>
      <c r="Q387">
        <v>0.16569113196209601</v>
      </c>
    </row>
    <row r="388" spans="1:17" x14ac:dyDescent="0.3">
      <c r="A388" t="s">
        <v>888</v>
      </c>
      <c r="B388" t="s">
        <v>889</v>
      </c>
      <c r="C388" t="s">
        <v>3171</v>
      </c>
      <c r="D388" t="s">
        <v>51</v>
      </c>
      <c r="E388">
        <v>17791.211568850998</v>
      </c>
      <c r="F388">
        <v>210.19</v>
      </c>
      <c r="G388">
        <v>20.273276437120199</v>
      </c>
      <c r="H388">
        <v>0.64870195226800198</v>
      </c>
      <c r="I388">
        <v>10.5378579226577</v>
      </c>
      <c r="J388">
        <v>0.59163757371122705</v>
      </c>
      <c r="K388">
        <v>207.16245044651799</v>
      </c>
      <c r="L388">
        <v>187.16280176240301</v>
      </c>
      <c r="M388">
        <v>52.150490743263603</v>
      </c>
      <c r="N388">
        <v>0.56319743423558999</v>
      </c>
      <c r="O388">
        <v>9.6151101384461803</v>
      </c>
      <c r="P388">
        <v>67.682489030713995</v>
      </c>
      <c r="Q388">
        <v>7.3342469866529997E-3</v>
      </c>
    </row>
    <row r="389" spans="1:17" x14ac:dyDescent="0.3">
      <c r="A389" t="s">
        <v>890</v>
      </c>
      <c r="B389" t="s">
        <v>891</v>
      </c>
      <c r="C389" t="s">
        <v>3182</v>
      </c>
      <c r="D389" t="s">
        <v>458</v>
      </c>
      <c r="E389">
        <v>17635.313562525</v>
      </c>
      <c r="F389">
        <v>1235.25</v>
      </c>
      <c r="G389">
        <v>22.921243209953499</v>
      </c>
      <c r="H389">
        <v>-13.6109937268903</v>
      </c>
      <c r="I389">
        <v>6.7043026911813204</v>
      </c>
      <c r="J389">
        <v>-4.8449603701640598</v>
      </c>
      <c r="K389">
        <v>1290.34374880717</v>
      </c>
      <c r="L389">
        <v>1116.72369279998</v>
      </c>
      <c r="M389">
        <v>24.536998408226399</v>
      </c>
      <c r="N389">
        <v>0.32793123150411302</v>
      </c>
      <c r="O389">
        <v>24.970653713823101</v>
      </c>
      <c r="P389">
        <v>69.793814432989606</v>
      </c>
      <c r="Q389">
        <v>0.15019671491359601</v>
      </c>
    </row>
    <row r="390" spans="1:17" x14ac:dyDescent="0.3">
      <c r="A390" t="s">
        <v>892</v>
      </c>
      <c r="B390" t="s">
        <v>893</v>
      </c>
      <c r="C390" t="s">
        <v>3171</v>
      </c>
      <c r="D390" t="s">
        <v>398</v>
      </c>
      <c r="E390">
        <v>17619.028609231998</v>
      </c>
      <c r="F390">
        <v>110.12</v>
      </c>
      <c r="G390">
        <v>-38.546649217056498</v>
      </c>
      <c r="H390">
        <v>-1.5076089139945199</v>
      </c>
      <c r="I390">
        <v>-14.403050713906699</v>
      </c>
      <c r="J390">
        <v>-1.4971750906786201</v>
      </c>
      <c r="K390">
        <v>112.004205295109</v>
      </c>
      <c r="L390">
        <v>113.955515907419</v>
      </c>
      <c r="M390">
        <v>44.682413431190099</v>
      </c>
      <c r="N390">
        <v>1.2457018149225001</v>
      </c>
      <c r="O390">
        <v>24.4097348347257</v>
      </c>
      <c r="P390">
        <v>5.3779904306220097</v>
      </c>
      <c r="Q390">
        <v>0.10151390006951</v>
      </c>
    </row>
    <row r="391" spans="1:17" x14ac:dyDescent="0.3">
      <c r="A391" t="s">
        <v>894</v>
      </c>
      <c r="B391" t="s">
        <v>895</v>
      </c>
      <c r="C391" t="s">
        <v>3186</v>
      </c>
      <c r="D391" t="s">
        <v>46</v>
      </c>
      <c r="E391">
        <v>17557.592209300001</v>
      </c>
      <c r="F391">
        <v>1685.45</v>
      </c>
      <c r="G391">
        <v>539.42793695818602</v>
      </c>
      <c r="H391">
        <v>2.1554400737745998</v>
      </c>
      <c r="I391">
        <v>-1.0098935355030401</v>
      </c>
      <c r="J391">
        <v>8.8572211059769899</v>
      </c>
      <c r="K391">
        <v>1611.6120224424501</v>
      </c>
      <c r="L391">
        <v>1455.3713739867201</v>
      </c>
      <c r="M391">
        <v>81.330728293461803</v>
      </c>
      <c r="N391">
        <v>0.95231052780372405</v>
      </c>
      <c r="O391">
        <v>80.233765463229403</v>
      </c>
      <c r="P391">
        <v>614.203991694563</v>
      </c>
      <c r="Q391">
        <v>0.29907532003727599</v>
      </c>
    </row>
    <row r="392" spans="1:17" x14ac:dyDescent="0.3">
      <c r="A392" t="s">
        <v>896</v>
      </c>
      <c r="B392" t="s">
        <v>897</v>
      </c>
      <c r="C392" t="s">
        <v>3170</v>
      </c>
      <c r="D392" t="s">
        <v>21</v>
      </c>
      <c r="E392">
        <v>17426.53403952</v>
      </c>
      <c r="F392">
        <v>630.79999999999995</v>
      </c>
      <c r="G392">
        <v>2.9371239208211102</v>
      </c>
      <c r="H392">
        <v>1.9109956915178701</v>
      </c>
      <c r="I392">
        <v>-28.311546995689</v>
      </c>
      <c r="J392">
        <v>-0.97128915099727398</v>
      </c>
      <c r="K392">
        <v>648.13515412993297</v>
      </c>
      <c r="L392">
        <v>646.77789009113098</v>
      </c>
      <c r="M392">
        <v>44.282059155682397</v>
      </c>
      <c r="N392">
        <v>0.80104531058841399</v>
      </c>
      <c r="O392">
        <v>36.628091312618899</v>
      </c>
      <c r="P392">
        <v>33.530906011854299</v>
      </c>
      <c r="Q392">
        <v>2.9211919279015001E-2</v>
      </c>
    </row>
    <row r="393" spans="1:17" x14ac:dyDescent="0.3">
      <c r="A393" t="s">
        <v>898</v>
      </c>
      <c r="B393" t="s">
        <v>899</v>
      </c>
      <c r="C393" t="s">
        <v>3171</v>
      </c>
      <c r="D393" t="s">
        <v>51</v>
      </c>
      <c r="E393">
        <v>17389.734609759998</v>
      </c>
      <c r="F393">
        <v>210.8</v>
      </c>
      <c r="G393">
        <v>-17.799359517994102</v>
      </c>
      <c r="H393">
        <v>1.05556374295116</v>
      </c>
      <c r="I393">
        <v>-16.8776741202328</v>
      </c>
      <c r="J393">
        <v>-1.8001782299055</v>
      </c>
      <c r="K393">
        <v>212.45012558617501</v>
      </c>
      <c r="L393">
        <v>212.07036823385801</v>
      </c>
      <c r="M393">
        <v>42.940544778653397</v>
      </c>
      <c r="N393">
        <v>0.34592752716041097</v>
      </c>
      <c r="O393">
        <v>37.2153700189753</v>
      </c>
      <c r="P393">
        <v>15.1755224696079</v>
      </c>
      <c r="Q393">
        <v>4.821056930361E-2</v>
      </c>
    </row>
    <row r="394" spans="1:17" x14ac:dyDescent="0.3">
      <c r="A394" t="s">
        <v>900</v>
      </c>
      <c r="B394" t="s">
        <v>901</v>
      </c>
      <c r="C394" t="s">
        <v>3179</v>
      </c>
      <c r="D394" t="s">
        <v>902</v>
      </c>
      <c r="E394">
        <v>17388.789870550001</v>
      </c>
      <c r="F394">
        <v>2555.75</v>
      </c>
      <c r="G394">
        <v>184.8708490212</v>
      </c>
      <c r="H394">
        <v>16.085557376661999</v>
      </c>
      <c r="I394">
        <v>202.996184421496</v>
      </c>
      <c r="J394">
        <v>13.959071990933101</v>
      </c>
      <c r="K394">
        <v>2002.9610848862001</v>
      </c>
      <c r="L394">
        <v>1389.05539375069</v>
      </c>
      <c r="M394">
        <v>65.0708218703341</v>
      </c>
      <c r="N394">
        <v>0.64305072092943305</v>
      </c>
      <c r="O394">
        <v>5.6441357722782</v>
      </c>
      <c r="P394">
        <v>250.10273972602701</v>
      </c>
      <c r="Q394">
        <v>0.26088382801833199</v>
      </c>
    </row>
    <row r="395" spans="1:17" x14ac:dyDescent="0.3">
      <c r="A395" t="s">
        <v>903</v>
      </c>
      <c r="B395" t="s">
        <v>904</v>
      </c>
      <c r="C395" t="s">
        <v>3172</v>
      </c>
      <c r="D395" t="s">
        <v>27</v>
      </c>
      <c r="E395">
        <v>17297.200528496</v>
      </c>
      <c r="F395">
        <v>88.48</v>
      </c>
      <c r="G395">
        <v>-42.140577503287602</v>
      </c>
      <c r="H395">
        <v>-2.93866967657722</v>
      </c>
      <c r="I395">
        <v>-4.4611859972705297</v>
      </c>
      <c r="J395">
        <v>-4.82168455262725</v>
      </c>
      <c r="K395">
        <v>90.860243831302796</v>
      </c>
      <c r="L395">
        <v>86.559220705302195</v>
      </c>
      <c r="M395">
        <v>32.249870074002303</v>
      </c>
      <c r="N395">
        <v>0.23752775317892499</v>
      </c>
      <c r="O395">
        <v>25.904159132007202</v>
      </c>
      <c r="P395">
        <v>36.018447348193703</v>
      </c>
      <c r="Q395">
        <v>8.6722627986370995E-2</v>
      </c>
    </row>
    <row r="396" spans="1:17" x14ac:dyDescent="0.3">
      <c r="A396" t="s">
        <v>905</v>
      </c>
      <c r="B396" t="s">
        <v>906</v>
      </c>
      <c r="C396" t="s">
        <v>3186</v>
      </c>
      <c r="D396" t="s">
        <v>262</v>
      </c>
      <c r="E396">
        <v>17201.446110000001</v>
      </c>
      <c r="F396">
        <v>16101.7</v>
      </c>
      <c r="G396">
        <v>-18.563604827516802</v>
      </c>
      <c r="H396">
        <v>3.6637243139140598</v>
      </c>
      <c r="I396">
        <v>0.72631962070698997</v>
      </c>
      <c r="J396">
        <v>-2.3641474713638999</v>
      </c>
      <c r="K396">
        <v>15730.7961555656</v>
      </c>
      <c r="L396">
        <v>15212.7722703859</v>
      </c>
      <c r="M396">
        <v>54.223437472423001</v>
      </c>
      <c r="N396">
        <v>1.4482694259416899</v>
      </c>
      <c r="O396">
        <v>10.511001943894099</v>
      </c>
      <c r="P396">
        <v>26.562807039607598</v>
      </c>
      <c r="Q396">
        <v>8.5781344366646001E-2</v>
      </c>
    </row>
    <row r="397" spans="1:17" x14ac:dyDescent="0.3">
      <c r="A397" t="s">
        <v>907</v>
      </c>
      <c r="B397" t="s">
        <v>908</v>
      </c>
      <c r="C397" t="s">
        <v>3177</v>
      </c>
      <c r="D397" t="s">
        <v>536</v>
      </c>
      <c r="E397">
        <v>17177.770803619998</v>
      </c>
      <c r="F397">
        <v>619.70000000000005</v>
      </c>
      <c r="G397">
        <v>107.97803729532301</v>
      </c>
      <c r="H397">
        <v>-5.6165513784004002</v>
      </c>
      <c r="I397">
        <v>19.058498019610699</v>
      </c>
      <c r="J397">
        <v>0.58469545052933003</v>
      </c>
      <c r="K397">
        <v>608.83328700823199</v>
      </c>
      <c r="L397">
        <v>505.84234498332501</v>
      </c>
      <c r="M397">
        <v>46.577059372703097</v>
      </c>
      <c r="N397">
        <v>0.47335456277911397</v>
      </c>
      <c r="O397">
        <v>16.830724544134199</v>
      </c>
      <c r="P397">
        <v>154.18375717801399</v>
      </c>
      <c r="Q397">
        <v>0.241411706581837</v>
      </c>
    </row>
    <row r="398" spans="1:17" x14ac:dyDescent="0.3">
      <c r="A398" t="s">
        <v>909</v>
      </c>
      <c r="B398" t="s">
        <v>910</v>
      </c>
      <c r="C398" t="s">
        <v>3183</v>
      </c>
      <c r="D398" t="s">
        <v>762</v>
      </c>
      <c r="E398">
        <v>17151.377723639998</v>
      </c>
      <c r="F398">
        <v>1273.55</v>
      </c>
      <c r="G398">
        <v>39.606623926193699</v>
      </c>
      <c r="H398">
        <v>-14.725439002712999</v>
      </c>
      <c r="I398">
        <v>34.136330403853997</v>
      </c>
      <c r="J398">
        <v>-7.8336756863468402</v>
      </c>
      <c r="K398">
        <v>1431.60790379266</v>
      </c>
      <c r="L398">
        <v>1221.3265930944001</v>
      </c>
      <c r="M398">
        <v>21.186795945749701</v>
      </c>
      <c r="N398">
        <v>0.32595768850082801</v>
      </c>
      <c r="O398">
        <v>48.9497860311727</v>
      </c>
      <c r="P398">
        <v>81.339883240780296</v>
      </c>
      <c r="Q398">
        <v>0.234163903730426</v>
      </c>
    </row>
    <row r="399" spans="1:17" x14ac:dyDescent="0.3">
      <c r="A399" t="s">
        <v>911</v>
      </c>
      <c r="B399" t="s">
        <v>912</v>
      </c>
      <c r="C399" t="s">
        <v>3186</v>
      </c>
      <c r="D399" t="s">
        <v>468</v>
      </c>
      <c r="E399">
        <v>17036.40376583</v>
      </c>
      <c r="F399">
        <v>3740.95</v>
      </c>
      <c r="G399">
        <v>18.084509338210101</v>
      </c>
      <c r="H399">
        <v>12.1452460291676</v>
      </c>
      <c r="I399">
        <v>35.887044644701703</v>
      </c>
      <c r="J399">
        <v>-6.4816784040185604</v>
      </c>
      <c r="K399">
        <v>3326.7006839965002</v>
      </c>
      <c r="L399">
        <v>2865.8241935791798</v>
      </c>
      <c r="M399">
        <v>62.997278442640798</v>
      </c>
      <c r="N399">
        <v>1.2835623414053701</v>
      </c>
      <c r="O399">
        <v>6.15619027252436</v>
      </c>
      <c r="P399">
        <v>65.017644464049397</v>
      </c>
      <c r="Q399">
        <v>4.9042448644479E-2</v>
      </c>
    </row>
    <row r="400" spans="1:17" x14ac:dyDescent="0.3">
      <c r="A400" t="s">
        <v>913</v>
      </c>
      <c r="B400" t="s">
        <v>914</v>
      </c>
      <c r="C400" t="s">
        <v>3171</v>
      </c>
      <c r="D400" t="s">
        <v>24</v>
      </c>
      <c r="E400">
        <v>17012.268732339999</v>
      </c>
      <c r="F400">
        <v>211.4</v>
      </c>
      <c r="G400">
        <v>30.140019155043099</v>
      </c>
      <c r="H400">
        <v>-4.8118229694229804</v>
      </c>
      <c r="I400">
        <v>4.6782645833015302</v>
      </c>
      <c r="J400">
        <v>-6.7362152509627897</v>
      </c>
      <c r="K400">
        <v>215.784273469292</v>
      </c>
      <c r="L400">
        <v>191.77523882228999</v>
      </c>
      <c r="M400">
        <v>28.178345915421701</v>
      </c>
      <c r="N400">
        <v>0.52238859064657395</v>
      </c>
      <c r="O400">
        <v>10.099337748344301</v>
      </c>
      <c r="P400">
        <v>65.803921568627402</v>
      </c>
      <c r="Q400">
        <v>0.18366498000856199</v>
      </c>
    </row>
    <row r="401" spans="1:17" x14ac:dyDescent="0.3">
      <c r="A401" t="s">
        <v>915</v>
      </c>
      <c r="B401" t="s">
        <v>916</v>
      </c>
      <c r="C401" t="s">
        <v>3173</v>
      </c>
      <c r="D401" t="s">
        <v>917</v>
      </c>
      <c r="E401">
        <v>16974.523345379999</v>
      </c>
      <c r="F401">
        <v>2797.05</v>
      </c>
      <c r="G401">
        <v>84.8833179080425</v>
      </c>
      <c r="H401">
        <v>18.857064146652</v>
      </c>
      <c r="I401">
        <v>79.462077094738603</v>
      </c>
      <c r="J401">
        <v>0.57032199970075703</v>
      </c>
      <c r="K401">
        <v>2474.0221216105801</v>
      </c>
      <c r="M401">
        <v>67.273406502436799</v>
      </c>
      <c r="N401">
        <v>1.2026235479162799</v>
      </c>
      <c r="O401">
        <v>6.3620600275289902</v>
      </c>
      <c r="P401">
        <v>128.21883159268901</v>
      </c>
    </row>
    <row r="402" spans="1:17" x14ac:dyDescent="0.3">
      <c r="A402" t="s">
        <v>918</v>
      </c>
      <c r="B402" t="s">
        <v>919</v>
      </c>
      <c r="C402" t="s">
        <v>631</v>
      </c>
      <c r="D402" t="s">
        <v>631</v>
      </c>
      <c r="E402">
        <v>16961.693614968</v>
      </c>
      <c r="F402">
        <v>178.66</v>
      </c>
      <c r="G402">
        <v>19.709933294591501</v>
      </c>
      <c r="H402">
        <v>-2.6780196698277998</v>
      </c>
      <c r="I402">
        <v>6.3936066607852</v>
      </c>
      <c r="J402">
        <v>-6.7983511962349503</v>
      </c>
      <c r="K402">
        <v>179.250449290652</v>
      </c>
      <c r="L402">
        <v>156.81549448695401</v>
      </c>
      <c r="M402">
        <v>37.5868339284998</v>
      </c>
      <c r="N402">
        <v>0.666557453694129</v>
      </c>
      <c r="O402">
        <v>19.1928803313556</v>
      </c>
      <c r="P402">
        <v>54.483354950280997</v>
      </c>
      <c r="Q402">
        <v>1.298286175567E-3</v>
      </c>
    </row>
    <row r="403" spans="1:17" x14ac:dyDescent="0.3">
      <c r="A403" t="s">
        <v>920</v>
      </c>
      <c r="B403" t="s">
        <v>921</v>
      </c>
      <c r="C403" t="s">
        <v>3170</v>
      </c>
      <c r="D403" t="s">
        <v>282</v>
      </c>
      <c r="E403">
        <v>16922.442835415</v>
      </c>
      <c r="F403">
        <v>1209.8499999999999</v>
      </c>
      <c r="G403">
        <v>157.58850804692</v>
      </c>
      <c r="H403">
        <v>8.86268294608508</v>
      </c>
      <c r="I403">
        <v>53.148754913400197</v>
      </c>
      <c r="J403">
        <v>12.605089709235401</v>
      </c>
      <c r="K403">
        <v>1061.1368027189101</v>
      </c>
      <c r="L403">
        <v>880.95094109138097</v>
      </c>
      <c r="M403">
        <v>69.879770716844504</v>
      </c>
      <c r="N403">
        <v>1.2807698934818399</v>
      </c>
      <c r="O403">
        <v>3.3185932140348</v>
      </c>
      <c r="P403">
        <v>187.39236296692101</v>
      </c>
      <c r="Q403">
        <v>0.15273541140206301</v>
      </c>
    </row>
    <row r="404" spans="1:17" x14ac:dyDescent="0.3">
      <c r="A404" t="s">
        <v>922</v>
      </c>
      <c r="B404" t="s">
        <v>923</v>
      </c>
      <c r="C404" t="s">
        <v>3171</v>
      </c>
      <c r="D404" t="s">
        <v>565</v>
      </c>
      <c r="E404">
        <v>16917.15982425</v>
      </c>
      <c r="F404">
        <v>338.7</v>
      </c>
      <c r="G404">
        <v>-3.5300081710688498</v>
      </c>
      <c r="H404">
        <v>6.1242503648636504</v>
      </c>
      <c r="I404">
        <v>-8.5014880265296302</v>
      </c>
      <c r="J404">
        <v>0.96017706215946796</v>
      </c>
      <c r="K404">
        <v>321.61016135726402</v>
      </c>
      <c r="L404">
        <v>318.76807010331999</v>
      </c>
      <c r="M404">
        <v>70.1055890190338</v>
      </c>
      <c r="N404">
        <v>1.3893568302328201</v>
      </c>
      <c r="O404">
        <v>15.736640094478901</v>
      </c>
      <c r="P404">
        <v>24.3848696290855</v>
      </c>
      <c r="Q404">
        <v>-2.7237529219674001E-2</v>
      </c>
    </row>
    <row r="405" spans="1:17" x14ac:dyDescent="0.3">
      <c r="A405" t="s">
        <v>924</v>
      </c>
      <c r="B405" t="s">
        <v>925</v>
      </c>
      <c r="C405" t="s">
        <v>3170</v>
      </c>
      <c r="D405" t="s">
        <v>21</v>
      </c>
      <c r="E405">
        <v>16888.305064560001</v>
      </c>
      <c r="F405">
        <v>744.6</v>
      </c>
      <c r="G405">
        <v>18.787992627465101</v>
      </c>
      <c r="H405">
        <v>-7.4021622311725501</v>
      </c>
      <c r="I405">
        <v>12.5371346264977</v>
      </c>
      <c r="J405">
        <v>-5.3728545389582498</v>
      </c>
      <c r="K405">
        <v>760.34631132275899</v>
      </c>
      <c r="L405">
        <v>653.29129999115298</v>
      </c>
      <c r="M405">
        <v>35.133899878653899</v>
      </c>
      <c r="N405">
        <v>0.51302557315326103</v>
      </c>
      <c r="O405">
        <v>12.7450980392156</v>
      </c>
      <c r="P405">
        <v>63.182117028270802</v>
      </c>
      <c r="Q405">
        <v>3.0443955184594002E-2</v>
      </c>
    </row>
    <row r="406" spans="1:17" x14ac:dyDescent="0.3">
      <c r="A406" t="s">
        <v>926</v>
      </c>
      <c r="B406" t="s">
        <v>927</v>
      </c>
      <c r="C406" t="s">
        <v>3187</v>
      </c>
      <c r="D406" t="s">
        <v>166</v>
      </c>
      <c r="E406">
        <v>16846.665783414999</v>
      </c>
      <c r="F406">
        <v>1089.8499999999999</v>
      </c>
      <c r="G406">
        <v>-21.630875995918299</v>
      </c>
      <c r="H406">
        <v>-3.8869525632840798</v>
      </c>
      <c r="I406">
        <v>6.7097637233998402</v>
      </c>
      <c r="J406">
        <v>-6.5461658925596202</v>
      </c>
      <c r="K406">
        <v>1088.12488405559</v>
      </c>
      <c r="L406">
        <v>1015.4916630279899</v>
      </c>
      <c r="M406">
        <v>36.740138250708902</v>
      </c>
      <c r="N406">
        <v>0.538773929506425</v>
      </c>
      <c r="O406">
        <v>11.0244529063632</v>
      </c>
      <c r="P406">
        <v>30.928640076886101</v>
      </c>
      <c r="Q406">
        <v>-1.5084907275925E-2</v>
      </c>
    </row>
    <row r="407" spans="1:17" x14ac:dyDescent="0.3">
      <c r="A407" t="s">
        <v>928</v>
      </c>
      <c r="B407" t="s">
        <v>929</v>
      </c>
      <c r="C407" t="s">
        <v>3175</v>
      </c>
      <c r="D407" t="s">
        <v>54</v>
      </c>
      <c r="E407">
        <v>16788.75</v>
      </c>
      <c r="F407">
        <v>6715.5</v>
      </c>
      <c r="G407">
        <v>20.7761493098111</v>
      </c>
      <c r="H407">
        <v>-3.6142630899575301</v>
      </c>
      <c r="I407">
        <v>16.686324915476501</v>
      </c>
      <c r="J407">
        <v>-5.0771483133212998</v>
      </c>
      <c r="K407">
        <v>6691.2361689965001</v>
      </c>
      <c r="L407">
        <v>5937.9525102227199</v>
      </c>
      <c r="M407">
        <v>42.669079812180001</v>
      </c>
      <c r="N407">
        <v>0.58322710120685395</v>
      </c>
      <c r="O407">
        <v>12.7570545752363</v>
      </c>
      <c r="P407">
        <v>55.775922059846799</v>
      </c>
      <c r="Q407">
        <v>9.0543274632491996E-2</v>
      </c>
    </row>
    <row r="408" spans="1:17" x14ac:dyDescent="0.3">
      <c r="A408" t="s">
        <v>930</v>
      </c>
      <c r="B408" t="s">
        <v>931</v>
      </c>
      <c r="C408" t="s">
        <v>3181</v>
      </c>
      <c r="D408" t="s">
        <v>141</v>
      </c>
      <c r="E408">
        <v>16728.649694200001</v>
      </c>
      <c r="F408">
        <v>639.4</v>
      </c>
      <c r="G408">
        <v>226.36506732288899</v>
      </c>
      <c r="H408">
        <v>17.059172720055798</v>
      </c>
      <c r="I408">
        <v>262.511225352341</v>
      </c>
      <c r="J408">
        <v>-2.6645683064900898</v>
      </c>
      <c r="K408">
        <v>496.331277216177</v>
      </c>
      <c r="L408">
        <v>329.79492031487899</v>
      </c>
      <c r="M408">
        <v>82.240212652601599</v>
      </c>
      <c r="N408">
        <v>0.94623766185079194</v>
      </c>
      <c r="O408">
        <v>1.3450109477635299</v>
      </c>
      <c r="P408">
        <v>335.84063256194298</v>
      </c>
      <c r="Q408">
        <v>0.27808920345502403</v>
      </c>
    </row>
    <row r="409" spans="1:17" x14ac:dyDescent="0.3">
      <c r="A409" t="s">
        <v>932</v>
      </c>
      <c r="B409" t="s">
        <v>933</v>
      </c>
      <c r="C409" t="s">
        <v>3178</v>
      </c>
      <c r="D409" t="s">
        <v>804</v>
      </c>
      <c r="E409">
        <v>16677.426115900002</v>
      </c>
      <c r="F409">
        <v>405.35</v>
      </c>
      <c r="G409">
        <v>22.323514198801998</v>
      </c>
      <c r="H409">
        <v>1.5815586895040299</v>
      </c>
      <c r="I409">
        <v>5.2385617397824404</v>
      </c>
      <c r="J409">
        <v>-10.522499426686799</v>
      </c>
      <c r="K409">
        <v>400.25219052575602</v>
      </c>
      <c r="L409">
        <v>348.03644688052901</v>
      </c>
      <c r="M409">
        <v>33.718913308771903</v>
      </c>
      <c r="N409">
        <v>1.37384985633043</v>
      </c>
      <c r="O409">
        <v>17.034661403725099</v>
      </c>
      <c r="P409">
        <v>76.392515230635297</v>
      </c>
      <c r="Q409">
        <v>0.19826729729315201</v>
      </c>
    </row>
    <row r="410" spans="1:17" x14ac:dyDescent="0.3">
      <c r="A410" t="s">
        <v>934</v>
      </c>
      <c r="B410" t="s">
        <v>935</v>
      </c>
      <c r="C410" t="s">
        <v>3185</v>
      </c>
      <c r="D410" t="s">
        <v>468</v>
      </c>
      <c r="E410">
        <v>16641.658767000001</v>
      </c>
      <c r="F410">
        <v>885</v>
      </c>
      <c r="G410">
        <v>53.940154974477601</v>
      </c>
      <c r="H410">
        <v>-2.8465486601251202</v>
      </c>
      <c r="I410">
        <v>28.9700614598048</v>
      </c>
      <c r="J410">
        <v>0.59177370245860506</v>
      </c>
      <c r="K410">
        <v>846.692145110659</v>
      </c>
      <c r="L410">
        <v>721.89038592945406</v>
      </c>
      <c r="M410">
        <v>65.546943658859902</v>
      </c>
      <c r="N410">
        <v>0.62612613712352905</v>
      </c>
      <c r="O410">
        <v>4.7005649717514197</v>
      </c>
      <c r="P410">
        <v>110.21377672209</v>
      </c>
      <c r="Q410">
        <v>0.12934149744974199</v>
      </c>
    </row>
    <row r="411" spans="1:17" x14ac:dyDescent="0.3">
      <c r="A411" t="s">
        <v>936</v>
      </c>
      <c r="B411" t="s">
        <v>937</v>
      </c>
      <c r="C411" t="s">
        <v>3174</v>
      </c>
      <c r="D411" t="s">
        <v>249</v>
      </c>
      <c r="E411">
        <v>16596.757276060001</v>
      </c>
      <c r="F411">
        <v>711.1</v>
      </c>
      <c r="G411">
        <v>70.823896850415494</v>
      </c>
      <c r="H411">
        <v>5.42301558651649</v>
      </c>
      <c r="I411">
        <v>31.406373220031199</v>
      </c>
      <c r="J411">
        <v>-1.24562025814417</v>
      </c>
      <c r="K411">
        <v>692.50403704987798</v>
      </c>
      <c r="L411">
        <v>608.33084399278698</v>
      </c>
      <c r="M411">
        <v>50.286924727690597</v>
      </c>
      <c r="N411">
        <v>1.30565820817682</v>
      </c>
      <c r="O411">
        <v>16.439319364365002</v>
      </c>
      <c r="P411">
        <v>181.067193675889</v>
      </c>
      <c r="Q411">
        <v>6.7423472333184006E-2</v>
      </c>
    </row>
    <row r="412" spans="1:17" x14ac:dyDescent="0.3">
      <c r="A412" t="s">
        <v>938</v>
      </c>
      <c r="B412" t="s">
        <v>939</v>
      </c>
      <c r="C412" t="s">
        <v>3185</v>
      </c>
      <c r="D412" t="s">
        <v>468</v>
      </c>
      <c r="E412">
        <v>16588.594124499999</v>
      </c>
      <c r="F412">
        <v>1561.25</v>
      </c>
      <c r="G412">
        <v>-18.1408103794924</v>
      </c>
      <c r="H412">
        <v>-3.5125836243991801</v>
      </c>
      <c r="I412">
        <v>6.1868239433188901</v>
      </c>
      <c r="J412">
        <v>-2.2274015787050101</v>
      </c>
      <c r="K412">
        <v>1524.1022819667</v>
      </c>
      <c r="L412">
        <v>1451.6446091482801</v>
      </c>
      <c r="M412">
        <v>53.709162983902203</v>
      </c>
      <c r="N412">
        <v>0.63531804307972595</v>
      </c>
      <c r="O412">
        <v>8.2465972778222607</v>
      </c>
      <c r="P412">
        <v>25.6033789219629</v>
      </c>
      <c r="Q412">
        <v>-7.8474779391211003E-2</v>
      </c>
    </row>
    <row r="413" spans="1:17" x14ac:dyDescent="0.3">
      <c r="A413" t="s">
        <v>940</v>
      </c>
      <c r="B413" t="s">
        <v>941</v>
      </c>
      <c r="C413" t="s">
        <v>3185</v>
      </c>
      <c r="D413" t="s">
        <v>468</v>
      </c>
      <c r="E413">
        <v>16579.382022000002</v>
      </c>
      <c r="F413">
        <v>5407.5</v>
      </c>
      <c r="G413">
        <v>-19.8474774918541</v>
      </c>
      <c r="H413">
        <v>-4.8270971409187302</v>
      </c>
      <c r="I413">
        <v>17.038484211597101</v>
      </c>
      <c r="J413">
        <v>-4.1438734841670097</v>
      </c>
      <c r="K413">
        <v>5261.2187583832001</v>
      </c>
      <c r="L413">
        <v>4870.8421840609599</v>
      </c>
      <c r="M413">
        <v>57.546322451755501</v>
      </c>
      <c r="N413">
        <v>0.77216820772508998</v>
      </c>
      <c r="O413">
        <v>10.1960240406842</v>
      </c>
      <c r="P413">
        <v>34.481472270579403</v>
      </c>
      <c r="Q413">
        <v>4.9405945190633002E-2</v>
      </c>
    </row>
    <row r="414" spans="1:17" x14ac:dyDescent="0.3">
      <c r="A414" t="s">
        <v>942</v>
      </c>
      <c r="B414" t="s">
        <v>943</v>
      </c>
      <c r="C414" t="s">
        <v>3171</v>
      </c>
      <c r="D414" t="s">
        <v>220</v>
      </c>
      <c r="E414">
        <v>16562.867745489999</v>
      </c>
      <c r="F414">
        <v>1299.6500000000001</v>
      </c>
      <c r="G414">
        <v>37.194208946925997</v>
      </c>
      <c r="H414">
        <v>19.3379139574768</v>
      </c>
      <c r="I414">
        <v>42.348127876646998</v>
      </c>
      <c r="J414">
        <v>-2.1935172797575002</v>
      </c>
      <c r="K414">
        <v>1134.7334154421701</v>
      </c>
      <c r="L414">
        <v>978.06239164212798</v>
      </c>
      <c r="M414">
        <v>69.191368709500694</v>
      </c>
      <c r="N414">
        <v>1.37775714145372</v>
      </c>
      <c r="O414">
        <v>3.1816258223367799</v>
      </c>
      <c r="P414">
        <v>75.391363022941903</v>
      </c>
      <c r="Q414">
        <v>2.667923514814E-3</v>
      </c>
    </row>
    <row r="415" spans="1:17" x14ac:dyDescent="0.3">
      <c r="A415" t="s">
        <v>944</v>
      </c>
      <c r="B415" t="s">
        <v>945</v>
      </c>
      <c r="C415" t="s">
        <v>3175</v>
      </c>
      <c r="D415" t="s">
        <v>54</v>
      </c>
      <c r="E415">
        <v>16459.755237179899</v>
      </c>
      <c r="F415">
        <v>7146.9</v>
      </c>
      <c r="G415">
        <v>33.9005931193226</v>
      </c>
      <c r="H415">
        <v>3.1044393479402501</v>
      </c>
      <c r="I415">
        <v>31.242734491830301</v>
      </c>
      <c r="J415">
        <v>-4.6856531844715104</v>
      </c>
      <c r="K415">
        <v>6806.58740031244</v>
      </c>
      <c r="L415">
        <v>5909.5767662902799</v>
      </c>
      <c r="M415">
        <v>50.342427539679797</v>
      </c>
      <c r="N415">
        <v>1.0966158013971401</v>
      </c>
      <c r="O415">
        <v>6.3398116665967104</v>
      </c>
      <c r="P415">
        <v>62.1268721623155</v>
      </c>
      <c r="Q415">
        <v>3.4526458977926E-2</v>
      </c>
    </row>
    <row r="416" spans="1:17" x14ac:dyDescent="0.3">
      <c r="A416" t="s">
        <v>946</v>
      </c>
      <c r="B416" t="s">
        <v>947</v>
      </c>
      <c r="C416" t="s">
        <v>3188</v>
      </c>
      <c r="D416" t="s">
        <v>948</v>
      </c>
      <c r="E416">
        <v>16453.430791359999</v>
      </c>
      <c r="F416">
        <v>1676.6</v>
      </c>
      <c r="G416">
        <v>-28.118259559447502</v>
      </c>
      <c r="H416">
        <v>6.4103394555975699</v>
      </c>
      <c r="I416">
        <v>12.5048187200694</v>
      </c>
      <c r="J416">
        <v>2.62101003312348</v>
      </c>
      <c r="K416">
        <v>1521.2038529219001</v>
      </c>
      <c r="L416">
        <v>1483.3483643187999</v>
      </c>
      <c r="M416">
        <v>76.052979287289205</v>
      </c>
      <c r="N416">
        <v>1.12504721326557</v>
      </c>
      <c r="O416">
        <v>9.1733269712513401</v>
      </c>
      <c r="P416">
        <v>39.229363893040997</v>
      </c>
      <c r="Q416">
        <v>-1.6504054696939999E-2</v>
      </c>
    </row>
    <row r="417" spans="1:17" x14ac:dyDescent="0.3">
      <c r="A417" t="s">
        <v>949</v>
      </c>
      <c r="B417" t="s">
        <v>950</v>
      </c>
      <c r="C417" t="s">
        <v>3177</v>
      </c>
      <c r="D417" t="s">
        <v>197</v>
      </c>
      <c r="E417">
        <v>16374.53775216</v>
      </c>
      <c r="F417">
        <v>673.6</v>
      </c>
      <c r="G417">
        <v>-17.995027769368502</v>
      </c>
      <c r="H417">
        <v>0.15327754850473199</v>
      </c>
      <c r="I417">
        <v>17.929929501248701</v>
      </c>
      <c r="J417">
        <v>-8.7095428083611495</v>
      </c>
      <c r="K417">
        <v>658.68785690887398</v>
      </c>
      <c r="L417">
        <v>612.09444897280298</v>
      </c>
      <c r="M417">
        <v>49.2446033748895</v>
      </c>
      <c r="N417">
        <v>0.93065456937596602</v>
      </c>
      <c r="O417">
        <v>7.1852731591449004</v>
      </c>
      <c r="P417">
        <v>34.303658658159698</v>
      </c>
      <c r="Q417">
        <v>6.4595310015716001E-2</v>
      </c>
    </row>
    <row r="418" spans="1:17" x14ac:dyDescent="0.3">
      <c r="A418" t="s">
        <v>951</v>
      </c>
      <c r="B418" t="s">
        <v>952</v>
      </c>
      <c r="C418" t="s">
        <v>3174</v>
      </c>
      <c r="D418" t="s">
        <v>513</v>
      </c>
      <c r="E418">
        <v>16346.535863175</v>
      </c>
      <c r="F418">
        <v>680.25</v>
      </c>
      <c r="G418">
        <v>7.0085922558421903</v>
      </c>
      <c r="H418">
        <v>4.2556104812090698</v>
      </c>
      <c r="I418">
        <v>-7.4352070399095602</v>
      </c>
      <c r="J418">
        <v>2.6636176977014401</v>
      </c>
      <c r="K418">
        <v>682.89682405840097</v>
      </c>
      <c r="L418">
        <v>645.41952301173501</v>
      </c>
      <c r="M418">
        <v>49.129247430666197</v>
      </c>
      <c r="N418">
        <v>0.61720339922770195</v>
      </c>
      <c r="O418">
        <v>21.4185961043734</v>
      </c>
      <c r="P418">
        <v>57.356002775850001</v>
      </c>
      <c r="Q418">
        <v>9.6536169466493002E-2</v>
      </c>
    </row>
    <row r="419" spans="1:17" x14ac:dyDescent="0.3">
      <c r="A419" t="s">
        <v>953</v>
      </c>
      <c r="B419" t="s">
        <v>954</v>
      </c>
      <c r="C419" t="s">
        <v>3175</v>
      </c>
      <c r="D419" t="s">
        <v>54</v>
      </c>
      <c r="E419">
        <v>16307.6870112299</v>
      </c>
      <c r="F419">
        <v>12710.7</v>
      </c>
      <c r="G419">
        <v>218.948693340289</v>
      </c>
      <c r="H419">
        <v>3.2756364491663699</v>
      </c>
      <c r="I419">
        <v>87.498156159365607</v>
      </c>
      <c r="J419">
        <v>1.1296992510436801</v>
      </c>
      <c r="K419">
        <v>11045.264228207099</v>
      </c>
      <c r="L419">
        <v>7888.7581635098304</v>
      </c>
      <c r="M419">
        <v>57.304488901398898</v>
      </c>
      <c r="N419">
        <v>0.53500625783517697</v>
      </c>
      <c r="O419">
        <v>4.0202349201853496</v>
      </c>
      <c r="P419">
        <v>260.89437819420698</v>
      </c>
      <c r="Q419">
        <v>0.185069038960638</v>
      </c>
    </row>
    <row r="420" spans="1:17" x14ac:dyDescent="0.3">
      <c r="A420" t="s">
        <v>955</v>
      </c>
      <c r="B420" t="s">
        <v>956</v>
      </c>
      <c r="C420" t="s">
        <v>3171</v>
      </c>
      <c r="D420" t="s">
        <v>220</v>
      </c>
      <c r="E420">
        <v>16208.741030575</v>
      </c>
      <c r="F420">
        <v>3904.75</v>
      </c>
      <c r="G420">
        <v>139.69007361160399</v>
      </c>
      <c r="H420">
        <v>5.9980547695310698</v>
      </c>
      <c r="I420">
        <v>-7.0130939083914896</v>
      </c>
      <c r="J420">
        <v>-0.57574327456161101</v>
      </c>
      <c r="K420">
        <v>3819.84560856695</v>
      </c>
      <c r="L420">
        <v>3417.7556716659901</v>
      </c>
      <c r="M420">
        <v>55.262159601258901</v>
      </c>
      <c r="N420">
        <v>0.88513614454790002</v>
      </c>
      <c r="O420">
        <v>10.121006466483101</v>
      </c>
      <c r="P420">
        <v>176.58933947228601</v>
      </c>
      <c r="Q420">
        <v>0.26575579813933597</v>
      </c>
    </row>
    <row r="421" spans="1:17" x14ac:dyDescent="0.3">
      <c r="A421" t="s">
        <v>957</v>
      </c>
      <c r="B421" t="s">
        <v>958</v>
      </c>
      <c r="C421" t="s">
        <v>3186</v>
      </c>
      <c r="D421" t="s">
        <v>631</v>
      </c>
      <c r="E421">
        <v>16153.019861000001</v>
      </c>
      <c r="F421">
        <v>190.3</v>
      </c>
      <c r="G421">
        <v>679.62551587740495</v>
      </c>
      <c r="H421">
        <v>188.31887073732</v>
      </c>
      <c r="I421">
        <v>690.61197234311896</v>
      </c>
      <c r="J421">
        <v>19.6388233027395</v>
      </c>
      <c r="M421">
        <v>100</v>
      </c>
      <c r="O421">
        <v>0</v>
      </c>
      <c r="P421">
        <v>745.77777777777703</v>
      </c>
    </row>
    <row r="422" spans="1:17" x14ac:dyDescent="0.3">
      <c r="A422" t="s">
        <v>959</v>
      </c>
      <c r="B422" t="s">
        <v>960</v>
      </c>
      <c r="C422" t="s">
        <v>3174</v>
      </c>
      <c r="D422" t="s">
        <v>46</v>
      </c>
      <c r="E422">
        <v>16151.030159354999</v>
      </c>
      <c r="F422">
        <v>1669.85</v>
      </c>
      <c r="G422">
        <v>6.6012037061384001</v>
      </c>
      <c r="H422">
        <v>-2.1552672972920202</v>
      </c>
      <c r="I422">
        <v>17.941601736699901</v>
      </c>
      <c r="J422">
        <v>-1.5985967021693901</v>
      </c>
      <c r="K422">
        <v>1620.87144743715</v>
      </c>
      <c r="L422">
        <v>1478.31616207613</v>
      </c>
      <c r="M422">
        <v>72.356270005360798</v>
      </c>
      <c r="N422">
        <v>1.08394716122589</v>
      </c>
      <c r="O422">
        <v>11.387250351827999</v>
      </c>
      <c r="P422">
        <v>62.9201424459729</v>
      </c>
      <c r="Q422">
        <v>-5.1137560906642003E-2</v>
      </c>
    </row>
    <row r="423" spans="1:17" x14ac:dyDescent="0.3">
      <c r="A423" t="s">
        <v>961</v>
      </c>
      <c r="B423" t="s">
        <v>962</v>
      </c>
      <c r="C423" t="s">
        <v>3183</v>
      </c>
      <c r="D423" t="s">
        <v>963</v>
      </c>
      <c r="E423">
        <v>16043.915347845001</v>
      </c>
      <c r="F423">
        <v>1348.05</v>
      </c>
      <c r="G423">
        <v>64.193678451495003</v>
      </c>
      <c r="H423">
        <v>1.94003831854654</v>
      </c>
      <c r="I423">
        <v>-9.3193340146843493</v>
      </c>
      <c r="J423">
        <v>6.7984362493236397</v>
      </c>
      <c r="K423">
        <v>1325.75647918971</v>
      </c>
      <c r="L423">
        <v>1228.9212012078499</v>
      </c>
      <c r="M423">
        <v>66.713464067627598</v>
      </c>
      <c r="N423">
        <v>0.92094129370099098</v>
      </c>
      <c r="O423">
        <v>25.737175920774401</v>
      </c>
      <c r="P423">
        <v>106.202676864244</v>
      </c>
      <c r="Q423">
        <v>0.180012602269192</v>
      </c>
    </row>
    <row r="424" spans="1:17" x14ac:dyDescent="0.3">
      <c r="A424" t="s">
        <v>964</v>
      </c>
      <c r="B424" t="s">
        <v>965</v>
      </c>
      <c r="C424" t="s">
        <v>3185</v>
      </c>
      <c r="D424" t="s">
        <v>468</v>
      </c>
      <c r="E424">
        <v>15934.600461599999</v>
      </c>
      <c r="F424">
        <v>3213.3</v>
      </c>
      <c r="G424">
        <v>-54.4683902660204</v>
      </c>
      <c r="H424">
        <v>-5.3735667784869197</v>
      </c>
      <c r="I424">
        <v>-8.3584348308888803</v>
      </c>
      <c r="J424">
        <v>-5.3816568155346998</v>
      </c>
      <c r="K424">
        <v>3382.9566569839499</v>
      </c>
      <c r="L424">
        <v>3499.62207824508</v>
      </c>
      <c r="M424">
        <v>27.432473441390101</v>
      </c>
      <c r="N424">
        <v>0.61358708867769396</v>
      </c>
      <c r="O424">
        <v>41.640992126474302</v>
      </c>
      <c r="P424">
        <v>11.7300370312418</v>
      </c>
      <c r="Q424">
        <v>-7.1765339722759003E-2</v>
      </c>
    </row>
    <row r="425" spans="1:17" x14ac:dyDescent="0.3">
      <c r="A425" t="s">
        <v>966</v>
      </c>
      <c r="B425" t="s">
        <v>967</v>
      </c>
      <c r="C425" t="s">
        <v>3186</v>
      </c>
      <c r="D425" t="s">
        <v>161</v>
      </c>
      <c r="E425">
        <v>15856.5336796799</v>
      </c>
      <c r="F425">
        <v>13161.6</v>
      </c>
      <c r="G425">
        <v>396.92291421838399</v>
      </c>
      <c r="H425">
        <v>8.2932078966626808</v>
      </c>
      <c r="I425">
        <v>135.45939949485799</v>
      </c>
      <c r="J425">
        <v>2.5722361523303698</v>
      </c>
      <c r="K425">
        <v>10476.976599497</v>
      </c>
      <c r="L425">
        <v>7405.8265823715201</v>
      </c>
      <c r="M425">
        <v>75.877448830025799</v>
      </c>
      <c r="N425">
        <v>0.71198588209311697</v>
      </c>
      <c r="O425">
        <v>0.29175784099197899</v>
      </c>
      <c r="P425">
        <v>459.82985963419799</v>
      </c>
      <c r="Q425">
        <v>0.26182461961187797</v>
      </c>
    </row>
    <row r="426" spans="1:17" x14ac:dyDescent="0.3">
      <c r="A426" t="s">
        <v>968</v>
      </c>
      <c r="B426" t="s">
        <v>969</v>
      </c>
      <c r="C426" t="s">
        <v>3173</v>
      </c>
      <c r="D426" t="s">
        <v>970</v>
      </c>
      <c r="E426">
        <v>15779.795967599999</v>
      </c>
      <c r="F426">
        <v>820.75</v>
      </c>
      <c r="G426">
        <v>42.900484338168503</v>
      </c>
      <c r="H426">
        <v>-7.3370905957684099E-2</v>
      </c>
      <c r="I426">
        <v>48.614155512351502</v>
      </c>
      <c r="J426">
        <v>4.0100073615707004</v>
      </c>
      <c r="K426">
        <v>781.50107851958501</v>
      </c>
      <c r="L426">
        <v>651.28484412830096</v>
      </c>
      <c r="M426">
        <v>60.358913973320703</v>
      </c>
      <c r="N426">
        <v>1.1473185430891399</v>
      </c>
      <c r="O426">
        <v>6.8169357295156896</v>
      </c>
      <c r="P426">
        <v>83.880362943878097</v>
      </c>
      <c r="Q426">
        <v>-4.0336155783820002E-3</v>
      </c>
    </row>
    <row r="427" spans="1:17" x14ac:dyDescent="0.3">
      <c r="A427" t="s">
        <v>971</v>
      </c>
      <c r="B427" t="s">
        <v>972</v>
      </c>
      <c r="C427" t="s">
        <v>3186</v>
      </c>
      <c r="D427" t="s">
        <v>513</v>
      </c>
      <c r="E427">
        <v>15727.731392834999</v>
      </c>
      <c r="F427">
        <v>658.35</v>
      </c>
      <c r="G427">
        <v>-10.7297233878396</v>
      </c>
      <c r="H427">
        <v>18.838008888393698</v>
      </c>
      <c r="I427">
        <v>0.25673307787397398</v>
      </c>
      <c r="J427">
        <v>-1.3479449965788299</v>
      </c>
      <c r="K427">
        <v>603.68534972140105</v>
      </c>
      <c r="M427">
        <v>54.616850458373499</v>
      </c>
      <c r="N427">
        <v>1.83014108214626</v>
      </c>
      <c r="O427">
        <v>10.351636667426099</v>
      </c>
      <c r="P427">
        <v>40.044671346522001</v>
      </c>
    </row>
    <row r="428" spans="1:17" x14ac:dyDescent="0.3">
      <c r="A428" t="s">
        <v>973</v>
      </c>
      <c r="B428" t="s">
        <v>974</v>
      </c>
      <c r="C428" t="s">
        <v>3183</v>
      </c>
      <c r="D428" t="s">
        <v>762</v>
      </c>
      <c r="E428">
        <v>15613.1477175</v>
      </c>
      <c r="F428">
        <v>3749.15</v>
      </c>
      <c r="G428">
        <v>33.646952246731701</v>
      </c>
      <c r="H428">
        <v>-2.3488036722916101</v>
      </c>
      <c r="I428">
        <v>15.332692795877801</v>
      </c>
      <c r="J428">
        <v>-1.4407983293581399</v>
      </c>
      <c r="K428">
        <v>4053.49041934457</v>
      </c>
      <c r="L428">
        <v>3624.5543188455999</v>
      </c>
      <c r="M428">
        <v>30.129932110720699</v>
      </c>
      <c r="N428">
        <v>0.62834414837816899</v>
      </c>
      <c r="O428">
        <v>46.379846098448901</v>
      </c>
      <c r="P428">
        <v>96.800608907902699</v>
      </c>
      <c r="Q428">
        <v>0.12385225192631601</v>
      </c>
    </row>
    <row r="429" spans="1:17" x14ac:dyDescent="0.3">
      <c r="A429" t="s">
        <v>975</v>
      </c>
      <c r="B429" t="s">
        <v>976</v>
      </c>
      <c r="C429" t="s">
        <v>3175</v>
      </c>
      <c r="D429" t="s">
        <v>54</v>
      </c>
      <c r="E429">
        <v>15581.35857488</v>
      </c>
      <c r="F429">
        <v>1271.6500000000001</v>
      </c>
      <c r="G429">
        <v>71.153256970992601</v>
      </c>
      <c r="H429">
        <v>29.723703724059501</v>
      </c>
      <c r="I429">
        <v>52.327256809100398</v>
      </c>
      <c r="J429">
        <v>1.5254963568353701</v>
      </c>
      <c r="K429">
        <v>1049.49537513055</v>
      </c>
      <c r="L429">
        <v>862.94768732678494</v>
      </c>
      <c r="M429">
        <v>68.188675339506602</v>
      </c>
      <c r="N429">
        <v>1.85144106284103</v>
      </c>
      <c r="O429">
        <v>4.9895804663232699</v>
      </c>
      <c r="P429">
        <v>108.05791884816701</v>
      </c>
      <c r="Q429">
        <v>6.4156300584449003E-2</v>
      </c>
    </row>
    <row r="430" spans="1:17" x14ac:dyDescent="0.3">
      <c r="A430" t="s">
        <v>977</v>
      </c>
      <c r="B430" t="s">
        <v>978</v>
      </c>
      <c r="C430" t="s">
        <v>3186</v>
      </c>
      <c r="D430" t="s">
        <v>751</v>
      </c>
      <c r="E430">
        <v>15502.9956089399</v>
      </c>
      <c r="F430">
        <v>901.53</v>
      </c>
      <c r="G430">
        <v>-2.1464302917959501</v>
      </c>
      <c r="H430">
        <v>-0.77370185181550499</v>
      </c>
      <c r="I430">
        <v>-1.70396230809664</v>
      </c>
      <c r="J430">
        <v>-0.41881443561030701</v>
      </c>
      <c r="K430">
        <v>877.26468333480204</v>
      </c>
      <c r="L430">
        <v>816.65759580540202</v>
      </c>
      <c r="M430">
        <v>63.673105172010501</v>
      </c>
      <c r="N430">
        <v>0.247047278042553</v>
      </c>
      <c r="O430">
        <v>1.15803134671059</v>
      </c>
      <c r="P430">
        <v>33.952928590532203</v>
      </c>
      <c r="Q430">
        <v>-2.790653939747E-3</v>
      </c>
    </row>
    <row r="431" spans="1:17" x14ac:dyDescent="0.3">
      <c r="A431" t="s">
        <v>979</v>
      </c>
      <c r="B431" t="s">
        <v>980</v>
      </c>
      <c r="C431" t="s">
        <v>3183</v>
      </c>
      <c r="D431" t="s">
        <v>262</v>
      </c>
      <c r="E431">
        <v>15435.5384218</v>
      </c>
      <c r="F431">
        <v>886.9</v>
      </c>
      <c r="G431">
        <v>36.432892482513601</v>
      </c>
      <c r="H431">
        <v>-5.5196854590540703</v>
      </c>
      <c r="I431">
        <v>3.9522464580105101</v>
      </c>
      <c r="J431">
        <v>0.54744168409735305</v>
      </c>
      <c r="K431">
        <v>917.75721576740898</v>
      </c>
      <c r="L431">
        <v>834.71714641332403</v>
      </c>
      <c r="M431">
        <v>42.874095314482901</v>
      </c>
      <c r="N431">
        <v>0.83188303345352199</v>
      </c>
      <c r="O431">
        <v>19.517420227759601</v>
      </c>
      <c r="P431">
        <v>68.404063419728402</v>
      </c>
      <c r="Q431">
        <v>0.15365478235632399</v>
      </c>
    </row>
    <row r="432" spans="1:17" x14ac:dyDescent="0.3">
      <c r="A432" t="s">
        <v>981</v>
      </c>
      <c r="B432" t="s">
        <v>982</v>
      </c>
      <c r="C432" t="s">
        <v>3173</v>
      </c>
      <c r="D432" t="s">
        <v>180</v>
      </c>
      <c r="E432">
        <v>15271.600642089999</v>
      </c>
      <c r="F432">
        <v>470.15</v>
      </c>
      <c r="G432">
        <v>13.421357833663601</v>
      </c>
      <c r="H432">
        <v>-0.68866716328189304</v>
      </c>
      <c r="I432">
        <v>8.7276502323239704</v>
      </c>
      <c r="J432">
        <v>-13.4998685047641</v>
      </c>
      <c r="K432">
        <v>482.11679387254401</v>
      </c>
      <c r="L432">
        <v>440.75985352689202</v>
      </c>
      <c r="M432">
        <v>32.2081220666905</v>
      </c>
      <c r="N432">
        <v>2.7031243078993299</v>
      </c>
      <c r="O432">
        <v>16.345847070084002</v>
      </c>
      <c r="P432">
        <v>83.437378072571093</v>
      </c>
    </row>
    <row r="433" spans="1:17" x14ac:dyDescent="0.3">
      <c r="A433" t="s">
        <v>983</v>
      </c>
      <c r="B433" t="s">
        <v>984</v>
      </c>
      <c r="C433" t="s">
        <v>3177</v>
      </c>
      <c r="D433" t="s">
        <v>262</v>
      </c>
      <c r="E433">
        <v>15266.380340850001</v>
      </c>
      <c r="F433">
        <v>6399.5</v>
      </c>
      <c r="G433">
        <v>7.8471164030059501</v>
      </c>
      <c r="H433">
        <v>13.883633637440299</v>
      </c>
      <c r="I433">
        <v>48.512670813301199</v>
      </c>
      <c r="J433">
        <v>5.2913043253636296</v>
      </c>
      <c r="K433">
        <v>5712.8058991791904</v>
      </c>
      <c r="L433">
        <v>4980.34856437894</v>
      </c>
      <c r="M433">
        <v>68.165485217447198</v>
      </c>
      <c r="N433">
        <v>0.76029457356791397</v>
      </c>
      <c r="O433">
        <v>4.3776857566997398</v>
      </c>
      <c r="P433">
        <v>69.207176002432504</v>
      </c>
      <c r="Q433">
        <v>0.14369039659376101</v>
      </c>
    </row>
    <row r="434" spans="1:17" x14ac:dyDescent="0.3">
      <c r="A434" t="s">
        <v>985</v>
      </c>
      <c r="B434" t="s">
        <v>986</v>
      </c>
      <c r="C434" t="s">
        <v>3179</v>
      </c>
      <c r="D434" t="s">
        <v>127</v>
      </c>
      <c r="E434">
        <v>15206.913755650001</v>
      </c>
      <c r="F434">
        <v>51.89</v>
      </c>
      <c r="G434">
        <v>-29.5081075792632</v>
      </c>
      <c r="H434">
        <v>-9.2640900149056193</v>
      </c>
      <c r="I434">
        <v>-19.6751565855058</v>
      </c>
      <c r="J434">
        <v>-3.3273723472433301</v>
      </c>
      <c r="K434">
        <v>55.146726259948998</v>
      </c>
      <c r="L434">
        <v>55.504128586885102</v>
      </c>
      <c r="M434">
        <v>34.621819961967802</v>
      </c>
      <c r="N434">
        <v>0.69779013511505905</v>
      </c>
      <c r="O434">
        <v>42.031219888225003</v>
      </c>
      <c r="P434">
        <v>32.541507024265599</v>
      </c>
    </row>
    <row r="435" spans="1:17" x14ac:dyDescent="0.3">
      <c r="A435" t="s">
        <v>987</v>
      </c>
      <c r="B435" t="s">
        <v>988</v>
      </c>
      <c r="C435" t="s">
        <v>3170</v>
      </c>
      <c r="D435" t="s">
        <v>21</v>
      </c>
      <c r="E435">
        <v>15100.10312356</v>
      </c>
      <c r="F435">
        <v>2678.9</v>
      </c>
      <c r="G435">
        <v>205.355833754001</v>
      </c>
      <c r="H435">
        <v>15.071966464625101</v>
      </c>
      <c r="I435">
        <v>59.266919683734201</v>
      </c>
      <c r="J435">
        <v>-7.0467230982228707E-2</v>
      </c>
      <c r="K435">
        <v>2534.8134538998602</v>
      </c>
      <c r="L435">
        <v>1947.8265262325299</v>
      </c>
      <c r="M435">
        <v>48.753190296228802</v>
      </c>
      <c r="N435">
        <v>0.78923266060275599</v>
      </c>
      <c r="O435">
        <v>9.1866064429430008</v>
      </c>
      <c r="P435">
        <v>262.69970213918202</v>
      </c>
    </row>
    <row r="436" spans="1:17" x14ac:dyDescent="0.3">
      <c r="A436" t="s">
        <v>989</v>
      </c>
      <c r="B436" t="s">
        <v>990</v>
      </c>
      <c r="C436" t="s">
        <v>3181</v>
      </c>
      <c r="D436" t="s">
        <v>327</v>
      </c>
      <c r="E436">
        <v>15048.672681509999</v>
      </c>
      <c r="F436">
        <v>4458.3500000000004</v>
      </c>
      <c r="G436">
        <v>23.964134118442399</v>
      </c>
      <c r="H436">
        <v>5.8657861492870502</v>
      </c>
      <c r="I436">
        <v>18.109356291063701</v>
      </c>
      <c r="J436">
        <v>-0.32215679092591898</v>
      </c>
      <c r="K436">
        <v>4352.8177880948197</v>
      </c>
      <c r="L436">
        <v>3876.4410801541499</v>
      </c>
      <c r="M436">
        <v>47.215143717582798</v>
      </c>
      <c r="N436">
        <v>0.55962429850444395</v>
      </c>
      <c r="O436">
        <v>9.6369733197259002</v>
      </c>
      <c r="P436">
        <v>63.846676834310202</v>
      </c>
      <c r="Q436">
        <v>2.6812462899834001E-2</v>
      </c>
    </row>
    <row r="437" spans="1:17" x14ac:dyDescent="0.3">
      <c r="A437" t="s">
        <v>991</v>
      </c>
      <c r="B437" t="s">
        <v>992</v>
      </c>
      <c r="C437" t="s">
        <v>3183</v>
      </c>
      <c r="D437" t="s">
        <v>141</v>
      </c>
      <c r="E437">
        <v>15048.03866016</v>
      </c>
      <c r="F437">
        <v>1674.6</v>
      </c>
      <c r="G437">
        <v>98.404453147159401</v>
      </c>
      <c r="H437">
        <v>-5.1501822301595803</v>
      </c>
      <c r="I437">
        <v>71.440651623845397</v>
      </c>
      <c r="J437">
        <v>2.5489305570318002</v>
      </c>
      <c r="K437">
        <v>1582.66952335937</v>
      </c>
      <c r="L437">
        <v>1173.49324361764</v>
      </c>
      <c r="M437">
        <v>50.350206965098202</v>
      </c>
      <c r="N437">
        <v>0.45512160162319398</v>
      </c>
      <c r="O437">
        <v>17.6400334408217</v>
      </c>
      <c r="P437">
        <v>157.630769230769</v>
      </c>
      <c r="Q437">
        <v>0.20166059659032501</v>
      </c>
    </row>
    <row r="438" spans="1:17" x14ac:dyDescent="0.3">
      <c r="A438" t="s">
        <v>993</v>
      </c>
      <c r="B438" t="s">
        <v>994</v>
      </c>
      <c r="C438" t="s">
        <v>3175</v>
      </c>
      <c r="D438" t="s">
        <v>54</v>
      </c>
      <c r="E438">
        <v>14940.0988488</v>
      </c>
      <c r="F438">
        <v>1965.5</v>
      </c>
      <c r="G438">
        <v>62.2727561189837</v>
      </c>
      <c r="H438">
        <v>21.535841777127299</v>
      </c>
      <c r="I438">
        <v>37.961508541247802</v>
      </c>
      <c r="J438">
        <v>-1.8573490643017601</v>
      </c>
      <c r="K438">
        <v>1753.89899606944</v>
      </c>
      <c r="L438">
        <v>1456.0707843104201</v>
      </c>
      <c r="M438">
        <v>53.339532837526399</v>
      </c>
      <c r="N438">
        <v>1.41990832265136</v>
      </c>
      <c r="O438">
        <v>9.8346476723479999</v>
      </c>
      <c r="P438">
        <v>106.027253668763</v>
      </c>
      <c r="Q438">
        <v>9.2057155252404002E-2</v>
      </c>
    </row>
    <row r="439" spans="1:17" x14ac:dyDescent="0.3">
      <c r="A439" t="s">
        <v>995</v>
      </c>
      <c r="B439" t="s">
        <v>996</v>
      </c>
      <c r="C439" t="s">
        <v>3179</v>
      </c>
      <c r="D439" t="s">
        <v>127</v>
      </c>
      <c r="E439">
        <v>14916.299159100001</v>
      </c>
      <c r="F439">
        <v>423.3</v>
      </c>
      <c r="G439">
        <v>67.815421425268596</v>
      </c>
      <c r="H439">
        <v>17.441267604768498</v>
      </c>
      <c r="I439">
        <v>96.535914727548203</v>
      </c>
      <c r="J439">
        <v>6.6064173508825901</v>
      </c>
      <c r="K439">
        <v>325.56669189657799</v>
      </c>
      <c r="L439">
        <v>260.78319387942503</v>
      </c>
      <c r="M439">
        <v>93.611516201248804</v>
      </c>
      <c r="N439">
        <v>0.64972893122984099</v>
      </c>
      <c r="O439">
        <v>0.75596503661705605</v>
      </c>
      <c r="P439">
        <v>134.84049930651801</v>
      </c>
      <c r="Q439">
        <v>0.18978669301558301</v>
      </c>
    </row>
    <row r="440" spans="1:17" x14ac:dyDescent="0.3">
      <c r="A440" t="s">
        <v>997</v>
      </c>
      <c r="B440" t="s">
        <v>998</v>
      </c>
      <c r="C440" t="s">
        <v>3182</v>
      </c>
      <c r="D440" t="s">
        <v>999</v>
      </c>
      <c r="E440">
        <v>14913.910820187</v>
      </c>
      <c r="F440">
        <v>190.77</v>
      </c>
      <c r="G440">
        <v>-6.5924139094463099</v>
      </c>
      <c r="H440">
        <v>-8.5469397835862608</v>
      </c>
      <c r="I440">
        <v>-23.3448398434243</v>
      </c>
      <c r="J440">
        <v>-3.2466174575681501</v>
      </c>
      <c r="K440">
        <v>200.89994881993101</v>
      </c>
      <c r="L440">
        <v>197.88705700312801</v>
      </c>
      <c r="M440">
        <v>34.9626297507589</v>
      </c>
      <c r="N440">
        <v>0.75713294495304595</v>
      </c>
      <c r="O440">
        <v>24.521675315825298</v>
      </c>
      <c r="P440">
        <v>40.066079295154097</v>
      </c>
      <c r="Q440">
        <v>1.3988409936746E-2</v>
      </c>
    </row>
    <row r="441" spans="1:17" x14ac:dyDescent="0.3">
      <c r="A441" t="s">
        <v>1000</v>
      </c>
      <c r="B441" t="s">
        <v>1001</v>
      </c>
      <c r="C441" t="s">
        <v>3172</v>
      </c>
      <c r="D441" t="s">
        <v>1002</v>
      </c>
      <c r="E441">
        <v>14907.589005149999</v>
      </c>
      <c r="F441">
        <v>464.5</v>
      </c>
      <c r="G441">
        <v>88.799721089282201</v>
      </c>
      <c r="H441">
        <v>-4.6491585632465604</v>
      </c>
      <c r="I441">
        <v>16.1535032682661</v>
      </c>
      <c r="J441">
        <v>-2.8873420206431102</v>
      </c>
      <c r="K441">
        <v>478.07288322879799</v>
      </c>
      <c r="L441">
        <v>406.74311438867898</v>
      </c>
      <c r="M441">
        <v>35.5932612168452</v>
      </c>
      <c r="N441">
        <v>0.16069597736944199</v>
      </c>
      <c r="O441">
        <v>33.0032292787944</v>
      </c>
      <c r="P441">
        <v>129.382716049382</v>
      </c>
      <c r="Q441">
        <v>0.119544939168114</v>
      </c>
    </row>
    <row r="442" spans="1:17" x14ac:dyDescent="0.3">
      <c r="A442" t="s">
        <v>1003</v>
      </c>
      <c r="B442" t="s">
        <v>1004</v>
      </c>
      <c r="C442" t="s">
        <v>3183</v>
      </c>
      <c r="D442" t="s">
        <v>106</v>
      </c>
      <c r="E442">
        <v>14864.023689345</v>
      </c>
      <c r="F442">
        <v>2655.05</v>
      </c>
      <c r="G442">
        <v>1.9620967009905299</v>
      </c>
      <c r="H442">
        <v>-10.402739638224901</v>
      </c>
      <c r="I442">
        <v>-1.51987569963112</v>
      </c>
      <c r="J442">
        <v>-2.4577492068742801</v>
      </c>
      <c r="K442">
        <v>2873.7096281026002</v>
      </c>
      <c r="L442">
        <v>2641.6148031541602</v>
      </c>
      <c r="M442">
        <v>31.355828834232099</v>
      </c>
      <c r="N442">
        <v>0.26791147984842201</v>
      </c>
      <c r="O442">
        <v>37.662190919191701</v>
      </c>
      <c r="P442">
        <v>53.028818443803999</v>
      </c>
      <c r="Q442">
        <v>0.132304110245411</v>
      </c>
    </row>
    <row r="443" spans="1:17" x14ac:dyDescent="0.3">
      <c r="A443" t="s">
        <v>1005</v>
      </c>
      <c r="B443" t="s">
        <v>1006</v>
      </c>
      <c r="C443" t="s">
        <v>3175</v>
      </c>
      <c r="D443" t="s">
        <v>54</v>
      </c>
      <c r="E443">
        <v>14694.33336361</v>
      </c>
      <c r="F443">
        <v>957.85</v>
      </c>
      <c r="G443">
        <v>282.91374510670403</v>
      </c>
      <c r="H443">
        <v>0.288181833881686</v>
      </c>
      <c r="I443">
        <v>64.462757400724001</v>
      </c>
      <c r="J443">
        <v>-7.2578827205979097</v>
      </c>
      <c r="K443">
        <v>933.34035769590105</v>
      </c>
      <c r="L443">
        <v>670.75122850181901</v>
      </c>
      <c r="M443">
        <v>33.301576627936697</v>
      </c>
      <c r="N443">
        <v>0.35841747219882902</v>
      </c>
      <c r="O443">
        <v>14.6004071618729</v>
      </c>
      <c r="P443">
        <v>349.16764361078498</v>
      </c>
      <c r="Q443">
        <v>8.7217735652985004E-2</v>
      </c>
    </row>
    <row r="444" spans="1:17" x14ac:dyDescent="0.3">
      <c r="A444" t="s">
        <v>1007</v>
      </c>
      <c r="B444" t="s">
        <v>1008</v>
      </c>
      <c r="C444" t="s">
        <v>3173</v>
      </c>
      <c r="D444" t="s">
        <v>382</v>
      </c>
      <c r="E444">
        <v>14586.35991272</v>
      </c>
      <c r="F444">
        <v>420.05</v>
      </c>
      <c r="G444">
        <v>126.91833164120099</v>
      </c>
      <c r="H444">
        <v>29.507254610332499</v>
      </c>
      <c r="I444">
        <v>131.51938341863701</v>
      </c>
      <c r="J444">
        <v>5.01938262617516</v>
      </c>
      <c r="K444">
        <v>348.051240152444</v>
      </c>
      <c r="L444">
        <v>257.95677229002098</v>
      </c>
      <c r="M444">
        <v>59.607266772462602</v>
      </c>
      <c r="N444">
        <v>1.2993978488223099</v>
      </c>
      <c r="O444">
        <v>6.6420664206642002</v>
      </c>
      <c r="P444">
        <v>179.381443298969</v>
      </c>
      <c r="Q444">
        <v>0.19704671941339399</v>
      </c>
    </row>
    <row r="445" spans="1:17" x14ac:dyDescent="0.3">
      <c r="A445" t="s">
        <v>1009</v>
      </c>
      <c r="B445" t="s">
        <v>1010</v>
      </c>
      <c r="C445" t="s">
        <v>3185</v>
      </c>
      <c r="D445" t="s">
        <v>1011</v>
      </c>
      <c r="E445">
        <v>14422.555214710001</v>
      </c>
      <c r="F445">
        <v>812.3</v>
      </c>
      <c r="G445">
        <v>20.062619251198701</v>
      </c>
      <c r="H445">
        <v>3.6923999606844502</v>
      </c>
      <c r="I445">
        <v>28.759635532474501</v>
      </c>
      <c r="J445">
        <v>-4.6019679392191799</v>
      </c>
      <c r="K445">
        <v>794.45000395877003</v>
      </c>
      <c r="L445">
        <v>686.49155106241199</v>
      </c>
      <c r="M445">
        <v>43.611904606312997</v>
      </c>
      <c r="N445">
        <v>0.50072135355142899</v>
      </c>
      <c r="O445">
        <v>7.7188230949156704</v>
      </c>
      <c r="P445">
        <v>79.434504086591502</v>
      </c>
      <c r="Q445">
        <v>7.0678317399834004E-2</v>
      </c>
    </row>
    <row r="446" spans="1:17" x14ac:dyDescent="0.3">
      <c r="A446" t="s">
        <v>1012</v>
      </c>
      <c r="B446" t="s">
        <v>1013</v>
      </c>
      <c r="C446" t="s">
        <v>3171</v>
      </c>
      <c r="D446" t="s">
        <v>565</v>
      </c>
      <c r="E446">
        <v>14400.2061889</v>
      </c>
      <c r="F446">
        <v>1819.55</v>
      </c>
      <c r="G446">
        <v>-16.702971329304301</v>
      </c>
      <c r="H446">
        <v>5.19527505516049</v>
      </c>
      <c r="I446">
        <v>16.952889312894101</v>
      </c>
      <c r="J446">
        <v>-2.5459084201504898</v>
      </c>
      <c r="K446">
        <v>1746.8461985745801</v>
      </c>
      <c r="L446">
        <v>1658.77411996418</v>
      </c>
      <c r="M446">
        <v>56.830990663610301</v>
      </c>
      <c r="N446">
        <v>1.43832605492905</v>
      </c>
      <c r="O446">
        <v>8.7604077931356699</v>
      </c>
      <c r="P446">
        <v>39.2157612853863</v>
      </c>
      <c r="Q446">
        <v>-7.6558767182155998E-2</v>
      </c>
    </row>
    <row r="447" spans="1:17" x14ac:dyDescent="0.3">
      <c r="A447" t="s">
        <v>1014</v>
      </c>
      <c r="B447" t="s">
        <v>1015</v>
      </c>
      <c r="C447" t="s">
        <v>631</v>
      </c>
      <c r="D447" t="s">
        <v>463</v>
      </c>
      <c r="E447">
        <v>14214.09188199</v>
      </c>
      <c r="F447">
        <v>2333.1</v>
      </c>
      <c r="G447">
        <v>-44.7266246867555</v>
      </c>
      <c r="H447">
        <v>-23.454819911318999</v>
      </c>
      <c r="I447">
        <v>-33.740168221041898</v>
      </c>
      <c r="J447">
        <v>-0.206816720889301</v>
      </c>
      <c r="O447">
        <v>32.870429900132798</v>
      </c>
      <c r="P447">
        <v>7.3084352865421902</v>
      </c>
    </row>
    <row r="448" spans="1:17" x14ac:dyDescent="0.3">
      <c r="A448" t="s">
        <v>1016</v>
      </c>
      <c r="B448" t="s">
        <v>1017</v>
      </c>
      <c r="C448" t="s">
        <v>631</v>
      </c>
      <c r="D448" t="s">
        <v>631</v>
      </c>
      <c r="E448">
        <v>14172.456947999999</v>
      </c>
      <c r="F448">
        <v>490.1</v>
      </c>
      <c r="G448">
        <v>-2.7520449787074699</v>
      </c>
      <c r="H448">
        <v>-3.0330518659013199</v>
      </c>
      <c r="I448">
        <v>1.6015133600253399</v>
      </c>
      <c r="J448">
        <v>-2.2347640659767598</v>
      </c>
      <c r="K448">
        <v>498.55126104743601</v>
      </c>
      <c r="L448">
        <v>459.29942868473103</v>
      </c>
      <c r="M448">
        <v>42.654504632694803</v>
      </c>
      <c r="N448">
        <v>0.39026776717894701</v>
      </c>
      <c r="O448">
        <v>20.791675168332901</v>
      </c>
      <c r="P448">
        <v>44.785819793205299</v>
      </c>
      <c r="Q448">
        <v>2.4216842749846E-2</v>
      </c>
    </row>
    <row r="449" spans="1:17" x14ac:dyDescent="0.3">
      <c r="A449" t="s">
        <v>1018</v>
      </c>
      <c r="B449" t="s">
        <v>1019</v>
      </c>
      <c r="C449" t="s">
        <v>3183</v>
      </c>
      <c r="D449" t="s">
        <v>161</v>
      </c>
      <c r="E449">
        <v>14152.903585100001</v>
      </c>
      <c r="F449">
        <v>630.70000000000005</v>
      </c>
      <c r="G449">
        <v>43.336001957587797</v>
      </c>
      <c r="H449">
        <v>-0.542329628294966</v>
      </c>
      <c r="I449">
        <v>33.609920137445698</v>
      </c>
      <c r="J449">
        <v>-4.5830931710419396</v>
      </c>
      <c r="K449">
        <v>616.58086698747695</v>
      </c>
      <c r="L449">
        <v>547.458013883582</v>
      </c>
      <c r="M449">
        <v>56.363832654710599</v>
      </c>
      <c r="N449">
        <v>0.461237836745367</v>
      </c>
      <c r="O449">
        <v>13.6435706358014</v>
      </c>
      <c r="P449">
        <v>82.243733294806006</v>
      </c>
      <c r="Q449">
        <v>0.20160814828448001</v>
      </c>
    </row>
    <row r="450" spans="1:17" x14ac:dyDescent="0.3">
      <c r="A450" t="s">
        <v>1020</v>
      </c>
      <c r="B450" t="s">
        <v>1021</v>
      </c>
      <c r="C450" t="s">
        <v>3177</v>
      </c>
      <c r="D450" t="s">
        <v>215</v>
      </c>
      <c r="E450">
        <v>13869.592534575</v>
      </c>
      <c r="F450">
        <v>1689.75</v>
      </c>
      <c r="G450">
        <v>9.4738717528396705</v>
      </c>
      <c r="H450">
        <v>-1.1543892740867401</v>
      </c>
      <c r="I450">
        <v>-16.4990068092164</v>
      </c>
      <c r="J450">
        <v>4.2630213686758696</v>
      </c>
      <c r="K450">
        <v>1640.1300223008</v>
      </c>
      <c r="L450">
        <v>1602.7739152357799</v>
      </c>
      <c r="M450">
        <v>74.373720552478503</v>
      </c>
      <c r="N450">
        <v>1.1183456099882101</v>
      </c>
      <c r="O450">
        <v>31.4957833999112</v>
      </c>
      <c r="P450">
        <v>65.987229862475402</v>
      </c>
      <c r="Q450">
        <v>0.13345451900771299</v>
      </c>
    </row>
    <row r="451" spans="1:17" x14ac:dyDescent="0.3">
      <c r="A451" t="s">
        <v>1022</v>
      </c>
      <c r="B451" t="s">
        <v>1023</v>
      </c>
      <c r="C451" t="s">
        <v>3182</v>
      </c>
      <c r="D451" t="s">
        <v>75</v>
      </c>
      <c r="E451">
        <v>13827</v>
      </c>
      <c r="F451">
        <v>92.18</v>
      </c>
      <c r="G451">
        <v>27.970736818552901</v>
      </c>
      <c r="H451">
        <v>-9.8527081924395095</v>
      </c>
      <c r="I451">
        <v>24.3941846532589</v>
      </c>
      <c r="J451">
        <v>-4.5420375787955196</v>
      </c>
      <c r="K451">
        <v>95.545611801403794</v>
      </c>
      <c r="L451">
        <v>79.866397460346604</v>
      </c>
      <c r="M451">
        <v>27.9066153457563</v>
      </c>
      <c r="N451">
        <v>0.154294032710482</v>
      </c>
      <c r="O451">
        <v>42.981123888045097</v>
      </c>
      <c r="P451">
        <v>85.472837022132794</v>
      </c>
      <c r="Q451">
        <v>7.3922027478379004E-2</v>
      </c>
    </row>
    <row r="452" spans="1:17" x14ac:dyDescent="0.3">
      <c r="A452" t="s">
        <v>1024</v>
      </c>
      <c r="B452" t="s">
        <v>1025</v>
      </c>
      <c r="C452" t="s">
        <v>3173</v>
      </c>
      <c r="D452" t="s">
        <v>116</v>
      </c>
      <c r="E452">
        <v>13628.414441200001</v>
      </c>
      <c r="F452">
        <v>2141.75</v>
      </c>
      <c r="G452">
        <v>8.7193047158500399</v>
      </c>
      <c r="H452">
        <v>-7.2437393292966998</v>
      </c>
      <c r="I452">
        <v>30.2111466351651</v>
      </c>
      <c r="J452">
        <v>-5.5756072261757099</v>
      </c>
      <c r="K452">
        <v>2190.1798980257399</v>
      </c>
      <c r="L452">
        <v>1894.88059160279</v>
      </c>
      <c r="M452">
        <v>24.267756100186599</v>
      </c>
      <c r="N452">
        <v>0.451429213876336</v>
      </c>
      <c r="O452">
        <v>15.979922960196101</v>
      </c>
      <c r="P452">
        <v>48.717147519355599</v>
      </c>
      <c r="Q452">
        <v>-6.6793165194615006E-2</v>
      </c>
    </row>
    <row r="453" spans="1:17" x14ac:dyDescent="0.3">
      <c r="A453" t="s">
        <v>1026</v>
      </c>
      <c r="B453" t="s">
        <v>1027</v>
      </c>
      <c r="C453" t="s">
        <v>3170</v>
      </c>
      <c r="D453" t="s">
        <v>282</v>
      </c>
      <c r="E453">
        <v>13584.3239371</v>
      </c>
      <c r="F453">
        <v>985.25</v>
      </c>
      <c r="G453">
        <v>10.2248333323131</v>
      </c>
      <c r="H453">
        <v>-0.14773657798567799</v>
      </c>
      <c r="I453">
        <v>-25.431893297702601</v>
      </c>
      <c r="J453">
        <v>-3.0581548341032199</v>
      </c>
      <c r="K453">
        <v>989.93794900298496</v>
      </c>
      <c r="L453">
        <v>936.811948665248</v>
      </c>
      <c r="M453">
        <v>46.799986769697803</v>
      </c>
      <c r="N453">
        <v>0.65402954452445505</v>
      </c>
      <c r="O453">
        <v>21.695001268713501</v>
      </c>
      <c r="P453">
        <v>57.64</v>
      </c>
      <c r="Q453">
        <v>3.0739550047363E-2</v>
      </c>
    </row>
    <row r="454" spans="1:17" x14ac:dyDescent="0.3">
      <c r="A454" t="s">
        <v>1028</v>
      </c>
      <c r="B454" t="s">
        <v>1029</v>
      </c>
      <c r="C454" t="s">
        <v>3186</v>
      </c>
      <c r="D454" t="s">
        <v>86</v>
      </c>
      <c r="E454">
        <v>13561.31021732</v>
      </c>
      <c r="F454">
        <v>11866.15</v>
      </c>
      <c r="G454">
        <v>30.737807566084001</v>
      </c>
      <c r="H454">
        <v>18.537690411857898</v>
      </c>
      <c r="I454">
        <v>59.329461162267002</v>
      </c>
      <c r="J454">
        <v>8.8089915197848896</v>
      </c>
      <c r="K454">
        <v>9622.6765926694206</v>
      </c>
      <c r="L454">
        <v>8327.06273612736</v>
      </c>
      <c r="M454">
        <v>96.1113376209845</v>
      </c>
      <c r="N454">
        <v>1.6837171712944701</v>
      </c>
      <c r="O454">
        <v>0.70621052321098099</v>
      </c>
      <c r="P454">
        <v>76.262236152166395</v>
      </c>
      <c r="Q454">
        <v>0.13364111606152701</v>
      </c>
    </row>
    <row r="455" spans="1:17" x14ac:dyDescent="0.3">
      <c r="A455" t="s">
        <v>1030</v>
      </c>
      <c r="B455" t="s">
        <v>1031</v>
      </c>
      <c r="C455" t="s">
        <v>3183</v>
      </c>
      <c r="D455" t="s">
        <v>46</v>
      </c>
      <c r="E455">
        <v>13529.5623422399</v>
      </c>
      <c r="F455">
        <v>736.05</v>
      </c>
      <c r="G455">
        <v>0.57372344102405004</v>
      </c>
      <c r="H455">
        <v>1.4654677580009099</v>
      </c>
      <c r="I455">
        <v>40.190870530887999</v>
      </c>
      <c r="J455">
        <v>1.33110290394276</v>
      </c>
      <c r="K455">
        <v>716.177513388016</v>
      </c>
      <c r="L455">
        <v>615.05934006012103</v>
      </c>
      <c r="M455">
        <v>48.502003591906004</v>
      </c>
      <c r="N455">
        <v>0.44992841603684802</v>
      </c>
      <c r="O455">
        <v>10.447659805719701</v>
      </c>
      <c r="P455">
        <v>64.296874999999901</v>
      </c>
      <c r="Q455">
        <v>8.2979009621120994E-2</v>
      </c>
    </row>
    <row r="456" spans="1:17" x14ac:dyDescent="0.3">
      <c r="A456" t="s">
        <v>1032</v>
      </c>
      <c r="B456" t="s">
        <v>1033</v>
      </c>
      <c r="C456" t="s">
        <v>3183</v>
      </c>
      <c r="D456" t="s">
        <v>161</v>
      </c>
      <c r="E456">
        <v>13526.1341696</v>
      </c>
      <c r="F456">
        <v>13369.55</v>
      </c>
      <c r="G456">
        <v>137.68961332404101</v>
      </c>
      <c r="H456">
        <v>-7.4181532446523297</v>
      </c>
      <c r="I456">
        <v>43.545942666268097</v>
      </c>
      <c r="J456">
        <v>-3.8294933520538401</v>
      </c>
      <c r="K456">
        <v>13265.6682003898</v>
      </c>
      <c r="L456">
        <v>10369.494739965499</v>
      </c>
      <c r="M456">
        <v>30.696154892739798</v>
      </c>
      <c r="N456">
        <v>0.48933564809367702</v>
      </c>
      <c r="O456">
        <v>10.699312991087901</v>
      </c>
      <c r="P456">
        <v>217.41194905093701</v>
      </c>
      <c r="Q456">
        <v>0.231087093342113</v>
      </c>
    </row>
    <row r="457" spans="1:17" x14ac:dyDescent="0.3">
      <c r="A457" t="s">
        <v>1034</v>
      </c>
      <c r="B457" t="s">
        <v>1035</v>
      </c>
      <c r="C457" t="s">
        <v>3183</v>
      </c>
      <c r="D457" t="s">
        <v>451</v>
      </c>
      <c r="E457">
        <v>13516.606082214999</v>
      </c>
      <c r="F457">
        <v>218.65</v>
      </c>
      <c r="G457">
        <v>213.99901383561601</v>
      </c>
      <c r="H457">
        <v>3.4356709833761498</v>
      </c>
      <c r="I457">
        <v>27.196458765253801</v>
      </c>
      <c r="J457">
        <v>-4.4716153168934802</v>
      </c>
      <c r="K457">
        <v>208.51972202489699</v>
      </c>
      <c r="L457">
        <v>170.689099011964</v>
      </c>
      <c r="M457">
        <v>49.013853130176301</v>
      </c>
      <c r="N457">
        <v>1.3494798477011001</v>
      </c>
      <c r="O457">
        <v>8.2094671849988394</v>
      </c>
      <c r="P457">
        <v>254.08906882591</v>
      </c>
      <c r="Q457">
        <v>0.19871867372024099</v>
      </c>
    </row>
    <row r="458" spans="1:17" x14ac:dyDescent="0.3">
      <c r="A458" t="s">
        <v>1036</v>
      </c>
      <c r="B458" t="s">
        <v>1037</v>
      </c>
      <c r="C458" t="s">
        <v>3186</v>
      </c>
      <c r="D458" t="s">
        <v>54</v>
      </c>
      <c r="E458">
        <v>13304.513805639999</v>
      </c>
      <c r="F458">
        <v>845.3</v>
      </c>
      <c r="G458">
        <v>-19.887516874287201</v>
      </c>
      <c r="H458">
        <v>-27.043136949282001</v>
      </c>
      <c r="I458">
        <v>-8.9010604085735299</v>
      </c>
      <c r="J458">
        <v>-9.3429507156171994</v>
      </c>
      <c r="M458">
        <v>34.379444552844397</v>
      </c>
      <c r="O458">
        <v>39.1103750147876</v>
      </c>
      <c r="P458">
        <v>16.593103448275802</v>
      </c>
    </row>
    <row r="459" spans="1:17" x14ac:dyDescent="0.3">
      <c r="A459" t="s">
        <v>1038</v>
      </c>
      <c r="B459" t="s">
        <v>1039</v>
      </c>
      <c r="C459" t="s">
        <v>3175</v>
      </c>
      <c r="D459" t="s">
        <v>54</v>
      </c>
      <c r="E459">
        <v>13268.47535742</v>
      </c>
      <c r="F459">
        <v>547.45000000000005</v>
      </c>
      <c r="G459">
        <v>41.419472862803502</v>
      </c>
      <c r="H459">
        <v>-21.171659100338001</v>
      </c>
      <c r="I459">
        <v>15.439409950286</v>
      </c>
      <c r="J459">
        <v>-23.382202328771498</v>
      </c>
      <c r="K459">
        <v>611.32911374552896</v>
      </c>
      <c r="L459">
        <v>496.98976341156401</v>
      </c>
      <c r="M459">
        <v>21.244568507224699</v>
      </c>
      <c r="N459">
        <v>2.43268140670141</v>
      </c>
      <c r="O459">
        <v>31.701525253447699</v>
      </c>
      <c r="P459">
        <v>71.641323091393602</v>
      </c>
      <c r="Q459">
        <v>5.2673534255074997E-2</v>
      </c>
    </row>
    <row r="460" spans="1:17" x14ac:dyDescent="0.3">
      <c r="A460" t="s">
        <v>1040</v>
      </c>
      <c r="B460" t="s">
        <v>1041</v>
      </c>
      <c r="C460" t="s">
        <v>3176</v>
      </c>
      <c r="D460" t="s">
        <v>57</v>
      </c>
      <c r="E460">
        <v>13243.953274902</v>
      </c>
      <c r="F460">
        <v>32.97</v>
      </c>
      <c r="G460">
        <v>46.570158584136102</v>
      </c>
      <c r="H460">
        <v>-5.4056563657509598</v>
      </c>
      <c r="I460">
        <v>27.0508829682467</v>
      </c>
      <c r="J460">
        <v>2.3035270405295898</v>
      </c>
      <c r="K460">
        <v>30.590769639941001</v>
      </c>
      <c r="L460">
        <v>27.094848593066601</v>
      </c>
      <c r="M460">
        <v>71.343908876049298</v>
      </c>
      <c r="N460">
        <v>0.62551864293194603</v>
      </c>
      <c r="O460">
        <v>15.5899302396117</v>
      </c>
      <c r="P460">
        <v>112.02572347266801</v>
      </c>
      <c r="Q460">
        <v>8.7416538353553994E-2</v>
      </c>
    </row>
    <row r="461" spans="1:17" x14ac:dyDescent="0.3">
      <c r="A461" t="s">
        <v>1042</v>
      </c>
      <c r="B461" t="s">
        <v>1043</v>
      </c>
      <c r="C461" t="s">
        <v>3180</v>
      </c>
      <c r="D461" t="s">
        <v>80</v>
      </c>
      <c r="E461">
        <v>13211.20609947</v>
      </c>
      <c r="F461">
        <v>369.9</v>
      </c>
      <c r="G461">
        <v>-26.7589563805791</v>
      </c>
      <c r="H461">
        <v>6.9528194180874197</v>
      </c>
      <c r="I461">
        <v>8.6305043555132599</v>
      </c>
      <c r="J461">
        <v>1.1601274142834199</v>
      </c>
      <c r="K461">
        <v>345.682502934279</v>
      </c>
      <c r="L461">
        <v>343.15147442821501</v>
      </c>
      <c r="M461">
        <v>76.862034899744998</v>
      </c>
      <c r="N461">
        <v>2.2192833849623899</v>
      </c>
      <c r="O461">
        <v>7.5966477426331496</v>
      </c>
      <c r="P461">
        <v>26.982492276004098</v>
      </c>
      <c r="Q461">
        <v>-9.6717452271223997E-2</v>
      </c>
    </row>
    <row r="462" spans="1:17" x14ac:dyDescent="0.3">
      <c r="A462" t="s">
        <v>1044</v>
      </c>
      <c r="B462" t="s">
        <v>1045</v>
      </c>
      <c r="C462" t="s">
        <v>3178</v>
      </c>
      <c r="D462" t="s">
        <v>495</v>
      </c>
      <c r="E462">
        <v>13191.05572925</v>
      </c>
      <c r="F462">
        <v>848.75</v>
      </c>
      <c r="G462">
        <v>-39.1186372060046</v>
      </c>
      <c r="H462">
        <v>3.3360182660670699</v>
      </c>
      <c r="I462">
        <v>-0.40397559537928801</v>
      </c>
      <c r="J462">
        <v>3.8840804939849898</v>
      </c>
      <c r="K462">
        <v>827.81884843487398</v>
      </c>
      <c r="L462">
        <v>826.04231482172202</v>
      </c>
      <c r="M462">
        <v>62.659453912110401</v>
      </c>
      <c r="N462">
        <v>1.3775581598997599</v>
      </c>
      <c r="O462">
        <v>17.820324005890999</v>
      </c>
      <c r="P462">
        <v>19.719303194865599</v>
      </c>
      <c r="Q462">
        <v>2.6787316667941E-2</v>
      </c>
    </row>
    <row r="463" spans="1:17" x14ac:dyDescent="0.3">
      <c r="A463" t="s">
        <v>1046</v>
      </c>
      <c r="B463" t="s">
        <v>1047</v>
      </c>
      <c r="C463" t="s">
        <v>3183</v>
      </c>
      <c r="D463" t="s">
        <v>262</v>
      </c>
      <c r="E463">
        <v>13129.28904</v>
      </c>
      <c r="F463">
        <v>4159.05</v>
      </c>
      <c r="G463">
        <v>8.8638016787051601</v>
      </c>
      <c r="H463">
        <v>0.98269553704522705</v>
      </c>
      <c r="I463">
        <v>0.33815640918885598</v>
      </c>
      <c r="J463">
        <v>-3.95171226680967</v>
      </c>
      <c r="K463">
        <v>4244.2002470560301</v>
      </c>
      <c r="L463">
        <v>3909.0634512997899</v>
      </c>
      <c r="M463">
        <v>33.446651312876398</v>
      </c>
      <c r="N463">
        <v>0.683246513325797</v>
      </c>
      <c r="O463">
        <v>20.2197617244322</v>
      </c>
      <c r="P463">
        <v>50.690217391304301</v>
      </c>
      <c r="Q463">
        <v>0.187304722190925</v>
      </c>
    </row>
    <row r="464" spans="1:17" x14ac:dyDescent="0.3">
      <c r="A464" t="s">
        <v>1048</v>
      </c>
      <c r="B464" t="s">
        <v>1049</v>
      </c>
      <c r="C464" t="s">
        <v>3175</v>
      </c>
      <c r="D464" t="s">
        <v>271</v>
      </c>
      <c r="E464">
        <v>13121.49166833</v>
      </c>
      <c r="F464">
        <v>1292.0999999999999</v>
      </c>
      <c r="G464">
        <v>0.60399447095029701</v>
      </c>
      <c r="H464">
        <v>6.3625138675912796</v>
      </c>
      <c r="I464">
        <v>-0.44218484407263797</v>
      </c>
      <c r="J464">
        <v>-2.0853679550464999</v>
      </c>
      <c r="K464">
        <v>1256.2257888204499</v>
      </c>
      <c r="L464">
        <v>1216.5882333386801</v>
      </c>
      <c r="M464">
        <v>51.367718718624197</v>
      </c>
      <c r="N464">
        <v>0.95537896729621696</v>
      </c>
      <c r="O464">
        <v>27.621701106725499</v>
      </c>
      <c r="P464">
        <v>30.127398157006802</v>
      </c>
      <c r="Q464">
        <v>0.119560209906506</v>
      </c>
    </row>
    <row r="465" spans="1:17" x14ac:dyDescent="0.3">
      <c r="A465" t="s">
        <v>1050</v>
      </c>
      <c r="B465" t="s">
        <v>1051</v>
      </c>
      <c r="C465" t="s">
        <v>3169</v>
      </c>
      <c r="D465" t="s">
        <v>18</v>
      </c>
      <c r="E465">
        <v>13063.252565000001</v>
      </c>
      <c r="F465">
        <v>877.25</v>
      </c>
      <c r="G465">
        <v>46.300098204992203</v>
      </c>
      <c r="H465">
        <v>-15.703849750875101</v>
      </c>
      <c r="I465">
        <v>-11.428581153797399</v>
      </c>
      <c r="J465">
        <v>-4.0384971158562202</v>
      </c>
      <c r="K465">
        <v>950.97295807119497</v>
      </c>
      <c r="L465">
        <v>867.92466639450004</v>
      </c>
      <c r="M465">
        <v>21.778206413308101</v>
      </c>
      <c r="N465">
        <v>0.448307601552208</v>
      </c>
      <c r="O465">
        <v>45.340552864063802</v>
      </c>
      <c r="P465">
        <v>84.606481481481495</v>
      </c>
      <c r="Q465">
        <v>0.181532050808171</v>
      </c>
    </row>
    <row r="466" spans="1:17" x14ac:dyDescent="0.3">
      <c r="A466" t="s">
        <v>1052</v>
      </c>
      <c r="B466" t="s">
        <v>1053</v>
      </c>
      <c r="C466" t="s">
        <v>3185</v>
      </c>
      <c r="D466" t="s">
        <v>468</v>
      </c>
      <c r="E466">
        <v>12913.75574164</v>
      </c>
      <c r="F466">
        <v>974.2</v>
      </c>
      <c r="G466">
        <v>-26.821730872028802</v>
      </c>
      <c r="H466">
        <v>6.0956128164907799</v>
      </c>
      <c r="I466">
        <v>4.6047027141899601</v>
      </c>
      <c r="J466">
        <v>-7.2395391278311498</v>
      </c>
      <c r="K466">
        <v>920.46811588130095</v>
      </c>
      <c r="L466">
        <v>887.91539658724605</v>
      </c>
      <c r="M466">
        <v>53.014495578433298</v>
      </c>
      <c r="N466">
        <v>2.5460656525238399</v>
      </c>
      <c r="O466">
        <v>9.9363580373639895</v>
      </c>
      <c r="P466">
        <v>27.9233142932177</v>
      </c>
      <c r="Q466">
        <v>-1.3928135632682E-2</v>
      </c>
    </row>
    <row r="467" spans="1:17" x14ac:dyDescent="0.3">
      <c r="A467" t="s">
        <v>1054</v>
      </c>
      <c r="B467" t="s">
        <v>1055</v>
      </c>
      <c r="C467" t="s">
        <v>3186</v>
      </c>
      <c r="D467" t="s">
        <v>1056</v>
      </c>
      <c r="E467">
        <v>12906.893384999599</v>
      </c>
      <c r="F467">
        <v>100</v>
      </c>
      <c r="G467">
        <v>-26.0476424629842</v>
      </c>
      <c r="I467">
        <v>-15.061185997270499</v>
      </c>
      <c r="M467">
        <v>50</v>
      </c>
      <c r="N467">
        <v>1</v>
      </c>
      <c r="O467">
        <v>0</v>
      </c>
      <c r="P467">
        <v>0</v>
      </c>
    </row>
    <row r="468" spans="1:17" x14ac:dyDescent="0.3">
      <c r="A468" t="s">
        <v>1057</v>
      </c>
      <c r="B468" t="s">
        <v>1058</v>
      </c>
      <c r="C468" t="s">
        <v>3183</v>
      </c>
      <c r="D468" t="s">
        <v>262</v>
      </c>
      <c r="E468">
        <v>12903.553430370001</v>
      </c>
      <c r="F468">
        <v>1624.95</v>
      </c>
      <c r="G468">
        <v>67.433336283220399</v>
      </c>
      <c r="H468">
        <v>-22.619864956364001</v>
      </c>
      <c r="I468">
        <v>43.858129406152401</v>
      </c>
      <c r="J468">
        <v>-3.6670609767177398</v>
      </c>
      <c r="K468">
        <v>1849.6179725550901</v>
      </c>
      <c r="L468">
        <v>1541.85632917313</v>
      </c>
      <c r="M468">
        <v>32.174708249161</v>
      </c>
      <c r="N468">
        <v>0.73300930763445704</v>
      </c>
      <c r="O468">
        <v>65.1743130557863</v>
      </c>
      <c r="P468">
        <v>102.599588554329</v>
      </c>
      <c r="Q468">
        <v>0.14338227156552599</v>
      </c>
    </row>
    <row r="469" spans="1:17" x14ac:dyDescent="0.3">
      <c r="A469" t="s">
        <v>1059</v>
      </c>
      <c r="B469" t="s">
        <v>1060</v>
      </c>
      <c r="C469" t="s">
        <v>3185</v>
      </c>
      <c r="D469" t="s">
        <v>379</v>
      </c>
      <c r="E469">
        <v>12863.003178375</v>
      </c>
      <c r="F469">
        <v>1018.95</v>
      </c>
      <c r="G469">
        <v>33.562319943030801</v>
      </c>
      <c r="H469">
        <v>-3.0731097937048002</v>
      </c>
      <c r="I469">
        <v>94.147314156717698</v>
      </c>
      <c r="J469">
        <v>-12.092936749938101</v>
      </c>
      <c r="K469">
        <v>945.12945065194197</v>
      </c>
      <c r="L469">
        <v>741.86580333579798</v>
      </c>
      <c r="M469">
        <v>49.966624170065501</v>
      </c>
      <c r="N469">
        <v>0.45635277159257898</v>
      </c>
      <c r="O469">
        <v>10.3096324647921</v>
      </c>
      <c r="P469">
        <v>126.433333333333</v>
      </c>
      <c r="Q469">
        <v>8.9073883427525993E-2</v>
      </c>
    </row>
    <row r="470" spans="1:17" x14ac:dyDescent="0.3">
      <c r="A470" t="s">
        <v>1061</v>
      </c>
      <c r="B470" t="s">
        <v>1062</v>
      </c>
      <c r="C470" t="s">
        <v>3171</v>
      </c>
      <c r="D470" t="s">
        <v>24</v>
      </c>
      <c r="E470">
        <v>12842.334036909</v>
      </c>
      <c r="F470">
        <v>211.41</v>
      </c>
      <c r="G470">
        <v>-34.230052886436901</v>
      </c>
      <c r="H470">
        <v>0.55262352904502998</v>
      </c>
      <c r="I470">
        <v>-20.8709431814986</v>
      </c>
      <c r="J470">
        <v>-0.40727252447562901</v>
      </c>
      <c r="K470">
        <v>225.704031593293</v>
      </c>
      <c r="L470">
        <v>236.83073731788599</v>
      </c>
      <c r="M470">
        <v>37.8637455586315</v>
      </c>
      <c r="N470">
        <v>0.72724813041852998</v>
      </c>
      <c r="O470">
        <v>42.235466628825399</v>
      </c>
      <c r="P470">
        <v>3.0012180267965798</v>
      </c>
      <c r="Q470">
        <v>1.488830094966E-2</v>
      </c>
    </row>
    <row r="471" spans="1:17" x14ac:dyDescent="0.3">
      <c r="A471" t="s">
        <v>1063</v>
      </c>
      <c r="B471" t="s">
        <v>1064</v>
      </c>
      <c r="C471" t="s">
        <v>631</v>
      </c>
      <c r="D471" t="s">
        <v>631</v>
      </c>
      <c r="E471">
        <v>12750.737349768</v>
      </c>
      <c r="F471">
        <v>25.68</v>
      </c>
      <c r="G471">
        <v>7.3549549396131901</v>
      </c>
      <c r="H471">
        <v>-2.1468209624292398</v>
      </c>
      <c r="I471">
        <v>-22.353604769833701</v>
      </c>
      <c r="J471">
        <v>-5.4808195436288702</v>
      </c>
      <c r="K471">
        <v>26.7332216919039</v>
      </c>
      <c r="L471">
        <v>25.801108902401701</v>
      </c>
      <c r="M471">
        <v>34.054207308476698</v>
      </c>
      <c r="N471">
        <v>0.90124752080981096</v>
      </c>
      <c r="O471">
        <v>52.063862928348897</v>
      </c>
      <c r="P471">
        <v>59.503105590061999</v>
      </c>
      <c r="Q471">
        <v>1.1675528107178999E-2</v>
      </c>
    </row>
    <row r="472" spans="1:17" x14ac:dyDescent="0.3">
      <c r="A472" t="s">
        <v>1065</v>
      </c>
      <c r="B472" t="s">
        <v>1066</v>
      </c>
      <c r="C472" t="s">
        <v>3175</v>
      </c>
      <c r="D472" t="s">
        <v>54</v>
      </c>
      <c r="E472">
        <v>12743.870865011901</v>
      </c>
      <c r="F472">
        <v>281.22000000000003</v>
      </c>
      <c r="G472">
        <v>150.87997939816699</v>
      </c>
      <c r="H472">
        <v>37.394697111642103</v>
      </c>
      <c r="I472">
        <v>82.216962020968595</v>
      </c>
      <c r="J472">
        <v>10.0450947775335</v>
      </c>
      <c r="K472">
        <v>228.62648137421101</v>
      </c>
      <c r="L472">
        <v>177.73287848120299</v>
      </c>
      <c r="M472">
        <v>63.290859797895102</v>
      </c>
      <c r="N472">
        <v>1.39611271636506</v>
      </c>
      <c r="O472">
        <v>6.3011165635445501</v>
      </c>
      <c r="P472">
        <v>188.578758337609</v>
      </c>
      <c r="Q472">
        <v>0.165692070518528</v>
      </c>
    </row>
    <row r="473" spans="1:17" x14ac:dyDescent="0.3">
      <c r="A473" t="s">
        <v>1067</v>
      </c>
      <c r="B473" t="s">
        <v>1068</v>
      </c>
      <c r="C473" t="s">
        <v>3186</v>
      </c>
      <c r="D473" t="s">
        <v>141</v>
      </c>
      <c r="E473">
        <v>12720.942576089999</v>
      </c>
      <c r="F473">
        <v>418.65</v>
      </c>
      <c r="G473">
        <v>33.377338496650196</v>
      </c>
      <c r="H473">
        <v>-1.82746460355443</v>
      </c>
      <c r="I473">
        <v>71.129607865304493</v>
      </c>
      <c r="J473">
        <v>-2.6797305153909599</v>
      </c>
      <c r="K473">
        <v>395.14170107467902</v>
      </c>
      <c r="L473">
        <v>316.40103663922503</v>
      </c>
      <c r="M473">
        <v>51.219460753221</v>
      </c>
      <c r="N473">
        <v>0.74225908726273604</v>
      </c>
      <c r="O473">
        <v>13.830168398423501</v>
      </c>
      <c r="P473">
        <v>104.71882640586701</v>
      </c>
      <c r="Q473">
        <v>0.17758286086397901</v>
      </c>
    </row>
    <row r="474" spans="1:17" x14ac:dyDescent="0.3">
      <c r="A474" t="s">
        <v>1069</v>
      </c>
      <c r="B474" t="s">
        <v>1070</v>
      </c>
      <c r="C474" t="s">
        <v>3182</v>
      </c>
      <c r="D474" t="s">
        <v>804</v>
      </c>
      <c r="E474">
        <v>12688.262092749999</v>
      </c>
      <c r="F474">
        <v>2702.5</v>
      </c>
      <c r="G474">
        <v>20.282595509780201</v>
      </c>
      <c r="H474">
        <v>6.0430662675427698</v>
      </c>
      <c r="I474">
        <v>-5.2614866513964103</v>
      </c>
      <c r="J474">
        <v>-4.6936644215150203</v>
      </c>
      <c r="K474">
        <v>2648.9128921389402</v>
      </c>
      <c r="L474">
        <v>2419.1601022899699</v>
      </c>
      <c r="M474">
        <v>36.084379999520102</v>
      </c>
      <c r="N474">
        <v>0.86432265104439199</v>
      </c>
      <c r="O474">
        <v>10.8233117483811</v>
      </c>
      <c r="P474">
        <v>54.072004788916999</v>
      </c>
      <c r="Q474">
        <v>5.8191571429326003E-2</v>
      </c>
    </row>
    <row r="475" spans="1:17" x14ac:dyDescent="0.3">
      <c r="A475" t="s">
        <v>1071</v>
      </c>
      <c r="B475" t="s">
        <v>1072</v>
      </c>
      <c r="C475" t="s">
        <v>3177</v>
      </c>
      <c r="D475" t="s">
        <v>197</v>
      </c>
      <c r="E475">
        <v>12676.93548468</v>
      </c>
      <c r="F475">
        <v>538.79999999999995</v>
      </c>
      <c r="G475">
        <v>32.236728864865299</v>
      </c>
      <c r="H475">
        <v>3.4419525856343398</v>
      </c>
      <c r="I475">
        <v>26.579192551625301</v>
      </c>
      <c r="J475">
        <v>4.7498315652444598E-2</v>
      </c>
      <c r="K475">
        <v>529.03087201029496</v>
      </c>
      <c r="L475">
        <v>449.62493987351502</v>
      </c>
      <c r="M475">
        <v>41.119861941297899</v>
      </c>
      <c r="N475">
        <v>0.80868953312734404</v>
      </c>
      <c r="O475">
        <v>21.009651076466199</v>
      </c>
      <c r="P475">
        <v>72.140575079872093</v>
      </c>
      <c r="Q475">
        <v>0.15583129194676201</v>
      </c>
    </row>
    <row r="476" spans="1:17" x14ac:dyDescent="0.3">
      <c r="A476" t="s">
        <v>1073</v>
      </c>
      <c r="B476" t="s">
        <v>1074</v>
      </c>
      <c r="C476" t="s">
        <v>3170</v>
      </c>
      <c r="D476" t="s">
        <v>282</v>
      </c>
      <c r="E476">
        <v>12615.017069455</v>
      </c>
      <c r="F476">
        <v>937.45</v>
      </c>
      <c r="G476">
        <v>-36.046682401540203</v>
      </c>
      <c r="H476">
        <v>0.48289733900524701</v>
      </c>
      <c r="I476">
        <v>-4.15973089257397</v>
      </c>
      <c r="J476">
        <v>-1.00730355824955</v>
      </c>
      <c r="K476">
        <v>938.10290547990701</v>
      </c>
      <c r="L476">
        <v>944.68861722536303</v>
      </c>
      <c r="M476">
        <v>48.704549528146799</v>
      </c>
      <c r="N476">
        <v>0.40553741672923199</v>
      </c>
      <c r="O476">
        <v>33.127100112005898</v>
      </c>
      <c r="P476">
        <v>19.8708522472987</v>
      </c>
      <c r="Q476">
        <v>1.4276667322057001E-2</v>
      </c>
    </row>
    <row r="477" spans="1:17" x14ac:dyDescent="0.3">
      <c r="A477" t="s">
        <v>1075</v>
      </c>
      <c r="B477" t="s">
        <v>1076</v>
      </c>
      <c r="C477" t="s">
        <v>3188</v>
      </c>
      <c r="D477" t="s">
        <v>609</v>
      </c>
      <c r="E477">
        <v>12602.97530982</v>
      </c>
      <c r="F477">
        <v>131.21</v>
      </c>
      <c r="G477">
        <v>-76.455995996454206</v>
      </c>
      <c r="H477">
        <v>-5.0574395400447001</v>
      </c>
      <c r="I477">
        <v>-23.273847767120099</v>
      </c>
      <c r="J477">
        <v>-6.3793805083496098</v>
      </c>
      <c r="K477">
        <v>139.87631121688901</v>
      </c>
      <c r="L477">
        <v>166.31686785658701</v>
      </c>
      <c r="M477">
        <v>34.500291689719901</v>
      </c>
      <c r="N477">
        <v>0.79660407290512203</v>
      </c>
      <c r="O477">
        <v>128.41246856184699</v>
      </c>
      <c r="P477">
        <v>4.5498007968127503</v>
      </c>
      <c r="Q477">
        <v>-0.11206623073159799</v>
      </c>
    </row>
    <row r="478" spans="1:17" x14ac:dyDescent="0.3">
      <c r="A478" t="s">
        <v>1077</v>
      </c>
      <c r="B478" t="s">
        <v>1078</v>
      </c>
      <c r="C478" t="s">
        <v>3175</v>
      </c>
      <c r="D478" t="s">
        <v>54</v>
      </c>
      <c r="E478">
        <v>12558.733285980001</v>
      </c>
      <c r="F478">
        <v>1365.7</v>
      </c>
      <c r="G478">
        <v>154.81611075038299</v>
      </c>
      <c r="H478">
        <v>1.60319320012829</v>
      </c>
      <c r="I478">
        <v>55.832888957368702</v>
      </c>
      <c r="J478">
        <v>0.64550117316395605</v>
      </c>
      <c r="K478">
        <v>1211.08149445289</v>
      </c>
      <c r="L478">
        <v>919.55418379707896</v>
      </c>
      <c r="M478">
        <v>56.887995743241802</v>
      </c>
      <c r="N478">
        <v>0.77936177430665299</v>
      </c>
      <c r="O478">
        <v>4.7814307681042596</v>
      </c>
      <c r="P478">
        <v>192.44111349036399</v>
      </c>
      <c r="Q478">
        <v>9.3329320286207995E-2</v>
      </c>
    </row>
    <row r="479" spans="1:17" x14ac:dyDescent="0.3">
      <c r="A479" t="s">
        <v>1079</v>
      </c>
      <c r="B479" t="s">
        <v>1080</v>
      </c>
      <c r="C479" t="s">
        <v>3182</v>
      </c>
      <c r="D479" t="s">
        <v>1081</v>
      </c>
      <c r="E479">
        <v>12499.4195198</v>
      </c>
      <c r="F479">
        <v>841</v>
      </c>
      <c r="G479">
        <v>64.374637623056699</v>
      </c>
      <c r="H479">
        <v>11.584097001930701</v>
      </c>
      <c r="I479">
        <v>52.987570122221904</v>
      </c>
      <c r="J479">
        <v>-2.9152022316701198</v>
      </c>
      <c r="K479">
        <v>737.290190230029</v>
      </c>
      <c r="L479">
        <v>616.41156897988196</v>
      </c>
      <c r="M479">
        <v>65.430781192614305</v>
      </c>
      <c r="N479">
        <v>1.0588506851180901</v>
      </c>
      <c r="O479">
        <v>2.8537455410226</v>
      </c>
      <c r="P479">
        <v>110.06619208192799</v>
      </c>
      <c r="Q479">
        <v>-4.0739929006966998E-2</v>
      </c>
    </row>
    <row r="480" spans="1:17" x14ac:dyDescent="0.3">
      <c r="A480" t="s">
        <v>1082</v>
      </c>
      <c r="B480" t="s">
        <v>1083</v>
      </c>
      <c r="C480" t="s">
        <v>3171</v>
      </c>
      <c r="D480" t="s">
        <v>24</v>
      </c>
      <c r="E480">
        <v>12452.916721952</v>
      </c>
      <c r="F480">
        <v>168.13</v>
      </c>
      <c r="G480">
        <v>0.318385346110098</v>
      </c>
      <c r="H480">
        <v>-0.155776041575617</v>
      </c>
      <c r="I480">
        <v>15.8302114336364</v>
      </c>
      <c r="J480">
        <v>-0.72734469804916102</v>
      </c>
      <c r="K480">
        <v>165.51624986579901</v>
      </c>
      <c r="L480">
        <v>154.57215317223</v>
      </c>
      <c r="M480">
        <v>49.242230213200898</v>
      </c>
      <c r="N480">
        <v>0.64865285297575503</v>
      </c>
      <c r="O480">
        <v>5.1686195206090497</v>
      </c>
      <c r="P480">
        <v>35.424889246878699</v>
      </c>
      <c r="Q480">
        <v>-1.1559543889448E-2</v>
      </c>
    </row>
    <row r="481" spans="1:17" x14ac:dyDescent="0.3">
      <c r="A481" t="s">
        <v>1084</v>
      </c>
      <c r="B481" t="s">
        <v>1085</v>
      </c>
      <c r="C481" t="s">
        <v>3181</v>
      </c>
      <c r="D481" t="s">
        <v>463</v>
      </c>
      <c r="E481">
        <v>12409.376887675</v>
      </c>
      <c r="F481">
        <v>2538.65</v>
      </c>
      <c r="G481">
        <v>18.9724940655354</v>
      </c>
      <c r="H481">
        <v>4.5478500361737497</v>
      </c>
      <c r="I481">
        <v>35.381790090909803</v>
      </c>
      <c r="J481">
        <v>0.78054087844384601</v>
      </c>
      <c r="K481">
        <v>2337.1858765515999</v>
      </c>
      <c r="L481">
        <v>2078.0222520070702</v>
      </c>
      <c r="M481">
        <v>62.225815042482999</v>
      </c>
      <c r="N481">
        <v>0.55561198742641604</v>
      </c>
      <c r="O481">
        <v>2.9582652197033701</v>
      </c>
      <c r="P481">
        <v>53.988232439645699</v>
      </c>
      <c r="Q481">
        <v>0.20931306430152999</v>
      </c>
    </row>
    <row r="482" spans="1:17" x14ac:dyDescent="0.3">
      <c r="A482" t="s">
        <v>1086</v>
      </c>
      <c r="B482" t="s">
        <v>1087</v>
      </c>
      <c r="C482" t="s">
        <v>3183</v>
      </c>
      <c r="D482" t="s">
        <v>127</v>
      </c>
      <c r="E482">
        <v>12380.71921458</v>
      </c>
      <c r="F482">
        <v>925.35</v>
      </c>
      <c r="G482">
        <v>23.9523575370157</v>
      </c>
      <c r="H482">
        <v>-9.0772237574728507</v>
      </c>
      <c r="I482">
        <v>22.486194158805201</v>
      </c>
      <c r="J482">
        <v>0.97418394523459595</v>
      </c>
      <c r="K482">
        <v>984.29417779308199</v>
      </c>
      <c r="L482">
        <v>882.91166307640196</v>
      </c>
      <c r="M482">
        <v>42.839219217009997</v>
      </c>
      <c r="N482">
        <v>0.619846475712717</v>
      </c>
      <c r="O482">
        <v>32.268871237909899</v>
      </c>
      <c r="P482">
        <v>61.534433097669499</v>
      </c>
      <c r="Q482">
        <v>0.118092518032582</v>
      </c>
    </row>
    <row r="483" spans="1:17" x14ac:dyDescent="0.3">
      <c r="A483" t="s">
        <v>1088</v>
      </c>
      <c r="B483" t="s">
        <v>1089</v>
      </c>
      <c r="C483" t="s">
        <v>3181</v>
      </c>
      <c r="D483" t="s">
        <v>327</v>
      </c>
      <c r="E483">
        <v>12362.9844438</v>
      </c>
      <c r="F483">
        <v>891.9</v>
      </c>
      <c r="G483">
        <v>-13.0988676893503</v>
      </c>
      <c r="H483">
        <v>-9.2196715692596705</v>
      </c>
      <c r="I483">
        <v>12.3530997170151</v>
      </c>
      <c r="J483">
        <v>-3.53102680553781</v>
      </c>
      <c r="K483">
        <v>907.13398979664396</v>
      </c>
      <c r="L483">
        <v>821.10335658333895</v>
      </c>
      <c r="M483">
        <v>31.542325701012398</v>
      </c>
      <c r="N483">
        <v>0.45732279199711301</v>
      </c>
      <c r="O483">
        <v>14.9231976679</v>
      </c>
      <c r="P483">
        <v>37.819670864559903</v>
      </c>
      <c r="Q483">
        <v>-4.4326421765833998E-2</v>
      </c>
    </row>
    <row r="484" spans="1:17" x14ac:dyDescent="0.3">
      <c r="A484" t="s">
        <v>1090</v>
      </c>
      <c r="B484" t="s">
        <v>1091</v>
      </c>
      <c r="C484" t="s">
        <v>3183</v>
      </c>
      <c r="D484" t="s">
        <v>262</v>
      </c>
      <c r="E484">
        <v>12318.71366634</v>
      </c>
      <c r="F484">
        <v>1851.45</v>
      </c>
      <c r="G484">
        <v>65.603928366682993</v>
      </c>
      <c r="H484">
        <v>7.0625707412644001</v>
      </c>
      <c r="I484">
        <v>38.790401172415301</v>
      </c>
      <c r="J484">
        <v>2.2530485326628198</v>
      </c>
      <c r="K484">
        <v>1734.2068434166099</v>
      </c>
      <c r="L484">
        <v>1472.10189532852</v>
      </c>
      <c r="M484">
        <v>69.965008141027099</v>
      </c>
      <c r="N484">
        <v>0.66955958865210996</v>
      </c>
      <c r="O484">
        <v>6.4138918145237396</v>
      </c>
      <c r="P484">
        <v>119.96554591897301</v>
      </c>
      <c r="Q484">
        <v>0.13133594715153599</v>
      </c>
    </row>
    <row r="485" spans="1:17" x14ac:dyDescent="0.3">
      <c r="A485" t="s">
        <v>1092</v>
      </c>
      <c r="B485" t="s">
        <v>1093</v>
      </c>
      <c r="C485" t="s">
        <v>3184</v>
      </c>
      <c r="D485" t="s">
        <v>463</v>
      </c>
      <c r="E485">
        <v>12265.761490454999</v>
      </c>
      <c r="F485">
        <v>1843.05</v>
      </c>
      <c r="G485">
        <v>34.6316738525245</v>
      </c>
      <c r="H485">
        <v>-5.3344200326024698</v>
      </c>
      <c r="I485">
        <v>64.3493307093879</v>
      </c>
      <c r="J485">
        <v>-8.3414151955260802</v>
      </c>
      <c r="K485">
        <v>1890.0788922321201</v>
      </c>
      <c r="L485">
        <v>1517.97134138863</v>
      </c>
      <c r="M485">
        <v>34.109484784635399</v>
      </c>
      <c r="N485">
        <v>0.58973189380607205</v>
      </c>
      <c r="O485">
        <v>29.133772822224</v>
      </c>
      <c r="P485">
        <v>105.153441411576</v>
      </c>
      <c r="Q485">
        <v>0.206465989546878</v>
      </c>
    </row>
    <row r="486" spans="1:17" x14ac:dyDescent="0.3">
      <c r="A486" t="s">
        <v>1094</v>
      </c>
      <c r="B486" t="s">
        <v>1095</v>
      </c>
      <c r="C486" t="s">
        <v>3185</v>
      </c>
      <c r="D486" t="s">
        <v>468</v>
      </c>
      <c r="E486">
        <v>12253.14385769</v>
      </c>
      <c r="F486">
        <v>775.55</v>
      </c>
      <c r="G486">
        <v>36.2352619103156</v>
      </c>
      <c r="H486">
        <v>15.151168789245901</v>
      </c>
      <c r="I486">
        <v>61.200177639092999</v>
      </c>
      <c r="J486">
        <v>1.4256077745145701</v>
      </c>
      <c r="K486">
        <v>661.33270018893802</v>
      </c>
      <c r="L486">
        <v>556.98255715689004</v>
      </c>
      <c r="M486">
        <v>69.055983618255496</v>
      </c>
      <c r="N486">
        <v>1.91422372211866</v>
      </c>
      <c r="O486">
        <v>1.3474308555218899</v>
      </c>
      <c r="P486">
        <v>90.951618860026997</v>
      </c>
      <c r="Q486">
        <v>-1.6767096710037999E-2</v>
      </c>
    </row>
    <row r="487" spans="1:17" x14ac:dyDescent="0.3">
      <c r="A487" t="s">
        <v>1096</v>
      </c>
      <c r="B487" t="s">
        <v>1097</v>
      </c>
      <c r="C487" t="s">
        <v>3183</v>
      </c>
      <c r="D487" t="s">
        <v>80</v>
      </c>
      <c r="E487">
        <v>12172.22655557</v>
      </c>
      <c r="F487">
        <v>589.45000000000005</v>
      </c>
      <c r="G487">
        <v>-48.473121175887997</v>
      </c>
      <c r="H487">
        <v>-9.5534489969349998</v>
      </c>
      <c r="I487">
        <v>-4.4079102322996402</v>
      </c>
      <c r="J487">
        <v>-1.40910492848402</v>
      </c>
      <c r="K487">
        <v>607.07838839496196</v>
      </c>
      <c r="L487">
        <v>638.63137505198495</v>
      </c>
      <c r="M487">
        <v>45.163174379674899</v>
      </c>
      <c r="N487">
        <v>0.50136462648667302</v>
      </c>
      <c r="O487">
        <v>39.791330901687999</v>
      </c>
      <c r="P487">
        <v>16.896380763510098</v>
      </c>
      <c r="Q487">
        <v>4.4088710038105001E-2</v>
      </c>
    </row>
    <row r="488" spans="1:17" x14ac:dyDescent="0.3">
      <c r="A488" t="s">
        <v>1098</v>
      </c>
      <c r="B488" t="s">
        <v>1099</v>
      </c>
      <c r="C488" t="s">
        <v>3185</v>
      </c>
      <c r="D488" t="s">
        <v>468</v>
      </c>
      <c r="E488">
        <v>12102.970929560001</v>
      </c>
      <c r="F488">
        <v>2367.0500000000002</v>
      </c>
      <c r="G488">
        <v>-27.882752154851602</v>
      </c>
      <c r="H488">
        <v>6.09801959485383</v>
      </c>
      <c r="I488">
        <v>4.4143843641265903</v>
      </c>
      <c r="J488">
        <v>-4.9279394198349804</v>
      </c>
      <c r="K488">
        <v>2136.46257829467</v>
      </c>
      <c r="L488">
        <v>2152.2583695870098</v>
      </c>
      <c r="M488">
        <v>78.523812216501199</v>
      </c>
      <c r="N488">
        <v>3.0038455174338798</v>
      </c>
      <c r="O488">
        <v>15.544665300690699</v>
      </c>
      <c r="P488">
        <v>30.920907079646</v>
      </c>
      <c r="Q488">
        <v>-0.120604827705596</v>
      </c>
    </row>
    <row r="489" spans="1:17" x14ac:dyDescent="0.3">
      <c r="A489" t="s">
        <v>1100</v>
      </c>
      <c r="B489" t="s">
        <v>1101</v>
      </c>
      <c r="C489" t="s">
        <v>3171</v>
      </c>
      <c r="D489" t="s">
        <v>544</v>
      </c>
      <c r="E489">
        <v>11988.019123190999</v>
      </c>
      <c r="F489">
        <v>125.43</v>
      </c>
      <c r="G489">
        <v>20.0560267274642</v>
      </c>
      <c r="H489">
        <v>39.365284255347603</v>
      </c>
      <c r="I489">
        <v>48.046746382443303</v>
      </c>
      <c r="J489">
        <v>3.2954246572535402</v>
      </c>
      <c r="K489">
        <v>107.437276104967</v>
      </c>
      <c r="L489">
        <v>93.479116062446494</v>
      </c>
      <c r="M489">
        <v>57.3212596160622</v>
      </c>
      <c r="N489">
        <v>2.5900752482740801</v>
      </c>
      <c r="O489">
        <v>8.8256397990911193</v>
      </c>
      <c r="P489">
        <v>81.782608695652101</v>
      </c>
      <c r="Q489">
        <v>2.2288533360049E-2</v>
      </c>
    </row>
    <row r="490" spans="1:17" x14ac:dyDescent="0.3">
      <c r="A490" t="s">
        <v>1102</v>
      </c>
      <c r="B490" t="s">
        <v>1103</v>
      </c>
      <c r="C490" t="s">
        <v>3177</v>
      </c>
      <c r="D490" t="s">
        <v>407</v>
      </c>
      <c r="E490">
        <v>11897.99006088</v>
      </c>
      <c r="F490">
        <v>2941.4</v>
      </c>
      <c r="G490">
        <v>10.9368726144404</v>
      </c>
      <c r="H490">
        <v>7.6212447605498603</v>
      </c>
      <c r="I490">
        <v>0.707779859267885</v>
      </c>
      <c r="J490">
        <v>1.2020499406751599</v>
      </c>
      <c r="K490">
        <v>2770.9374346608001</v>
      </c>
      <c r="L490">
        <v>2559.3175139080299</v>
      </c>
      <c r="M490">
        <v>60.262670001814399</v>
      </c>
      <c r="N490">
        <v>0.79038055893991699</v>
      </c>
      <c r="O490">
        <v>4.4740599714421601</v>
      </c>
      <c r="P490">
        <v>43.039852165244199</v>
      </c>
      <c r="Q490">
        <v>8.3419174528348003E-2</v>
      </c>
    </row>
    <row r="491" spans="1:17" x14ac:dyDescent="0.3">
      <c r="A491" t="s">
        <v>1104</v>
      </c>
      <c r="B491" t="s">
        <v>1105</v>
      </c>
      <c r="C491" t="s">
        <v>3170</v>
      </c>
      <c r="D491" t="s">
        <v>21</v>
      </c>
      <c r="E491">
        <v>11860.166956769999</v>
      </c>
      <c r="F491">
        <v>793.05</v>
      </c>
      <c r="G491">
        <v>-40.778033302186401</v>
      </c>
      <c r="H491">
        <v>1.05247488461483</v>
      </c>
      <c r="I491">
        <v>-14.311646519407301</v>
      </c>
      <c r="J491">
        <v>-3.2780808412834999</v>
      </c>
      <c r="K491">
        <v>806.344947230363</v>
      </c>
      <c r="L491">
        <v>829.90662251733897</v>
      </c>
      <c r="M491">
        <v>37.444257187660597</v>
      </c>
      <c r="N491">
        <v>0.502784533027688</v>
      </c>
      <c r="O491">
        <v>21.177731542777799</v>
      </c>
      <c r="P491">
        <v>7.0242914979756899</v>
      </c>
      <c r="Q491">
        <v>-0.15049404829148599</v>
      </c>
    </row>
    <row r="492" spans="1:17" x14ac:dyDescent="0.3">
      <c r="A492" t="s">
        <v>1106</v>
      </c>
      <c r="B492" t="s">
        <v>1107</v>
      </c>
      <c r="C492" t="s">
        <v>3186</v>
      </c>
      <c r="D492" t="s">
        <v>54</v>
      </c>
      <c r="E492">
        <v>11843.9579759399</v>
      </c>
      <c r="F492">
        <v>5142.7</v>
      </c>
      <c r="G492">
        <v>-21.169494201538299</v>
      </c>
      <c r="H492">
        <v>6.7203264127352398</v>
      </c>
      <c r="I492">
        <v>-10.1830377358246</v>
      </c>
      <c r="J492">
        <v>8.2860697161592896</v>
      </c>
      <c r="O492">
        <v>1.0947556730900001</v>
      </c>
      <c r="P492">
        <v>11.797826086956499</v>
      </c>
    </row>
    <row r="493" spans="1:17" x14ac:dyDescent="0.3">
      <c r="A493" t="s">
        <v>1108</v>
      </c>
      <c r="B493" t="s">
        <v>1109</v>
      </c>
      <c r="C493" t="s">
        <v>3179</v>
      </c>
      <c r="D493" t="s">
        <v>144</v>
      </c>
      <c r="E493">
        <v>11808.93</v>
      </c>
      <c r="F493">
        <v>371.35</v>
      </c>
      <c r="G493">
        <v>1.32330591636753</v>
      </c>
      <c r="H493">
        <v>-0.448843750201042</v>
      </c>
      <c r="I493">
        <v>-9.2031472287414609</v>
      </c>
      <c r="J493">
        <v>-1.0781299734084799</v>
      </c>
      <c r="K493">
        <v>377.79747946590498</v>
      </c>
      <c r="L493">
        <v>373.41590047303799</v>
      </c>
      <c r="M493">
        <v>52.822838175177502</v>
      </c>
      <c r="N493">
        <v>0.65268557622237999</v>
      </c>
      <c r="O493">
        <v>36.259593375521703</v>
      </c>
      <c r="P493">
        <v>41.036840106342503</v>
      </c>
      <c r="Q493">
        <v>0.15193018571424599</v>
      </c>
    </row>
    <row r="494" spans="1:17" x14ac:dyDescent="0.3">
      <c r="A494" t="s">
        <v>1110</v>
      </c>
      <c r="B494" t="s">
        <v>1111</v>
      </c>
      <c r="C494" t="s">
        <v>3176</v>
      </c>
      <c r="D494" t="s">
        <v>95</v>
      </c>
      <c r="E494">
        <v>11787.949182439999</v>
      </c>
      <c r="F494">
        <v>17.2</v>
      </c>
      <c r="G494">
        <v>40.942648799151698</v>
      </c>
      <c r="H494">
        <v>-6.7526348500035098</v>
      </c>
      <c r="I494">
        <v>-5.8548367909213397</v>
      </c>
      <c r="J494">
        <v>-3.1514594574491102</v>
      </c>
      <c r="K494">
        <v>18.087482979009401</v>
      </c>
      <c r="L494">
        <v>16.886973649564901</v>
      </c>
      <c r="M494">
        <v>32.318567831800898</v>
      </c>
      <c r="N494">
        <v>0.497130025322638</v>
      </c>
      <c r="O494">
        <v>39.534883720930203</v>
      </c>
      <c r="P494">
        <v>105.98802395209501</v>
      </c>
      <c r="Q494">
        <v>0.125601073433875</v>
      </c>
    </row>
    <row r="495" spans="1:17" x14ac:dyDescent="0.3">
      <c r="A495" t="s">
        <v>1112</v>
      </c>
      <c r="B495" t="s">
        <v>1113</v>
      </c>
      <c r="C495" t="s">
        <v>3174</v>
      </c>
      <c r="D495" t="s">
        <v>46</v>
      </c>
      <c r="E495">
        <v>11758.488485533</v>
      </c>
      <c r="F495">
        <v>209.21</v>
      </c>
      <c r="G495">
        <v>12.318759653417899</v>
      </c>
      <c r="H495">
        <v>-5.0318882952503099</v>
      </c>
      <c r="I495">
        <v>-2.1577861052036198</v>
      </c>
      <c r="J495">
        <v>-1.4339592370029199</v>
      </c>
      <c r="K495">
        <v>229.02261779172699</v>
      </c>
      <c r="L495">
        <v>216.69642440451199</v>
      </c>
      <c r="M495">
        <v>39.248241296268297</v>
      </c>
      <c r="N495">
        <v>0.79850514830235197</v>
      </c>
      <c r="O495">
        <v>45.260742794321402</v>
      </c>
      <c r="P495">
        <v>79.656504937741502</v>
      </c>
      <c r="Q495">
        <v>0.111114249010593</v>
      </c>
    </row>
    <row r="496" spans="1:17" x14ac:dyDescent="0.3">
      <c r="A496" t="s">
        <v>1114</v>
      </c>
      <c r="B496" t="s">
        <v>1115</v>
      </c>
      <c r="C496" t="s">
        <v>3171</v>
      </c>
      <c r="D496" t="s">
        <v>565</v>
      </c>
      <c r="E496">
        <v>11710.629308464</v>
      </c>
      <c r="F496">
        <v>161.54</v>
      </c>
      <c r="G496">
        <v>-35.140471468175399</v>
      </c>
      <c r="H496">
        <v>2.7566286616481301</v>
      </c>
      <c r="I496">
        <v>-18.590597761976401</v>
      </c>
      <c r="J496">
        <v>0.188393685650356</v>
      </c>
      <c r="K496">
        <v>164.39092297877701</v>
      </c>
      <c r="L496">
        <v>164.755375148479</v>
      </c>
      <c r="M496">
        <v>46.789884153408202</v>
      </c>
      <c r="N496">
        <v>1.02315686010316</v>
      </c>
      <c r="O496">
        <v>29.563809754335502</v>
      </c>
      <c r="P496">
        <v>22.704139764527099</v>
      </c>
      <c r="Q496">
        <v>-2.6386919533377001E-2</v>
      </c>
    </row>
    <row r="497" spans="1:17" x14ac:dyDescent="0.3">
      <c r="A497" t="s">
        <v>1116</v>
      </c>
      <c r="B497" t="s">
        <v>1117</v>
      </c>
      <c r="C497" t="s">
        <v>3171</v>
      </c>
      <c r="D497" t="s">
        <v>565</v>
      </c>
      <c r="E497">
        <v>11682.9429275</v>
      </c>
      <c r="F497">
        <v>877.4</v>
      </c>
      <c r="G497">
        <v>-12.040365955707699</v>
      </c>
      <c r="H497">
        <v>1.82766765087004</v>
      </c>
      <c r="I497">
        <v>6.8761359400513902</v>
      </c>
      <c r="J497">
        <v>1.8763308648911601</v>
      </c>
      <c r="K497">
        <v>856.52622044356394</v>
      </c>
      <c r="L497">
        <v>804.62688415842399</v>
      </c>
      <c r="M497">
        <v>48.3256433596313</v>
      </c>
      <c r="N497">
        <v>1.11929565745858</v>
      </c>
      <c r="O497">
        <v>8.4739001595623495</v>
      </c>
      <c r="P497">
        <v>29.029411764705799</v>
      </c>
      <c r="Q497">
        <v>1.6764350286640001E-2</v>
      </c>
    </row>
    <row r="498" spans="1:17" x14ac:dyDescent="0.3">
      <c r="A498" t="s">
        <v>1118</v>
      </c>
      <c r="B498" t="s">
        <v>1119</v>
      </c>
      <c r="C498" t="s">
        <v>3171</v>
      </c>
      <c r="D498" t="s">
        <v>398</v>
      </c>
      <c r="E498">
        <v>11659.586147619901</v>
      </c>
      <c r="F498">
        <v>129.65</v>
      </c>
      <c r="G498">
        <v>114.937487648539</v>
      </c>
      <c r="H498">
        <v>50.595353476563297</v>
      </c>
      <c r="I498">
        <v>76.728754831131795</v>
      </c>
      <c r="J498">
        <v>12.039515895058299</v>
      </c>
      <c r="K498">
        <v>97.307037763915005</v>
      </c>
      <c r="L498">
        <v>77.397091654344507</v>
      </c>
      <c r="M498">
        <v>71.824082439052304</v>
      </c>
      <c r="N498">
        <v>1.07052807882279</v>
      </c>
      <c r="O498">
        <v>6.0161974546856598</v>
      </c>
      <c r="P498">
        <v>148.371647509578</v>
      </c>
      <c r="Q498">
        <v>0.11296453737479099</v>
      </c>
    </row>
    <row r="499" spans="1:17" x14ac:dyDescent="0.3">
      <c r="A499" t="s">
        <v>1120</v>
      </c>
      <c r="B499" t="s">
        <v>1121</v>
      </c>
      <c r="C499" t="s">
        <v>3171</v>
      </c>
      <c r="D499" t="s">
        <v>24</v>
      </c>
      <c r="E499">
        <v>11584.439510759999</v>
      </c>
      <c r="F499">
        <v>105.2</v>
      </c>
      <c r="G499">
        <v>-27.9590643744061</v>
      </c>
      <c r="H499">
        <v>-9.1419106276600601</v>
      </c>
      <c r="I499">
        <v>-35.243280079212802</v>
      </c>
      <c r="J499">
        <v>-3.97448541292639</v>
      </c>
      <c r="K499">
        <v>110.475250545976</v>
      </c>
      <c r="L499">
        <v>114.558144171142</v>
      </c>
      <c r="M499">
        <v>42.339416503498803</v>
      </c>
      <c r="N499">
        <v>0.56784618559161604</v>
      </c>
      <c r="O499">
        <v>44.961977186311699</v>
      </c>
      <c r="P499">
        <v>11.205073995771601</v>
      </c>
      <c r="Q499">
        <v>0.11517225126215599</v>
      </c>
    </row>
    <row r="500" spans="1:17" x14ac:dyDescent="0.3">
      <c r="A500" t="s">
        <v>1122</v>
      </c>
      <c r="B500" t="s">
        <v>1123</v>
      </c>
      <c r="C500" t="s">
        <v>3173</v>
      </c>
      <c r="D500" t="s">
        <v>1011</v>
      </c>
      <c r="E500">
        <v>11565.275469624999</v>
      </c>
      <c r="F500">
        <v>573.25</v>
      </c>
      <c r="G500">
        <v>4.51835229843247</v>
      </c>
      <c r="H500">
        <v>4.5653316038325098</v>
      </c>
      <c r="I500">
        <v>43.799836588291299</v>
      </c>
      <c r="J500">
        <v>0.207173876904726</v>
      </c>
      <c r="K500">
        <v>523.88085391728305</v>
      </c>
      <c r="L500">
        <v>446.50835362426699</v>
      </c>
      <c r="M500">
        <v>55.200767557231799</v>
      </c>
      <c r="N500">
        <v>0.494539831314453</v>
      </c>
      <c r="O500">
        <v>9.0274749236807601</v>
      </c>
      <c r="P500">
        <v>66.885007278020296</v>
      </c>
      <c r="Q500">
        <v>4.1886257510908999E-2</v>
      </c>
    </row>
    <row r="501" spans="1:17" x14ac:dyDescent="0.3">
      <c r="A501" t="s">
        <v>1124</v>
      </c>
      <c r="B501" t="s">
        <v>1125</v>
      </c>
      <c r="C501" t="s">
        <v>3185</v>
      </c>
      <c r="D501" t="s">
        <v>468</v>
      </c>
      <c r="E501">
        <v>11529.8853504</v>
      </c>
      <c r="F501">
        <v>3252</v>
      </c>
      <c r="G501">
        <v>-3.80349247708063</v>
      </c>
      <c r="H501">
        <v>16.188620948895998</v>
      </c>
      <c r="I501">
        <v>25.956115941066901</v>
      </c>
      <c r="J501">
        <v>5.4192709498465002</v>
      </c>
      <c r="K501">
        <v>2933.74757785261</v>
      </c>
      <c r="L501">
        <v>2745.9832020327599</v>
      </c>
      <c r="M501">
        <v>66.908015135281303</v>
      </c>
      <c r="N501">
        <v>2.3595453106527802</v>
      </c>
      <c r="O501">
        <v>3.62853628536286</v>
      </c>
      <c r="P501">
        <v>44.726301735647503</v>
      </c>
      <c r="Q501">
        <v>-5.0879721667271997E-2</v>
      </c>
    </row>
    <row r="502" spans="1:17" x14ac:dyDescent="0.3">
      <c r="A502" t="s">
        <v>1126</v>
      </c>
      <c r="B502" t="s">
        <v>1127</v>
      </c>
      <c r="C502" t="s">
        <v>3186</v>
      </c>
      <c r="D502" t="s">
        <v>127</v>
      </c>
      <c r="E502">
        <v>11522.25154352</v>
      </c>
      <c r="F502">
        <v>700.4</v>
      </c>
      <c r="G502">
        <v>27.128956771570099</v>
      </c>
      <c r="H502">
        <v>-5.7745654583927903</v>
      </c>
      <c r="I502">
        <v>21.137161110167401</v>
      </c>
      <c r="J502">
        <v>0.106865421090566</v>
      </c>
      <c r="K502">
        <v>707.62588043730898</v>
      </c>
      <c r="L502">
        <v>639.52498450217695</v>
      </c>
      <c r="M502">
        <v>54.257859012006001</v>
      </c>
      <c r="N502">
        <v>1.21896152234458</v>
      </c>
      <c r="O502">
        <v>18.503712164477399</v>
      </c>
      <c r="P502">
        <v>75.099999999999994</v>
      </c>
      <c r="Q502">
        <v>0.116884811240252</v>
      </c>
    </row>
    <row r="503" spans="1:17" x14ac:dyDescent="0.3">
      <c r="A503" t="s">
        <v>1128</v>
      </c>
      <c r="B503" t="s">
        <v>1129</v>
      </c>
      <c r="C503" t="s">
        <v>3186</v>
      </c>
      <c r="D503" t="s">
        <v>92</v>
      </c>
      <c r="E503">
        <v>11516.9498752</v>
      </c>
      <c r="F503">
        <v>90.71</v>
      </c>
      <c r="G503">
        <v>-40.488314034385802</v>
      </c>
      <c r="H503">
        <v>-6.1695789109265604</v>
      </c>
      <c r="I503">
        <v>-19.777572551892298</v>
      </c>
      <c r="J503">
        <v>-2.55279245488948</v>
      </c>
      <c r="K503">
        <v>93.091795315090494</v>
      </c>
      <c r="L503">
        <v>97.479792136328498</v>
      </c>
      <c r="M503">
        <v>13.715137464591701</v>
      </c>
      <c r="N503">
        <v>1.2408265078384999</v>
      </c>
      <c r="O503">
        <v>18.6197773123139</v>
      </c>
      <c r="P503">
        <v>0.23204419889502001</v>
      </c>
    </row>
    <row r="504" spans="1:17" x14ac:dyDescent="0.3">
      <c r="A504" t="s">
        <v>1130</v>
      </c>
      <c r="B504" t="s">
        <v>1131</v>
      </c>
      <c r="C504" t="s">
        <v>3182</v>
      </c>
      <c r="D504" t="s">
        <v>423</v>
      </c>
      <c r="E504">
        <v>11514.551527199999</v>
      </c>
      <c r="F504">
        <v>247.2</v>
      </c>
      <c r="G504">
        <v>52.2430174721041</v>
      </c>
      <c r="H504">
        <v>-13.611487188598099</v>
      </c>
      <c r="I504">
        <v>6.9827537706879701</v>
      </c>
      <c r="J504">
        <v>-5.6115501061281599</v>
      </c>
      <c r="K504">
        <v>263.63428107009003</v>
      </c>
      <c r="L504">
        <v>230.34828154161701</v>
      </c>
      <c r="M504">
        <v>35.358224572812901</v>
      </c>
      <c r="N504">
        <v>0.263803633061161</v>
      </c>
      <c r="O504">
        <v>55.420711974109999</v>
      </c>
      <c r="P504">
        <v>92.373540856031099</v>
      </c>
      <c r="Q504">
        <v>0.10114531350221399</v>
      </c>
    </row>
    <row r="505" spans="1:17" x14ac:dyDescent="0.3">
      <c r="A505" t="s">
        <v>1132</v>
      </c>
      <c r="B505" t="s">
        <v>1133</v>
      </c>
      <c r="C505" t="s">
        <v>3174</v>
      </c>
      <c r="D505" t="s">
        <v>46</v>
      </c>
      <c r="E505">
        <v>11490.38920035</v>
      </c>
      <c r="F505">
        <v>447.9</v>
      </c>
      <c r="G505">
        <v>-4.51732093266269</v>
      </c>
      <c r="H505">
        <v>-4.8038040073917001</v>
      </c>
      <c r="I505">
        <v>-6.0963398714950898</v>
      </c>
      <c r="J505">
        <v>-1.0015159381302401</v>
      </c>
      <c r="K505">
        <v>467.804900316768</v>
      </c>
      <c r="L505">
        <v>441.69144306196102</v>
      </c>
      <c r="M505">
        <v>38.010815338075297</v>
      </c>
      <c r="N505">
        <v>0.57793221787739102</v>
      </c>
      <c r="O505">
        <v>28.332217012726002</v>
      </c>
      <c r="P505">
        <v>44.437278297323402</v>
      </c>
      <c r="Q505">
        <v>1.7237674319579999E-3</v>
      </c>
    </row>
    <row r="506" spans="1:17" x14ac:dyDescent="0.3">
      <c r="A506" t="s">
        <v>1134</v>
      </c>
      <c r="B506" t="s">
        <v>1135</v>
      </c>
      <c r="C506" t="s">
        <v>3183</v>
      </c>
      <c r="D506" t="s">
        <v>215</v>
      </c>
      <c r="E506">
        <v>11455.84795419</v>
      </c>
      <c r="F506">
        <v>586.35</v>
      </c>
      <c r="G506">
        <v>-6.9071365196742303</v>
      </c>
      <c r="H506">
        <v>-2.5241961259763999</v>
      </c>
      <c r="I506">
        <v>-18.9461134622324</v>
      </c>
      <c r="J506">
        <v>3.8521713395598902</v>
      </c>
      <c r="K506">
        <v>533.66502878594599</v>
      </c>
      <c r="L506">
        <v>543.27454271394697</v>
      </c>
      <c r="M506">
        <v>82.053474036694695</v>
      </c>
      <c r="N506">
        <v>1.8897251925295799</v>
      </c>
      <c r="O506">
        <v>20.985759358744701</v>
      </c>
      <c r="P506">
        <v>35.041455550437597</v>
      </c>
      <c r="Q506">
        <v>-2.3311135769785E-2</v>
      </c>
    </row>
    <row r="507" spans="1:17" x14ac:dyDescent="0.3">
      <c r="A507" t="s">
        <v>1136</v>
      </c>
      <c r="B507" t="s">
        <v>1137</v>
      </c>
      <c r="C507" t="s">
        <v>3173</v>
      </c>
      <c r="D507" t="s">
        <v>116</v>
      </c>
      <c r="E507">
        <v>11445.14973728</v>
      </c>
      <c r="F507">
        <v>1947.2</v>
      </c>
      <c r="G507">
        <v>81.520847037069004</v>
      </c>
      <c r="H507">
        <v>29.3378894256848</v>
      </c>
      <c r="I507">
        <v>71.362940378985996</v>
      </c>
      <c r="J507">
        <v>4.6358257263308502</v>
      </c>
      <c r="K507">
        <v>1573.8043450499599</v>
      </c>
      <c r="L507">
        <v>1307.9701944102201</v>
      </c>
      <c r="M507">
        <v>74.271367726946494</v>
      </c>
      <c r="N507">
        <v>2.3226615720640398</v>
      </c>
      <c r="O507">
        <v>3.17378800328675</v>
      </c>
      <c r="P507">
        <v>110.280777537796</v>
      </c>
      <c r="Q507">
        <v>0.18071985532075999</v>
      </c>
    </row>
    <row r="508" spans="1:17" x14ac:dyDescent="0.3">
      <c r="A508" t="s">
        <v>1138</v>
      </c>
      <c r="B508" t="s">
        <v>1139</v>
      </c>
      <c r="C508" t="s">
        <v>3180</v>
      </c>
      <c r="D508" t="s">
        <v>80</v>
      </c>
      <c r="E508">
        <v>11439.855174914999</v>
      </c>
      <c r="F508">
        <v>369.15</v>
      </c>
      <c r="G508">
        <v>25.088488550321799</v>
      </c>
      <c r="H508">
        <v>-2.3669147188268802</v>
      </c>
      <c r="I508">
        <v>65.6289755298953</v>
      </c>
      <c r="J508">
        <v>-0.55137848950461898</v>
      </c>
      <c r="K508">
        <v>345.952932515746</v>
      </c>
      <c r="L508">
        <v>280.235546182907</v>
      </c>
      <c r="M508">
        <v>59.032785224176401</v>
      </c>
      <c r="N508">
        <v>0.124539795046164</v>
      </c>
      <c r="O508">
        <v>4.2936475687389999</v>
      </c>
      <c r="P508">
        <v>113.937988988698</v>
      </c>
      <c r="Q508">
        <v>7.0839570602745996E-2</v>
      </c>
    </row>
    <row r="509" spans="1:17" x14ac:dyDescent="0.3">
      <c r="A509" t="s">
        <v>1140</v>
      </c>
      <c r="B509" t="s">
        <v>1141</v>
      </c>
      <c r="C509" t="s">
        <v>3183</v>
      </c>
      <c r="D509" t="s">
        <v>1142</v>
      </c>
      <c r="E509">
        <v>11376.65257473</v>
      </c>
      <c r="F509">
        <v>1207.6500000000001</v>
      </c>
      <c r="G509">
        <v>-8.8910650473846609</v>
      </c>
      <c r="H509">
        <v>-3.3422010599862202</v>
      </c>
      <c r="I509">
        <v>33.071288703741402</v>
      </c>
      <c r="J509">
        <v>-2.85770046110596</v>
      </c>
      <c r="K509">
        <v>1198.20401851834</v>
      </c>
      <c r="M509">
        <v>53.424483951630698</v>
      </c>
      <c r="N509">
        <v>0.52180484497160196</v>
      </c>
      <c r="O509">
        <v>7.6429429056431797</v>
      </c>
      <c r="P509">
        <v>48.505902606984698</v>
      </c>
    </row>
    <row r="510" spans="1:17" x14ac:dyDescent="0.3">
      <c r="A510" t="s">
        <v>1143</v>
      </c>
      <c r="B510" t="s">
        <v>1144</v>
      </c>
      <c r="C510" t="s">
        <v>3170</v>
      </c>
      <c r="D510" t="s">
        <v>282</v>
      </c>
      <c r="E510">
        <v>11316.1923213149</v>
      </c>
      <c r="F510">
        <v>2080.0500000000002</v>
      </c>
      <c r="G510">
        <v>-3.0078033573676799</v>
      </c>
      <c r="H510">
        <v>-9.7996521260840996</v>
      </c>
      <c r="I510">
        <v>5.2042009530922799</v>
      </c>
      <c r="J510">
        <v>1.2191664134515201</v>
      </c>
      <c r="K510">
        <v>2146.1710030724198</v>
      </c>
      <c r="L510">
        <v>2026.5021708028</v>
      </c>
      <c r="M510">
        <v>49.247747808798998</v>
      </c>
      <c r="N510">
        <v>0.39415715607499302</v>
      </c>
      <c r="O510">
        <v>32.104997476022199</v>
      </c>
      <c r="P510">
        <v>30.003125000000001</v>
      </c>
      <c r="Q510">
        <v>2.5557387952848998E-2</v>
      </c>
    </row>
    <row r="511" spans="1:17" x14ac:dyDescent="0.3">
      <c r="A511" t="s">
        <v>1145</v>
      </c>
      <c r="B511" t="s">
        <v>1146</v>
      </c>
      <c r="C511" t="s">
        <v>3186</v>
      </c>
      <c r="D511" t="s">
        <v>327</v>
      </c>
      <c r="E511">
        <v>11292.567050879999</v>
      </c>
      <c r="F511">
        <v>979.6</v>
      </c>
      <c r="G511">
        <v>-38.669174886496798</v>
      </c>
      <c r="H511">
        <v>-4.0647520627744598</v>
      </c>
      <c r="I511">
        <v>-12.1566216819178</v>
      </c>
      <c r="J511">
        <v>-3.9866885481934502</v>
      </c>
      <c r="K511">
        <v>987.07002233602395</v>
      </c>
      <c r="L511">
        <v>996.868693895148</v>
      </c>
      <c r="M511">
        <v>47.149911676071298</v>
      </c>
      <c r="N511">
        <v>0.99469861662663694</v>
      </c>
      <c r="O511">
        <v>17.190690077582602</v>
      </c>
      <c r="P511">
        <v>19.4415655672742</v>
      </c>
      <c r="Q511">
        <v>-7.9395473071654996E-2</v>
      </c>
    </row>
    <row r="512" spans="1:17" x14ac:dyDescent="0.3">
      <c r="A512" t="s">
        <v>1147</v>
      </c>
      <c r="B512" t="s">
        <v>1148</v>
      </c>
      <c r="C512" t="s">
        <v>3178</v>
      </c>
      <c r="D512" t="s">
        <v>819</v>
      </c>
      <c r="E512">
        <v>11276.328174263999</v>
      </c>
      <c r="F512">
        <v>81.66</v>
      </c>
      <c r="G512">
        <v>13.422895538723701</v>
      </c>
      <c r="H512">
        <v>-0.36051050301780402</v>
      </c>
      <c r="I512">
        <v>2.35074786326145</v>
      </c>
      <c r="J512">
        <v>3.6996973335838002</v>
      </c>
      <c r="K512">
        <v>79.312515822501595</v>
      </c>
      <c r="L512">
        <v>74.577486328321399</v>
      </c>
      <c r="M512">
        <v>58.151323852929899</v>
      </c>
      <c r="N512">
        <v>1.2565023841012899</v>
      </c>
      <c r="O512">
        <v>16.152338966446202</v>
      </c>
      <c r="P512">
        <v>69.068322981366407</v>
      </c>
      <c r="Q512">
        <v>6.4243125506941001E-2</v>
      </c>
    </row>
    <row r="513" spans="1:17" x14ac:dyDescent="0.3">
      <c r="A513" t="s">
        <v>1149</v>
      </c>
      <c r="B513" t="s">
        <v>1150</v>
      </c>
      <c r="C513" t="s">
        <v>3176</v>
      </c>
      <c r="D513" t="s">
        <v>230</v>
      </c>
      <c r="E513">
        <v>11187.094397961901</v>
      </c>
      <c r="F513">
        <v>282.73</v>
      </c>
      <c r="G513">
        <v>32.923400550791399</v>
      </c>
      <c r="H513">
        <v>3.7652455908643998</v>
      </c>
      <c r="I513">
        <v>-4.5982049462840102</v>
      </c>
      <c r="J513">
        <v>6.4342444705364299</v>
      </c>
      <c r="K513">
        <v>212.25363466105901</v>
      </c>
      <c r="L513">
        <v>201.158382323594</v>
      </c>
      <c r="M513">
        <v>87.4734187283062</v>
      </c>
      <c r="N513">
        <v>1.50505456310872</v>
      </c>
      <c r="O513">
        <v>8.9378559049269501</v>
      </c>
      <c r="P513">
        <v>95.7286258220837</v>
      </c>
      <c r="Q513">
        <v>9.3637857140958999E-2</v>
      </c>
    </row>
    <row r="514" spans="1:17" x14ac:dyDescent="0.3">
      <c r="A514" t="s">
        <v>1151</v>
      </c>
      <c r="B514" t="s">
        <v>1152</v>
      </c>
      <c r="C514" t="s">
        <v>3177</v>
      </c>
      <c r="D514" t="s">
        <v>407</v>
      </c>
      <c r="E514">
        <v>11156.364084909999</v>
      </c>
      <c r="F514">
        <v>427.9</v>
      </c>
      <c r="G514">
        <v>40.970312259888502</v>
      </c>
      <c r="H514">
        <v>3.85961309541959</v>
      </c>
      <c r="I514">
        <v>-15.480082902087799</v>
      </c>
      <c r="J514">
        <v>-1.4594015846823201</v>
      </c>
      <c r="K514">
        <v>420.70150533345497</v>
      </c>
      <c r="L514">
        <v>401.47588463978599</v>
      </c>
      <c r="M514">
        <v>54.583956299275101</v>
      </c>
      <c r="N514">
        <v>0.949847517952363</v>
      </c>
      <c r="O514">
        <v>29.457817247020301</v>
      </c>
      <c r="P514">
        <v>67.803921568627402</v>
      </c>
      <c r="Q514">
        <v>0.108997987685114</v>
      </c>
    </row>
    <row r="515" spans="1:17" x14ac:dyDescent="0.3">
      <c r="A515" t="s">
        <v>1153</v>
      </c>
      <c r="B515" t="s">
        <v>1154</v>
      </c>
      <c r="C515" t="s">
        <v>3186</v>
      </c>
      <c r="D515" t="s">
        <v>398</v>
      </c>
      <c r="E515">
        <v>11007.7068196</v>
      </c>
      <c r="F515">
        <v>9744.5</v>
      </c>
      <c r="G515">
        <v>59.951594032530103</v>
      </c>
      <c r="H515">
        <v>-1.19765113816772</v>
      </c>
      <c r="I515">
        <v>10.0977592485005</v>
      </c>
      <c r="J515">
        <v>-3.32662317218819</v>
      </c>
      <c r="K515">
        <v>9570.2394979096498</v>
      </c>
      <c r="L515">
        <v>8491.4999176317106</v>
      </c>
      <c r="M515">
        <v>36.2531402803736</v>
      </c>
      <c r="N515">
        <v>0.318642106715677</v>
      </c>
      <c r="O515">
        <v>18.004002257683801</v>
      </c>
      <c r="P515">
        <v>94.847133630601206</v>
      </c>
      <c r="Q515">
        <v>0.15775505811718099</v>
      </c>
    </row>
    <row r="516" spans="1:17" x14ac:dyDescent="0.3">
      <c r="A516" t="s">
        <v>1155</v>
      </c>
      <c r="B516" t="s">
        <v>1156</v>
      </c>
      <c r="C516" t="s">
        <v>3171</v>
      </c>
      <c r="D516" t="s">
        <v>565</v>
      </c>
      <c r="E516">
        <v>10968.512558369999</v>
      </c>
      <c r="F516">
        <v>1230.05</v>
      </c>
      <c r="G516">
        <v>19.701513292688499</v>
      </c>
      <c r="H516">
        <v>10.9081380429869</v>
      </c>
      <c r="I516">
        <v>30.644807843051598</v>
      </c>
      <c r="J516">
        <v>8.1866189940652703</v>
      </c>
      <c r="K516">
        <v>1080.80582193485</v>
      </c>
      <c r="L516">
        <v>975.362082475693</v>
      </c>
      <c r="M516">
        <v>69.707673170457198</v>
      </c>
      <c r="N516">
        <v>2.5725730634635999</v>
      </c>
      <c r="O516">
        <v>3.57302548676883</v>
      </c>
      <c r="P516">
        <v>58.378935170282602</v>
      </c>
      <c r="Q516">
        <v>7.2295269109313998E-2</v>
      </c>
    </row>
    <row r="517" spans="1:17" x14ac:dyDescent="0.3">
      <c r="A517" t="s">
        <v>1157</v>
      </c>
      <c r="B517" t="s">
        <v>1158</v>
      </c>
      <c r="C517" t="s">
        <v>3175</v>
      </c>
      <c r="D517" t="s">
        <v>271</v>
      </c>
      <c r="E517">
        <v>10942.137456660001</v>
      </c>
      <c r="F517">
        <v>2135.4</v>
      </c>
      <c r="G517">
        <v>16.6357732793651</v>
      </c>
      <c r="H517">
        <v>1.2464113940853201</v>
      </c>
      <c r="I517">
        <v>19.4183152307664</v>
      </c>
      <c r="J517">
        <v>-1.1920409375382399</v>
      </c>
      <c r="K517">
        <v>2086.45513014367</v>
      </c>
      <c r="L517">
        <v>1873.4064981245399</v>
      </c>
      <c r="M517">
        <v>44.297425077545299</v>
      </c>
      <c r="N517">
        <v>0.80423376331642205</v>
      </c>
      <c r="O517">
        <v>3.6808092160719199</v>
      </c>
      <c r="P517">
        <v>57.008933495092101</v>
      </c>
      <c r="Q517">
        <v>-6.7852761724035995E-2</v>
      </c>
    </row>
    <row r="518" spans="1:17" x14ac:dyDescent="0.3">
      <c r="A518" t="s">
        <v>1159</v>
      </c>
      <c r="B518" t="s">
        <v>1160</v>
      </c>
      <c r="C518" t="s">
        <v>3178</v>
      </c>
      <c r="D518" t="s">
        <v>495</v>
      </c>
      <c r="E518">
        <v>10813.27293795</v>
      </c>
      <c r="F518">
        <v>338.1</v>
      </c>
      <c r="G518">
        <v>-9.7341706038951692</v>
      </c>
      <c r="H518">
        <v>-82.310839509223996</v>
      </c>
      <c r="I518">
        <v>0.40618192049183499</v>
      </c>
      <c r="J518">
        <v>-3.7280905540744702</v>
      </c>
      <c r="K518">
        <v>322.38689027116902</v>
      </c>
      <c r="L518">
        <v>302.11086899628299</v>
      </c>
      <c r="M518">
        <v>62.302426916256501</v>
      </c>
      <c r="N518">
        <v>1.03051322820674</v>
      </c>
      <c r="O518">
        <v>7.7787636793847899</v>
      </c>
      <c r="P518">
        <v>39.365210222588601</v>
      </c>
      <c r="Q518">
        <v>2.0180511057057E-2</v>
      </c>
    </row>
    <row r="519" spans="1:17" x14ac:dyDescent="0.3">
      <c r="A519" t="s">
        <v>1161</v>
      </c>
      <c r="B519" t="s">
        <v>1162</v>
      </c>
      <c r="C519" t="s">
        <v>3186</v>
      </c>
      <c r="D519" t="s">
        <v>262</v>
      </c>
      <c r="E519">
        <v>10763.214184799999</v>
      </c>
      <c r="F519">
        <v>5303.1</v>
      </c>
      <c r="G519">
        <v>43.663735978364201</v>
      </c>
      <c r="H519">
        <v>1.5816984031066801</v>
      </c>
      <c r="I519">
        <v>45.371426315541399</v>
      </c>
      <c r="J519">
        <v>-3.4866331146708598</v>
      </c>
      <c r="K519">
        <v>5207.39740605937</v>
      </c>
      <c r="L519">
        <v>4447.9794334827502</v>
      </c>
      <c r="M519">
        <v>49.471751979447497</v>
      </c>
      <c r="N519">
        <v>1.05548114620943</v>
      </c>
      <c r="O519">
        <v>8.3017480341686998</v>
      </c>
      <c r="P519">
        <v>78.066920739385196</v>
      </c>
      <c r="Q519">
        <v>0.17950154773211099</v>
      </c>
    </row>
    <row r="520" spans="1:17" x14ac:dyDescent="0.3">
      <c r="A520" t="s">
        <v>1163</v>
      </c>
      <c r="B520" t="s">
        <v>1164</v>
      </c>
      <c r="C520" t="s">
        <v>3186</v>
      </c>
      <c r="D520" t="s">
        <v>751</v>
      </c>
      <c r="E520">
        <v>10739.054693185</v>
      </c>
      <c r="F520">
        <v>116.03</v>
      </c>
      <c r="G520">
        <v>28.1860409080113</v>
      </c>
      <c r="H520">
        <v>-3.8786408408884401</v>
      </c>
      <c r="I520">
        <v>4.2866848112050802</v>
      </c>
      <c r="J520">
        <v>-0.94049336851126397</v>
      </c>
      <c r="K520">
        <v>115.84261483074501</v>
      </c>
      <c r="L520">
        <v>104.24654326057301</v>
      </c>
      <c r="M520">
        <v>54.041415573722702</v>
      </c>
      <c r="N520">
        <v>0.91522025172027199</v>
      </c>
      <c r="O520">
        <v>6.3518055675256297</v>
      </c>
      <c r="P520">
        <v>62.166317260656797</v>
      </c>
      <c r="Q520">
        <v>2.1133606920337E-2</v>
      </c>
    </row>
    <row r="521" spans="1:17" x14ac:dyDescent="0.3">
      <c r="A521" t="s">
        <v>1165</v>
      </c>
      <c r="B521" t="s">
        <v>1166</v>
      </c>
      <c r="C521" t="s">
        <v>3186</v>
      </c>
      <c r="D521" t="s">
        <v>1167</v>
      </c>
      <c r="E521">
        <v>10697.7</v>
      </c>
      <c r="F521">
        <v>845</v>
      </c>
      <c r="G521">
        <v>990.20070628206201</v>
      </c>
      <c r="H521">
        <v>21.361134315332801</v>
      </c>
      <c r="I521">
        <v>527.52436533352795</v>
      </c>
      <c r="J521">
        <v>-1.8424099412282799</v>
      </c>
      <c r="K521">
        <v>638.02909217696799</v>
      </c>
      <c r="L521">
        <v>310.72952355122101</v>
      </c>
      <c r="M521">
        <v>96.496904397449001</v>
      </c>
      <c r="N521">
        <v>0</v>
      </c>
      <c r="O521">
        <v>0.57988165680473702</v>
      </c>
      <c r="P521">
        <v>1155.5720653789001</v>
      </c>
      <c r="Q521">
        <v>0.294147338359671</v>
      </c>
    </row>
    <row r="522" spans="1:17" x14ac:dyDescent="0.3">
      <c r="A522" t="s">
        <v>1168</v>
      </c>
      <c r="B522" t="s">
        <v>1169</v>
      </c>
      <c r="C522" t="s">
        <v>3176</v>
      </c>
      <c r="D522" t="s">
        <v>95</v>
      </c>
      <c r="E522">
        <v>10664.251441734999</v>
      </c>
      <c r="F522">
        <v>812.45</v>
      </c>
      <c r="G522">
        <v>164.337774824202</v>
      </c>
      <c r="H522">
        <v>-24.412984162526701</v>
      </c>
      <c r="I522">
        <v>-8.53481500045012</v>
      </c>
      <c r="J522">
        <v>-4.50907660789494</v>
      </c>
      <c r="K522">
        <v>902.09963237716204</v>
      </c>
      <c r="L522">
        <v>781.78792115311501</v>
      </c>
      <c r="M522">
        <v>27.527138847378701</v>
      </c>
      <c r="N522">
        <v>0.74553298004693003</v>
      </c>
      <c r="O522">
        <v>37.608468213428502</v>
      </c>
      <c r="P522">
        <v>213.68725868725801</v>
      </c>
      <c r="Q522">
        <v>0.29028739606640303</v>
      </c>
    </row>
    <row r="523" spans="1:17" x14ac:dyDescent="0.3">
      <c r="A523" t="s">
        <v>1170</v>
      </c>
      <c r="B523" t="s">
        <v>1171</v>
      </c>
      <c r="C523" t="s">
        <v>3181</v>
      </c>
      <c r="D523" t="s">
        <v>740</v>
      </c>
      <c r="E523">
        <v>10659.495197975</v>
      </c>
      <c r="F523">
        <v>8264.75</v>
      </c>
      <c r="G523">
        <v>-29.0571951081515</v>
      </c>
      <c r="H523">
        <v>-20.4318625947488</v>
      </c>
      <c r="I523">
        <v>6.2330991299712197</v>
      </c>
      <c r="J523">
        <v>-4.8106037304795697</v>
      </c>
      <c r="K523">
        <v>8991.7185688351292</v>
      </c>
      <c r="L523">
        <v>8283.0197494116092</v>
      </c>
      <c r="M523">
        <v>17.418926787950198</v>
      </c>
      <c r="N523">
        <v>0.63164923690381003</v>
      </c>
      <c r="O523">
        <v>30.553858253425599</v>
      </c>
      <c r="P523">
        <v>25.3906724117004</v>
      </c>
      <c r="Q523">
        <v>4.4695537277454997E-2</v>
      </c>
    </row>
    <row r="524" spans="1:17" x14ac:dyDescent="0.3">
      <c r="A524" t="s">
        <v>1172</v>
      </c>
      <c r="B524" t="s">
        <v>1173</v>
      </c>
      <c r="C524" t="s">
        <v>3182</v>
      </c>
      <c r="D524" t="s">
        <v>98</v>
      </c>
      <c r="E524">
        <v>10653.56529667</v>
      </c>
      <c r="F524">
        <v>220.37</v>
      </c>
      <c r="G524">
        <v>45.513276182403096</v>
      </c>
      <c r="H524">
        <v>-5.4740720804615899</v>
      </c>
      <c r="I524">
        <v>-2.3399583757871598</v>
      </c>
      <c r="J524">
        <v>-3.0094189888264999</v>
      </c>
      <c r="K524">
        <v>224.461590189747</v>
      </c>
      <c r="L524">
        <v>198.22378371686199</v>
      </c>
      <c r="M524">
        <v>32.501076963762799</v>
      </c>
      <c r="N524">
        <v>0.33701815078329</v>
      </c>
      <c r="O524">
        <v>13.758678586014399</v>
      </c>
      <c r="P524">
        <v>89.565591397849403</v>
      </c>
      <c r="Q524">
        <v>8.8459249003354001E-2</v>
      </c>
    </row>
    <row r="525" spans="1:17" x14ac:dyDescent="0.3">
      <c r="A525" t="s">
        <v>1174</v>
      </c>
      <c r="B525" t="s">
        <v>1175</v>
      </c>
      <c r="C525" t="s">
        <v>3184</v>
      </c>
      <c r="D525" t="s">
        <v>132</v>
      </c>
      <c r="E525">
        <v>10639.72066239</v>
      </c>
      <c r="F525">
        <v>448.65</v>
      </c>
      <c r="G525">
        <v>280.33822710223302</v>
      </c>
      <c r="H525">
        <v>-8.2094084747778595</v>
      </c>
      <c r="I525">
        <v>117.520462525279</v>
      </c>
      <c r="J525">
        <v>2.0502841226986601</v>
      </c>
      <c r="K525">
        <v>450.91252593624301</v>
      </c>
      <c r="L525">
        <v>354.477907512135</v>
      </c>
      <c r="M525">
        <v>48.545349695949099</v>
      </c>
      <c r="N525">
        <v>0.76159199207882</v>
      </c>
      <c r="O525">
        <v>26.958653738994698</v>
      </c>
      <c r="P525">
        <v>326.27078384798</v>
      </c>
      <c r="Q525">
        <v>0.123440437485413</v>
      </c>
    </row>
    <row r="526" spans="1:17" x14ac:dyDescent="0.3">
      <c r="A526" t="s">
        <v>1176</v>
      </c>
      <c r="B526" t="s">
        <v>1177</v>
      </c>
      <c r="C526" t="s">
        <v>3186</v>
      </c>
      <c r="D526" t="s">
        <v>751</v>
      </c>
      <c r="E526">
        <v>10625.948094249999</v>
      </c>
      <c r="F526">
        <v>540.74</v>
      </c>
      <c r="G526">
        <v>-10.650386866407199</v>
      </c>
      <c r="H526">
        <v>-0.24936751112920499</v>
      </c>
      <c r="I526">
        <v>-0.99304972472545205</v>
      </c>
      <c r="J526">
        <v>0.125682245350665</v>
      </c>
      <c r="K526">
        <v>524.92155660254298</v>
      </c>
      <c r="L526">
        <v>500.51867996446703</v>
      </c>
      <c r="M526">
        <v>77.9215973242584</v>
      </c>
      <c r="N526">
        <v>0.87383620752016</v>
      </c>
      <c r="O526">
        <v>0.87842586085733398</v>
      </c>
      <c r="P526">
        <v>25.724250174378</v>
      </c>
      <c r="Q526">
        <v>-1.3416788414562999E-2</v>
      </c>
    </row>
    <row r="527" spans="1:17" x14ac:dyDescent="0.3">
      <c r="A527" t="s">
        <v>1178</v>
      </c>
      <c r="B527" t="s">
        <v>1179</v>
      </c>
      <c r="C527" t="s">
        <v>3183</v>
      </c>
      <c r="D527" t="s">
        <v>127</v>
      </c>
      <c r="E527">
        <v>10586.737427399999</v>
      </c>
      <c r="F527">
        <v>347.4</v>
      </c>
      <c r="G527">
        <v>-24.572543879663002</v>
      </c>
      <c r="H527">
        <v>5.0888773629310204</v>
      </c>
      <c r="I527">
        <v>6.2588768628656304</v>
      </c>
      <c r="J527">
        <v>-5.1666975938741402</v>
      </c>
      <c r="K527">
        <v>353.58922057963298</v>
      </c>
      <c r="L527">
        <v>340.60124620461499</v>
      </c>
      <c r="M527">
        <v>43.739322970508397</v>
      </c>
      <c r="N527">
        <v>1.1673425014413099</v>
      </c>
      <c r="O527">
        <v>23.1433506044905</v>
      </c>
      <c r="P527">
        <v>37.420886075949298</v>
      </c>
      <c r="Q527">
        <v>0.16450486845449699</v>
      </c>
    </row>
    <row r="528" spans="1:17" x14ac:dyDescent="0.3">
      <c r="A528" t="s">
        <v>1180</v>
      </c>
      <c r="B528" t="s">
        <v>1181</v>
      </c>
      <c r="C528" t="s">
        <v>3185</v>
      </c>
      <c r="D528" t="s">
        <v>379</v>
      </c>
      <c r="E528">
        <v>10568.1372436</v>
      </c>
      <c r="F528">
        <v>191.56</v>
      </c>
      <c r="G528">
        <v>18.744496614869099</v>
      </c>
      <c r="H528">
        <v>-6.7477093533434802</v>
      </c>
      <c r="I528">
        <v>36.970560034475398</v>
      </c>
      <c r="J528">
        <v>-3.7061563874744499</v>
      </c>
      <c r="K528">
        <v>195.274652094711</v>
      </c>
      <c r="L528">
        <v>170.746548180909</v>
      </c>
      <c r="M528">
        <v>47.871537768950297</v>
      </c>
      <c r="N528">
        <v>0.18089451540314999</v>
      </c>
      <c r="O528">
        <v>27.8972645646272</v>
      </c>
      <c r="P528">
        <v>62.891156462585002</v>
      </c>
      <c r="Q528">
        <v>8.6691055818351001E-2</v>
      </c>
    </row>
    <row r="529" spans="1:17" x14ac:dyDescent="0.3">
      <c r="A529" t="s">
        <v>1182</v>
      </c>
      <c r="B529" t="s">
        <v>1183</v>
      </c>
      <c r="C529" t="s">
        <v>3173</v>
      </c>
      <c r="D529" t="s">
        <v>1011</v>
      </c>
      <c r="E529">
        <v>10501.630014799999</v>
      </c>
      <c r="F529">
        <v>479.75</v>
      </c>
      <c r="G529">
        <v>-2.3210144810370701</v>
      </c>
      <c r="H529">
        <v>16.848503027835001</v>
      </c>
      <c r="I529">
        <v>33.330400764251202</v>
      </c>
      <c r="J529">
        <v>6.3470591999024997</v>
      </c>
      <c r="K529">
        <v>437.19423818488201</v>
      </c>
      <c r="L529">
        <v>380.55922423581097</v>
      </c>
      <c r="M529">
        <v>54.833855135514099</v>
      </c>
      <c r="N529">
        <v>1.23631661887068</v>
      </c>
      <c r="O529">
        <v>7.9729025534132303</v>
      </c>
      <c r="P529">
        <v>79.345794392523302</v>
      </c>
      <c r="Q529">
        <v>0.109745162810705</v>
      </c>
    </row>
    <row r="530" spans="1:17" x14ac:dyDescent="0.3">
      <c r="A530" t="s">
        <v>1184</v>
      </c>
      <c r="B530" t="s">
        <v>1185</v>
      </c>
      <c r="C530" t="s">
        <v>3186</v>
      </c>
      <c r="D530" t="s">
        <v>83</v>
      </c>
      <c r="E530">
        <v>10467.18372429</v>
      </c>
      <c r="F530">
        <v>771.3</v>
      </c>
      <c r="G530">
        <v>-28.8208682287726</v>
      </c>
      <c r="H530">
        <v>-7.8298399916402897</v>
      </c>
      <c r="I530">
        <v>-17.834411763058998</v>
      </c>
      <c r="J530">
        <v>-6.2640966882162301</v>
      </c>
      <c r="M530">
        <v>0</v>
      </c>
      <c r="O530">
        <v>9.9442499675872007</v>
      </c>
      <c r="P530">
        <v>0.88287227781047495</v>
      </c>
    </row>
    <row r="531" spans="1:17" x14ac:dyDescent="0.3">
      <c r="A531" t="s">
        <v>1186</v>
      </c>
      <c r="B531" t="s">
        <v>1187</v>
      </c>
      <c r="C531" t="s">
        <v>631</v>
      </c>
      <c r="D531" t="s">
        <v>463</v>
      </c>
      <c r="E531">
        <v>10432.57669364</v>
      </c>
      <c r="F531">
        <v>398.6</v>
      </c>
      <c r="G531">
        <v>107.25642543283</v>
      </c>
      <c r="H531">
        <v>-1.9284218345553501</v>
      </c>
      <c r="I531">
        <v>32.077979746546298</v>
      </c>
      <c r="J531">
        <v>-0.92736109740486306</v>
      </c>
      <c r="K531">
        <v>390.61522896994899</v>
      </c>
      <c r="L531">
        <v>328.03576733295802</v>
      </c>
      <c r="M531">
        <v>48.291436541850999</v>
      </c>
      <c r="N531">
        <v>0.51655899382104598</v>
      </c>
      <c r="O531">
        <v>5.6949322629202097</v>
      </c>
      <c r="P531">
        <v>143.792048929663</v>
      </c>
      <c r="Q531">
        <v>0.170822037095474</v>
      </c>
    </row>
    <row r="532" spans="1:17" x14ac:dyDescent="0.3">
      <c r="A532" t="s">
        <v>1188</v>
      </c>
      <c r="B532" t="s">
        <v>1189</v>
      </c>
      <c r="C532" t="s">
        <v>3183</v>
      </c>
      <c r="D532" t="s">
        <v>1190</v>
      </c>
      <c r="E532">
        <v>10333.424475</v>
      </c>
      <c r="F532">
        <v>1138.5</v>
      </c>
      <c r="G532">
        <v>-4.9241784489409097</v>
      </c>
      <c r="H532">
        <v>-8.1651378702102804</v>
      </c>
      <c r="I532">
        <v>-17.0118383677653</v>
      </c>
      <c r="J532">
        <v>-6.61513721395555</v>
      </c>
      <c r="K532">
        <v>1219.4659878853899</v>
      </c>
      <c r="M532">
        <v>21.4966538649611</v>
      </c>
      <c r="N532">
        <v>1.0316010031218601</v>
      </c>
      <c r="O532">
        <v>32.3583662714097</v>
      </c>
      <c r="P532">
        <v>42.037302725968402</v>
      </c>
    </row>
    <row r="533" spans="1:17" x14ac:dyDescent="0.3">
      <c r="A533" t="s">
        <v>1191</v>
      </c>
      <c r="B533" t="s">
        <v>1192</v>
      </c>
      <c r="C533" t="s">
        <v>3181</v>
      </c>
      <c r="D533" t="s">
        <v>463</v>
      </c>
      <c r="E533">
        <v>10311.675327974999</v>
      </c>
      <c r="F533">
        <v>337.75</v>
      </c>
      <c r="G533">
        <v>-12.993249157544801</v>
      </c>
      <c r="H533">
        <v>14.247264162097199</v>
      </c>
      <c r="I533">
        <v>32.653662023722198</v>
      </c>
      <c r="J533">
        <v>12.266117190554599</v>
      </c>
      <c r="K533">
        <v>293.942624910635</v>
      </c>
      <c r="L533">
        <v>283.83883686010398</v>
      </c>
      <c r="M533">
        <v>89.135518031595097</v>
      </c>
      <c r="N533">
        <v>2.1991020059363602</v>
      </c>
      <c r="O533">
        <v>2.1909696521095401</v>
      </c>
      <c r="P533">
        <v>58.568075117370803</v>
      </c>
      <c r="Q533">
        <v>-4.6306100550592998E-2</v>
      </c>
    </row>
    <row r="534" spans="1:17" x14ac:dyDescent="0.3">
      <c r="A534" t="s">
        <v>1193</v>
      </c>
      <c r="B534" t="s">
        <v>1194</v>
      </c>
      <c r="C534" t="s">
        <v>3172</v>
      </c>
      <c r="D534" t="s">
        <v>21</v>
      </c>
      <c r="E534">
        <v>10310.14163375</v>
      </c>
      <c r="F534">
        <v>1637.5</v>
      </c>
      <c r="G534">
        <v>-22.434633098266399</v>
      </c>
      <c r="H534">
        <v>5.3922368723827603</v>
      </c>
      <c r="I534">
        <v>-11.6967118147178</v>
      </c>
      <c r="J534">
        <v>1.3075361213391301</v>
      </c>
      <c r="K534">
        <v>1617.41040738114</v>
      </c>
      <c r="L534">
        <v>1585.51864454412</v>
      </c>
      <c r="M534">
        <v>51.872169004730999</v>
      </c>
      <c r="N534">
        <v>0.56123126078599395</v>
      </c>
      <c r="O534">
        <v>18.6229007633587</v>
      </c>
      <c r="P534">
        <v>18.141481187547299</v>
      </c>
      <c r="Q534">
        <v>-5.9021642874838999E-2</v>
      </c>
    </row>
    <row r="535" spans="1:17" x14ac:dyDescent="0.3">
      <c r="A535" t="s">
        <v>1195</v>
      </c>
      <c r="B535" t="s">
        <v>1196</v>
      </c>
      <c r="C535" t="s">
        <v>3174</v>
      </c>
      <c r="D535" t="s">
        <v>963</v>
      </c>
      <c r="E535">
        <v>10270.969604350001</v>
      </c>
      <c r="F535">
        <v>1396.85</v>
      </c>
      <c r="G535">
        <v>63.497102770749301</v>
      </c>
      <c r="H535">
        <v>-9.4428384279739301</v>
      </c>
      <c r="I535">
        <v>50.393359457274897</v>
      </c>
      <c r="J535">
        <v>1.52290371190824</v>
      </c>
      <c r="K535">
        <v>1369.8294663163199</v>
      </c>
      <c r="L535">
        <v>1143.25254626892</v>
      </c>
      <c r="M535">
        <v>57.599834189206902</v>
      </c>
      <c r="N535">
        <v>0.37145462194234602</v>
      </c>
      <c r="O535">
        <v>13.9170275978093</v>
      </c>
      <c r="P535">
        <v>112.934451219512</v>
      </c>
      <c r="Q535">
        <v>6.2466216080954998E-2</v>
      </c>
    </row>
    <row r="536" spans="1:17" x14ac:dyDescent="0.3">
      <c r="A536" t="s">
        <v>1197</v>
      </c>
      <c r="B536" t="s">
        <v>1198</v>
      </c>
      <c r="C536" t="s">
        <v>3178</v>
      </c>
      <c r="D536" t="s">
        <v>288</v>
      </c>
      <c r="E536">
        <v>10260.975375057</v>
      </c>
      <c r="F536">
        <v>129.59</v>
      </c>
      <c r="G536">
        <v>-15.286958702300399</v>
      </c>
      <c r="H536">
        <v>4.8555575668291597</v>
      </c>
      <c r="I536">
        <v>-15.184500062781099</v>
      </c>
      <c r="J536">
        <v>-2.8633582888044602</v>
      </c>
      <c r="K536">
        <v>134.413827858297</v>
      </c>
      <c r="L536">
        <v>132.44557498404299</v>
      </c>
      <c r="M536">
        <v>41.901794842813203</v>
      </c>
      <c r="N536">
        <v>0.662966212335657</v>
      </c>
      <c r="O536">
        <v>21.922987884867599</v>
      </c>
      <c r="P536">
        <v>28.625310173697201</v>
      </c>
      <c r="Q536">
        <v>0.13147798676222899</v>
      </c>
    </row>
    <row r="537" spans="1:17" x14ac:dyDescent="0.3">
      <c r="A537" t="s">
        <v>1199</v>
      </c>
      <c r="B537" t="s">
        <v>1200</v>
      </c>
      <c r="C537" t="s">
        <v>3180</v>
      </c>
      <c r="D537" t="s">
        <v>80</v>
      </c>
      <c r="E537">
        <v>10255.386960919999</v>
      </c>
      <c r="F537">
        <v>203.74</v>
      </c>
      <c r="G537">
        <v>30.916918399881698</v>
      </c>
      <c r="H537">
        <v>30.866835620907199</v>
      </c>
      <c r="I537">
        <v>4.4344151757499901</v>
      </c>
      <c r="J537">
        <v>-0.99661264586822795</v>
      </c>
      <c r="K537">
        <v>177.586215764619</v>
      </c>
      <c r="L537">
        <v>164.86773572149801</v>
      </c>
      <c r="M537">
        <v>56.270070781164101</v>
      </c>
      <c r="N537">
        <v>4.83009491699426</v>
      </c>
      <c r="O537">
        <v>20.742122312751501</v>
      </c>
      <c r="P537">
        <v>69.783333333333303</v>
      </c>
      <c r="Q537">
        <v>4.9220436578887999E-2</v>
      </c>
    </row>
    <row r="538" spans="1:17" x14ac:dyDescent="0.3">
      <c r="A538" t="s">
        <v>1201</v>
      </c>
      <c r="B538" t="s">
        <v>1202</v>
      </c>
      <c r="C538" t="s">
        <v>3174</v>
      </c>
      <c r="D538" t="s">
        <v>46</v>
      </c>
      <c r="E538">
        <v>10235.77469366</v>
      </c>
      <c r="F538">
        <v>1570.6</v>
      </c>
      <c r="G538">
        <v>35.362357023167498</v>
      </c>
      <c r="H538">
        <v>-1.2777589771159401</v>
      </c>
      <c r="I538">
        <v>60.670282534197902</v>
      </c>
      <c r="J538">
        <v>-0.87351003970663099</v>
      </c>
      <c r="K538">
        <v>1565.16784812316</v>
      </c>
      <c r="L538">
        <v>1327.6347581765499</v>
      </c>
      <c r="M538">
        <v>54.621850149428802</v>
      </c>
      <c r="N538">
        <v>1.0776695812720001</v>
      </c>
      <c r="O538">
        <v>19.6931109130268</v>
      </c>
      <c r="P538">
        <v>95.081356353247998</v>
      </c>
      <c r="Q538">
        <v>0.103663122920297</v>
      </c>
    </row>
    <row r="539" spans="1:17" x14ac:dyDescent="0.3">
      <c r="A539" t="s">
        <v>1203</v>
      </c>
      <c r="B539" t="s">
        <v>1204</v>
      </c>
      <c r="C539" t="s">
        <v>3174</v>
      </c>
      <c r="D539" t="s">
        <v>46</v>
      </c>
      <c r="E539">
        <v>10232.770987260001</v>
      </c>
      <c r="F539">
        <v>6473.1</v>
      </c>
      <c r="G539">
        <v>26.763972267893902</v>
      </c>
      <c r="H539">
        <v>7.1556499246554104</v>
      </c>
      <c r="I539">
        <v>23.894249345336299</v>
      </c>
      <c r="J539">
        <v>-0.34482170143040602</v>
      </c>
      <c r="K539">
        <v>6145.9605824381997</v>
      </c>
      <c r="L539">
        <v>5228.8096883446497</v>
      </c>
      <c r="M539">
        <v>47.974122284890797</v>
      </c>
      <c r="N539">
        <v>0.49977193921892998</v>
      </c>
      <c r="O539">
        <v>15.091687135993499</v>
      </c>
      <c r="P539">
        <v>92.368385860116803</v>
      </c>
      <c r="Q539">
        <v>0.217830192724906</v>
      </c>
    </row>
    <row r="540" spans="1:17" x14ac:dyDescent="0.3">
      <c r="A540" t="s">
        <v>1205</v>
      </c>
      <c r="B540" t="s">
        <v>1206</v>
      </c>
      <c r="C540" t="s">
        <v>3186</v>
      </c>
      <c r="D540" t="s">
        <v>327</v>
      </c>
      <c r="E540">
        <v>10228.047025</v>
      </c>
      <c r="F540">
        <v>1483.25</v>
      </c>
      <c r="G540">
        <v>38.074072613087701</v>
      </c>
      <c r="H540">
        <v>-17.522866461609901</v>
      </c>
      <c r="I540">
        <v>63.139090328794197</v>
      </c>
      <c r="J540">
        <v>-2.9838390915727202</v>
      </c>
      <c r="K540">
        <v>1431.77895708608</v>
      </c>
      <c r="L540">
        <v>1159.9412822480799</v>
      </c>
      <c r="M540">
        <v>42.669921398540701</v>
      </c>
      <c r="N540">
        <v>0.34851038613586599</v>
      </c>
      <c r="O540">
        <v>17.899882015843499</v>
      </c>
      <c r="P540">
        <v>80.884146341463406</v>
      </c>
      <c r="Q540">
        <v>1.7738359022743001E-2</v>
      </c>
    </row>
    <row r="541" spans="1:17" x14ac:dyDescent="0.3">
      <c r="A541" t="s">
        <v>1207</v>
      </c>
      <c r="B541" t="s">
        <v>1208</v>
      </c>
      <c r="C541" t="s">
        <v>3171</v>
      </c>
      <c r="D541" t="s">
        <v>398</v>
      </c>
      <c r="E541">
        <v>10221.5784958</v>
      </c>
      <c r="F541">
        <v>331</v>
      </c>
      <c r="G541">
        <v>290.82893184431998</v>
      </c>
      <c r="H541">
        <v>48.976106014606898</v>
      </c>
      <c r="I541">
        <v>180.210892504067</v>
      </c>
      <c r="J541">
        <v>8.1124923470630002</v>
      </c>
      <c r="K541">
        <v>257.80774618729401</v>
      </c>
      <c r="L541">
        <v>187.046105476338</v>
      </c>
      <c r="M541">
        <v>70.622010157323402</v>
      </c>
      <c r="N541">
        <v>0.94987685302824498</v>
      </c>
      <c r="O541">
        <v>5.1359516616314096</v>
      </c>
      <c r="P541">
        <v>339.28334439283299</v>
      </c>
      <c r="Q541">
        <v>0.132304729934172</v>
      </c>
    </row>
    <row r="542" spans="1:17" x14ac:dyDescent="0.3">
      <c r="A542" t="s">
        <v>1209</v>
      </c>
      <c r="B542" t="s">
        <v>1210</v>
      </c>
      <c r="C542" t="s">
        <v>3186</v>
      </c>
      <c r="D542" t="s">
        <v>197</v>
      </c>
      <c r="E542">
        <v>10195.55201392</v>
      </c>
      <c r="F542">
        <v>2314.5500000000002</v>
      </c>
      <c r="G542">
        <v>96.419677798453606</v>
      </c>
      <c r="H542">
        <v>12.7318467553476</v>
      </c>
      <c r="I542">
        <v>17.566381833574901</v>
      </c>
      <c r="J542">
        <v>-3.8319033904571498</v>
      </c>
      <c r="K542">
        <v>2088.3111136984198</v>
      </c>
      <c r="L542">
        <v>1794.2009960312801</v>
      </c>
      <c r="M542">
        <v>65.5833266906142</v>
      </c>
      <c r="N542">
        <v>1.2649126034498499</v>
      </c>
      <c r="O542">
        <v>3.6486574064072701</v>
      </c>
      <c r="P542">
        <v>143.91927494994201</v>
      </c>
      <c r="Q542">
        <v>0.156320756867248</v>
      </c>
    </row>
    <row r="543" spans="1:17" x14ac:dyDescent="0.3">
      <c r="A543" t="s">
        <v>1211</v>
      </c>
      <c r="B543" t="s">
        <v>1212</v>
      </c>
      <c r="C543" t="s">
        <v>3181</v>
      </c>
      <c r="D543" t="s">
        <v>111</v>
      </c>
      <c r="E543">
        <v>10181.333973000001</v>
      </c>
      <c r="F543">
        <v>736.7</v>
      </c>
      <c r="G543">
        <v>35.757760567984299</v>
      </c>
      <c r="H543">
        <v>5.4681665140203597</v>
      </c>
      <c r="I543">
        <v>8.8684969028892695</v>
      </c>
      <c r="J543">
        <v>-3.8847494716937301</v>
      </c>
      <c r="K543">
        <v>710.52252651578601</v>
      </c>
      <c r="L543">
        <v>646.28571724401104</v>
      </c>
      <c r="M543">
        <v>60.880838534012199</v>
      </c>
      <c r="N543">
        <v>0.885932675163428</v>
      </c>
      <c r="O543">
        <v>9.9565630514456291</v>
      </c>
      <c r="P543">
        <v>71.724941724941701</v>
      </c>
    </row>
    <row r="544" spans="1:17" x14ac:dyDescent="0.3">
      <c r="A544" t="s">
        <v>1213</v>
      </c>
      <c r="B544" t="s">
        <v>1214</v>
      </c>
      <c r="C544" t="s">
        <v>3178</v>
      </c>
      <c r="D544" t="s">
        <v>119</v>
      </c>
      <c r="E544">
        <v>10181.022561039999</v>
      </c>
      <c r="F544">
        <v>1197.2</v>
      </c>
      <c r="G544">
        <v>43.108132881416999</v>
      </c>
      <c r="H544">
        <v>-11.1728591270052</v>
      </c>
      <c r="I544">
        <v>37.837920005283699</v>
      </c>
      <c r="J544">
        <v>-6.4614131449267296</v>
      </c>
      <c r="K544">
        <v>1198.4080798837699</v>
      </c>
      <c r="L544">
        <v>1019.2607062947</v>
      </c>
      <c r="M544">
        <v>44.775894684513403</v>
      </c>
      <c r="N544">
        <v>0.397742630076585</v>
      </c>
      <c r="O544">
        <v>15.5988974273304</v>
      </c>
      <c r="P544">
        <v>72.743669287930103</v>
      </c>
      <c r="Q544">
        <v>5.9558511111580002E-3</v>
      </c>
    </row>
    <row r="545" spans="1:17" x14ac:dyDescent="0.3">
      <c r="A545" t="s">
        <v>1215</v>
      </c>
      <c r="B545" t="s">
        <v>1216</v>
      </c>
      <c r="C545" t="s">
        <v>3180</v>
      </c>
      <c r="D545" t="s">
        <v>80</v>
      </c>
      <c r="E545">
        <v>10135.828798875</v>
      </c>
      <c r="F545">
        <v>1316.25</v>
      </c>
      <c r="G545">
        <v>-17.772234245158302</v>
      </c>
      <c r="H545">
        <v>-0.64201420058032799</v>
      </c>
      <c r="I545">
        <v>-22.2891251007382</v>
      </c>
      <c r="J545">
        <v>-1.8273070528008599</v>
      </c>
      <c r="K545">
        <v>1383.4524589533601</v>
      </c>
      <c r="L545">
        <v>1416.5904981393101</v>
      </c>
      <c r="M545">
        <v>46.347439239158298</v>
      </c>
      <c r="N545">
        <v>0.70796941064699803</v>
      </c>
      <c r="O545">
        <v>36.904083570750203</v>
      </c>
      <c r="P545">
        <v>15.6786922705101</v>
      </c>
      <c r="Q545">
        <v>-1.8493700401741999E-2</v>
      </c>
    </row>
    <row r="546" spans="1:17" x14ac:dyDescent="0.3">
      <c r="A546" t="s">
        <v>1217</v>
      </c>
      <c r="B546" t="s">
        <v>1218</v>
      </c>
      <c r="C546" t="s">
        <v>3186</v>
      </c>
      <c r="D546" t="s">
        <v>262</v>
      </c>
      <c r="E546">
        <v>10126.410692400001</v>
      </c>
      <c r="F546">
        <v>84.1</v>
      </c>
      <c r="G546">
        <v>94.6872656734987</v>
      </c>
      <c r="H546">
        <v>-3.0672441537432502</v>
      </c>
      <c r="I546">
        <v>63.305728106653</v>
      </c>
      <c r="J546">
        <v>7.4397682765935</v>
      </c>
      <c r="K546">
        <v>83.174763131145298</v>
      </c>
      <c r="L546">
        <v>66.412000499329906</v>
      </c>
      <c r="M546">
        <v>44.051529693596599</v>
      </c>
      <c r="N546">
        <v>0.57361007164533095</v>
      </c>
      <c r="O546">
        <v>24.851367419738398</v>
      </c>
      <c r="P546">
        <v>140.28571428571399</v>
      </c>
      <c r="Q546">
        <v>0.10139561382388999</v>
      </c>
    </row>
    <row r="547" spans="1:17" x14ac:dyDescent="0.3">
      <c r="A547" t="s">
        <v>1219</v>
      </c>
      <c r="B547" t="s">
        <v>1220</v>
      </c>
      <c r="C547" t="s">
        <v>3181</v>
      </c>
      <c r="D547" t="s">
        <v>1221</v>
      </c>
      <c r="E547">
        <v>10081.67837775</v>
      </c>
      <c r="F547">
        <v>927.5</v>
      </c>
      <c r="G547">
        <v>-45.332300021073102</v>
      </c>
      <c r="H547">
        <v>-1.9082627257121101</v>
      </c>
      <c r="I547">
        <v>-18.917307071179501</v>
      </c>
      <c r="J547">
        <v>-2.02006808389315</v>
      </c>
      <c r="K547">
        <v>945.80519036452802</v>
      </c>
      <c r="L547">
        <v>1001.19412162013</v>
      </c>
      <c r="M547">
        <v>42.927103563311597</v>
      </c>
      <c r="N547">
        <v>0.80071926596109799</v>
      </c>
      <c r="O547">
        <v>39.838274932614503</v>
      </c>
      <c r="P547">
        <v>8.6065573770491799</v>
      </c>
      <c r="Q547">
        <v>-7.7262320338172E-2</v>
      </c>
    </row>
    <row r="548" spans="1:17" x14ac:dyDescent="0.3">
      <c r="A548" t="s">
        <v>1222</v>
      </c>
      <c r="B548" t="s">
        <v>1223</v>
      </c>
      <c r="C548" t="s">
        <v>3173</v>
      </c>
      <c r="D548" t="s">
        <v>1011</v>
      </c>
      <c r="E548">
        <v>10078.399075155001</v>
      </c>
      <c r="F548">
        <v>47.35</v>
      </c>
      <c r="G548">
        <v>-38.443572157711301</v>
      </c>
      <c r="H548">
        <v>-2.48441532843322</v>
      </c>
      <c r="I548">
        <v>-2.59087720867196</v>
      </c>
      <c r="J548">
        <v>-2.7284858905953699</v>
      </c>
      <c r="K548">
        <v>47.509456986718099</v>
      </c>
      <c r="L548">
        <v>46.833674825424403</v>
      </c>
      <c r="M548">
        <v>48.947809552658804</v>
      </c>
      <c r="N548">
        <v>0.40490525247700099</v>
      </c>
      <c r="O548">
        <v>20.908130939809901</v>
      </c>
      <c r="P548">
        <v>29.548563611491101</v>
      </c>
      <c r="Q548">
        <v>5.1147160420694997E-2</v>
      </c>
    </row>
    <row r="549" spans="1:17" x14ac:dyDescent="0.3">
      <c r="A549" t="s">
        <v>1224</v>
      </c>
      <c r="B549" t="s">
        <v>1225</v>
      </c>
      <c r="C549" t="s">
        <v>3184</v>
      </c>
      <c r="D549" t="s">
        <v>132</v>
      </c>
      <c r="E549">
        <v>10027.842838892901</v>
      </c>
      <c r="F549">
        <v>186.23</v>
      </c>
      <c r="G549">
        <v>-17.711400461820698</v>
      </c>
      <c r="H549">
        <v>-8.7424845819776795</v>
      </c>
      <c r="I549">
        <v>-28.482850339436901</v>
      </c>
      <c r="J549">
        <v>-6.1163023622596597</v>
      </c>
      <c r="K549">
        <v>198.31725742586499</v>
      </c>
      <c r="L549">
        <v>197.65016650553699</v>
      </c>
      <c r="M549">
        <v>34.085286369851801</v>
      </c>
      <c r="N549">
        <v>0.46886633305130898</v>
      </c>
      <c r="O549">
        <v>52.982870643827503</v>
      </c>
      <c r="P549">
        <v>37.388417558096599</v>
      </c>
      <c r="Q549">
        <v>0.15097852875405801</v>
      </c>
    </row>
    <row r="550" spans="1:17" x14ac:dyDescent="0.3">
      <c r="A550" t="s">
        <v>1226</v>
      </c>
      <c r="B550" t="s">
        <v>1227</v>
      </c>
      <c r="C550" t="s">
        <v>3186</v>
      </c>
      <c r="D550" t="s">
        <v>57</v>
      </c>
      <c r="E550">
        <v>10015.569914133999</v>
      </c>
      <c r="F550">
        <v>140.11000000000001</v>
      </c>
      <c r="G550">
        <v>176.892898077556</v>
      </c>
      <c r="H550">
        <v>24.603153402562</v>
      </c>
      <c r="I550">
        <v>187.22576114404501</v>
      </c>
      <c r="J550">
        <v>-2.4864297572226302</v>
      </c>
      <c r="K550">
        <v>117.68168162164</v>
      </c>
      <c r="L550">
        <v>79.856845240765907</v>
      </c>
      <c r="M550">
        <v>58.577490308900302</v>
      </c>
      <c r="N550">
        <v>1.05399514639937</v>
      </c>
      <c r="O550">
        <v>10.291913496538401</v>
      </c>
      <c r="P550">
        <v>371.750841750841</v>
      </c>
      <c r="Q550">
        <v>0.117126152328341</v>
      </c>
    </row>
    <row r="551" spans="1:17" x14ac:dyDescent="0.3">
      <c r="A551" t="s">
        <v>1228</v>
      </c>
      <c r="B551" t="s">
        <v>1229</v>
      </c>
      <c r="C551" t="s">
        <v>3178</v>
      </c>
      <c r="D551" t="s">
        <v>847</v>
      </c>
      <c r="E551">
        <v>9997.2981867880007</v>
      </c>
      <c r="F551">
        <v>214.82</v>
      </c>
      <c r="G551">
        <v>51.489547619660399</v>
      </c>
      <c r="H551">
        <v>8.5742938384658896</v>
      </c>
      <c r="I551">
        <v>30.6288784313493</v>
      </c>
      <c r="J551">
        <v>-1.4211136449319799</v>
      </c>
      <c r="K551">
        <v>220.333120006424</v>
      </c>
      <c r="L551">
        <v>193.91583699829599</v>
      </c>
      <c r="M551">
        <v>49.201519560338298</v>
      </c>
      <c r="N551">
        <v>0.88553976302531101</v>
      </c>
      <c r="O551">
        <v>22.893585327250701</v>
      </c>
      <c r="P551">
        <v>89.185380889475994</v>
      </c>
      <c r="Q551">
        <v>0.13138044062930199</v>
      </c>
    </row>
    <row r="552" spans="1:17" x14ac:dyDescent="0.3">
      <c r="A552" t="s">
        <v>1230</v>
      </c>
      <c r="B552" t="s">
        <v>1231</v>
      </c>
      <c r="C552" t="s">
        <v>3173</v>
      </c>
      <c r="D552" t="s">
        <v>227</v>
      </c>
      <c r="E552">
        <v>9987.8884159999998</v>
      </c>
      <c r="F552">
        <v>748</v>
      </c>
      <c r="G552">
        <v>-11.9188661431795</v>
      </c>
      <c r="H552">
        <v>2.0620062415279201</v>
      </c>
      <c r="I552">
        <v>14.0044683897538</v>
      </c>
      <c r="J552">
        <v>-6.6802794554879403</v>
      </c>
      <c r="K552">
        <v>690.490537812669</v>
      </c>
      <c r="L552">
        <v>634.86978426831297</v>
      </c>
      <c r="M552">
        <v>54.767167936493799</v>
      </c>
      <c r="N552">
        <v>2.77353282651432</v>
      </c>
      <c r="O552">
        <v>14.304812834224601</v>
      </c>
      <c r="P552">
        <v>35.605511240028903</v>
      </c>
      <c r="Q552">
        <v>7.1450052786851001E-2</v>
      </c>
    </row>
    <row r="553" spans="1:17" x14ac:dyDescent="0.3">
      <c r="A553" t="s">
        <v>1232</v>
      </c>
      <c r="B553" t="s">
        <v>1233</v>
      </c>
      <c r="C553" t="s">
        <v>3170</v>
      </c>
      <c r="D553" t="s">
        <v>21</v>
      </c>
      <c r="E553">
        <v>9931.1545165200005</v>
      </c>
      <c r="F553">
        <v>482.1</v>
      </c>
      <c r="G553">
        <v>-12.197128825010401</v>
      </c>
      <c r="H553">
        <v>-4.57304579335689</v>
      </c>
      <c r="I553">
        <v>-5.4307141382597299</v>
      </c>
      <c r="J553">
        <v>-2.6886722825540801</v>
      </c>
      <c r="K553">
        <v>494.04758969080802</v>
      </c>
      <c r="L553">
        <v>482.76234610586602</v>
      </c>
      <c r="M553">
        <v>47.294918980600002</v>
      </c>
      <c r="N553">
        <v>1.0858194290508101</v>
      </c>
      <c r="O553">
        <v>19.2698610246836</v>
      </c>
      <c r="P553">
        <v>22.7185948835433</v>
      </c>
      <c r="Q553">
        <v>-8.6127081879774997E-2</v>
      </c>
    </row>
    <row r="554" spans="1:17" x14ac:dyDescent="0.3">
      <c r="A554" t="s">
        <v>1234</v>
      </c>
      <c r="B554" t="s">
        <v>1235</v>
      </c>
      <c r="C554" t="s">
        <v>3188</v>
      </c>
      <c r="D554" t="s">
        <v>1236</v>
      </c>
      <c r="E554">
        <v>9914.4178024499997</v>
      </c>
      <c r="F554">
        <v>515.54999999999995</v>
      </c>
      <c r="G554">
        <v>2.5825970579738602</v>
      </c>
      <c r="H554">
        <v>-3.1083466682500198</v>
      </c>
      <c r="I554">
        <v>29.695236858267801</v>
      </c>
      <c r="J554">
        <v>-4.0027872997188503</v>
      </c>
      <c r="K554">
        <v>514.63013650997095</v>
      </c>
      <c r="L554">
        <v>460.37915092306599</v>
      </c>
      <c r="M554">
        <v>50.388087344454703</v>
      </c>
      <c r="N554">
        <v>0.43636083165256501</v>
      </c>
      <c r="O554">
        <v>12.772766947919701</v>
      </c>
      <c r="P554">
        <v>66.521317829457303</v>
      </c>
      <c r="Q554">
        <v>3.1897456541731997E-2</v>
      </c>
    </row>
    <row r="555" spans="1:17" x14ac:dyDescent="0.3">
      <c r="A555" t="s">
        <v>1237</v>
      </c>
      <c r="B555" t="s">
        <v>1238</v>
      </c>
      <c r="C555" t="s">
        <v>3181</v>
      </c>
      <c r="D555" t="s">
        <v>83</v>
      </c>
      <c r="E555">
        <v>9799.6348560799997</v>
      </c>
      <c r="F555">
        <v>1260.8499999999999</v>
      </c>
      <c r="G555">
        <v>140.31973896724699</v>
      </c>
      <c r="H555">
        <v>9.02439775337354</v>
      </c>
      <c r="I555">
        <v>52.627336412624302</v>
      </c>
      <c r="J555">
        <v>1.02746241969328</v>
      </c>
      <c r="K555">
        <v>1109.03969516252</v>
      </c>
      <c r="L555">
        <v>899.28472838717801</v>
      </c>
      <c r="M555">
        <v>67.700088980649497</v>
      </c>
      <c r="N555">
        <v>1.1322788807241</v>
      </c>
      <c r="O555">
        <v>5.4050838719911196</v>
      </c>
      <c r="P555">
        <v>173.41429036105299</v>
      </c>
    </row>
    <row r="556" spans="1:17" x14ac:dyDescent="0.3">
      <c r="A556" t="s">
        <v>1239</v>
      </c>
      <c r="B556" t="s">
        <v>1240</v>
      </c>
      <c r="C556" t="s">
        <v>3186</v>
      </c>
      <c r="D556" t="s">
        <v>21</v>
      </c>
      <c r="E556">
        <v>9747.1975108999995</v>
      </c>
      <c r="F556">
        <v>1765.3</v>
      </c>
      <c r="G556">
        <v>153.692473217231</v>
      </c>
      <c r="H556">
        <v>-1.10933525094503</v>
      </c>
      <c r="I556">
        <v>76.558895413855595</v>
      </c>
      <c r="J556">
        <v>-6.7410897483378198</v>
      </c>
      <c r="K556">
        <v>1719.8722199773299</v>
      </c>
      <c r="L556">
        <v>1318.7231064888899</v>
      </c>
      <c r="M556">
        <v>38.411960782533299</v>
      </c>
      <c r="N556">
        <v>0.72706091103572601</v>
      </c>
      <c r="O556">
        <v>12.8278479578541</v>
      </c>
      <c r="P556">
        <v>197.94092827004201</v>
      </c>
      <c r="Q556">
        <v>0.25750042157441999</v>
      </c>
    </row>
    <row r="557" spans="1:17" x14ac:dyDescent="0.3">
      <c r="A557" t="s">
        <v>1241</v>
      </c>
      <c r="B557" t="s">
        <v>1242</v>
      </c>
      <c r="C557" t="s">
        <v>3186</v>
      </c>
      <c r="D557" t="s">
        <v>132</v>
      </c>
      <c r="E557">
        <v>9717.1900299270001</v>
      </c>
      <c r="F557">
        <v>281.14999999999998</v>
      </c>
      <c r="G557">
        <v>-11.0108175857338</v>
      </c>
      <c r="H557">
        <v>2.60514323700896</v>
      </c>
      <c r="I557">
        <v>-1.89958406529227</v>
      </c>
      <c r="J557">
        <v>1.5413088713741401</v>
      </c>
      <c r="K557">
        <v>269.97379400842402</v>
      </c>
      <c r="L557">
        <v>262.01924834548799</v>
      </c>
      <c r="M557">
        <v>22.227502817667499</v>
      </c>
      <c r="N557">
        <v>1.0441954874366199</v>
      </c>
      <c r="O557">
        <v>1.36937577805442</v>
      </c>
      <c r="P557">
        <v>21.133132270573</v>
      </c>
    </row>
    <row r="558" spans="1:17" x14ac:dyDescent="0.3">
      <c r="A558" t="s">
        <v>1243</v>
      </c>
      <c r="B558" t="s">
        <v>1244</v>
      </c>
      <c r="C558" t="s">
        <v>3186</v>
      </c>
      <c r="D558" t="s">
        <v>215</v>
      </c>
      <c r="E558">
        <v>9701.4215706800005</v>
      </c>
      <c r="F558">
        <v>12237.4</v>
      </c>
      <c r="G558">
        <v>47.671721282428699</v>
      </c>
      <c r="H558">
        <v>4.7711097851141799</v>
      </c>
      <c r="I558">
        <v>34.403241483645402</v>
      </c>
      <c r="J558">
        <v>1.57574971957926</v>
      </c>
      <c r="K558">
        <v>11767.1117491277</v>
      </c>
      <c r="L558">
        <v>10240.425901517499</v>
      </c>
      <c r="M558">
        <v>63.7162665797049</v>
      </c>
      <c r="N558">
        <v>0.78899793388429695</v>
      </c>
      <c r="O558">
        <v>6.2153725464559404</v>
      </c>
      <c r="P558">
        <v>89.874321179208593</v>
      </c>
      <c r="Q558">
        <v>0.14807472495305801</v>
      </c>
    </row>
    <row r="559" spans="1:17" x14ac:dyDescent="0.3">
      <c r="A559" t="s">
        <v>1245</v>
      </c>
      <c r="B559" t="s">
        <v>1246</v>
      </c>
      <c r="C559" t="s">
        <v>3186</v>
      </c>
      <c r="D559" t="s">
        <v>244</v>
      </c>
      <c r="E559">
        <v>9669.5799200700003</v>
      </c>
      <c r="F559">
        <v>345.7</v>
      </c>
      <c r="G559">
        <v>-17.3027541333207</v>
      </c>
      <c r="H559">
        <v>10.4428090846781</v>
      </c>
      <c r="I559">
        <v>-6.3162976676071203</v>
      </c>
      <c r="J559">
        <v>-3.53275085031918</v>
      </c>
      <c r="K559">
        <v>327.19408859255299</v>
      </c>
      <c r="M559">
        <v>47.806950639910902</v>
      </c>
      <c r="O559">
        <v>7.7234596470928398</v>
      </c>
      <c r="P559">
        <v>22.566920758730699</v>
      </c>
    </row>
    <row r="560" spans="1:17" x14ac:dyDescent="0.3">
      <c r="A560" t="s">
        <v>1247</v>
      </c>
      <c r="B560" t="s">
        <v>1248</v>
      </c>
      <c r="C560" t="s">
        <v>3185</v>
      </c>
      <c r="D560" t="s">
        <v>379</v>
      </c>
      <c r="E560">
        <v>9623.1453296700001</v>
      </c>
      <c r="F560">
        <v>654.9</v>
      </c>
      <c r="G560">
        <v>-20.068194287565401</v>
      </c>
      <c r="H560">
        <v>-3.7669592603787301</v>
      </c>
      <c r="I560">
        <v>-9.5597764120913205</v>
      </c>
      <c r="J560">
        <v>-5.5461136449319799</v>
      </c>
      <c r="K560">
        <v>673.71869767636895</v>
      </c>
      <c r="L560">
        <v>671.51058425067197</v>
      </c>
      <c r="M560">
        <v>37.199878386040702</v>
      </c>
      <c r="N560">
        <v>0.50322057481105997</v>
      </c>
      <c r="O560">
        <v>24.431210871888801</v>
      </c>
      <c r="P560">
        <v>10.952986022871601</v>
      </c>
      <c r="Q560">
        <v>4.5926780910729999E-2</v>
      </c>
    </row>
    <row r="561" spans="1:17" x14ac:dyDescent="0.3">
      <c r="A561" t="s">
        <v>1249</v>
      </c>
      <c r="B561" t="s">
        <v>1250</v>
      </c>
      <c r="C561" t="s">
        <v>3186</v>
      </c>
      <c r="D561" t="s">
        <v>220</v>
      </c>
      <c r="E561">
        <v>9601.5879917999991</v>
      </c>
      <c r="F561">
        <v>2318.85</v>
      </c>
      <c r="G561">
        <v>72.373612831586399</v>
      </c>
      <c r="H561">
        <v>-9.9251757723811007</v>
      </c>
      <c r="I561">
        <v>71.574091076253495</v>
      </c>
      <c r="J561">
        <v>-5.4248927921568404</v>
      </c>
      <c r="K561">
        <v>2259.1243350746799</v>
      </c>
      <c r="L561">
        <v>1769.60478645893</v>
      </c>
      <c r="M561">
        <v>42.268964058545599</v>
      </c>
      <c r="N561">
        <v>0.45617417865682602</v>
      </c>
      <c r="O561">
        <v>18.062832869741399</v>
      </c>
      <c r="P561">
        <v>115.58664931201101</v>
      </c>
      <c r="Q561">
        <v>0.168645169626678</v>
      </c>
    </row>
    <row r="562" spans="1:17" x14ac:dyDescent="0.3">
      <c r="A562" t="s">
        <v>1251</v>
      </c>
      <c r="B562" t="s">
        <v>1252</v>
      </c>
      <c r="C562" t="s">
        <v>3186</v>
      </c>
      <c r="D562" t="s">
        <v>92</v>
      </c>
      <c r="E562">
        <v>9591.9028099999996</v>
      </c>
      <c r="F562">
        <v>141.24</v>
      </c>
      <c r="G562">
        <v>-23.6923993294238</v>
      </c>
      <c r="H562">
        <v>-0.81822518709838699</v>
      </c>
      <c r="I562">
        <v>-7.0382414466013099</v>
      </c>
      <c r="J562">
        <v>-0.70765816817863902</v>
      </c>
      <c r="K562">
        <v>139.35444442497899</v>
      </c>
      <c r="L562">
        <v>136.75734896984801</v>
      </c>
      <c r="M562">
        <v>19.599037825510401</v>
      </c>
      <c r="N562">
        <v>0.88218717672569502</v>
      </c>
      <c r="O562">
        <v>2.1665250637213198</v>
      </c>
      <c r="P562">
        <v>12.095238095238001</v>
      </c>
      <c r="Q562">
        <v>-1.3388827299693999E-2</v>
      </c>
    </row>
    <row r="563" spans="1:17" x14ac:dyDescent="0.3">
      <c r="A563" t="s">
        <v>1253</v>
      </c>
      <c r="B563" t="s">
        <v>1254</v>
      </c>
      <c r="C563" t="s">
        <v>3183</v>
      </c>
      <c r="D563" t="s">
        <v>372</v>
      </c>
      <c r="E563">
        <v>9562.7908412399993</v>
      </c>
      <c r="F563">
        <v>421.4</v>
      </c>
      <c r="G563">
        <v>149.64748347747999</v>
      </c>
      <c r="H563">
        <v>9.1156140262311691</v>
      </c>
      <c r="I563">
        <v>95.113377593751807</v>
      </c>
      <c r="J563">
        <v>5.1738649231478497</v>
      </c>
      <c r="K563">
        <v>374.63440598713498</v>
      </c>
      <c r="L563">
        <v>284.670356502549</v>
      </c>
      <c r="M563">
        <v>53.735255796714497</v>
      </c>
      <c r="N563">
        <v>0.92134747396602901</v>
      </c>
      <c r="O563">
        <v>6.0275272899857599</v>
      </c>
      <c r="P563">
        <v>200.785153461812</v>
      </c>
      <c r="Q563">
        <v>0.18136736690795599</v>
      </c>
    </row>
    <row r="564" spans="1:17" x14ac:dyDescent="0.3">
      <c r="A564" t="s">
        <v>1255</v>
      </c>
      <c r="B564" t="s">
        <v>1256</v>
      </c>
      <c r="C564" t="s">
        <v>3186</v>
      </c>
      <c r="D564" t="s">
        <v>60</v>
      </c>
      <c r="E564">
        <v>9498.9649197300005</v>
      </c>
      <c r="F564">
        <v>6937.6</v>
      </c>
      <c r="G564">
        <v>58.110352865110897</v>
      </c>
      <c r="H564">
        <v>-17.993200425876601</v>
      </c>
      <c r="I564">
        <v>-14.126416197973199</v>
      </c>
      <c r="J564">
        <v>-5.7825459956500502</v>
      </c>
      <c r="K564">
        <v>8075.0529472014696</v>
      </c>
      <c r="L564">
        <v>7097.0996235900402</v>
      </c>
      <c r="M564">
        <v>23.936272497429499</v>
      </c>
      <c r="N564">
        <v>1.0964291799306101</v>
      </c>
      <c r="O564">
        <v>48.147053736162299</v>
      </c>
      <c r="P564">
        <v>118.06751744514899</v>
      </c>
      <c r="Q564">
        <v>0.133895434314561</v>
      </c>
    </row>
    <row r="565" spans="1:17" x14ac:dyDescent="0.3">
      <c r="A565" t="s">
        <v>1257</v>
      </c>
      <c r="B565" t="s">
        <v>1258</v>
      </c>
      <c r="C565" t="s">
        <v>3175</v>
      </c>
      <c r="D565" t="s">
        <v>54</v>
      </c>
      <c r="E565">
        <v>9482.05929216</v>
      </c>
      <c r="F565">
        <v>582.4</v>
      </c>
      <c r="G565">
        <v>32.127262479981503</v>
      </c>
      <c r="H565">
        <v>12.6426312309876</v>
      </c>
      <c r="I565">
        <v>20.003749067664501</v>
      </c>
      <c r="J565">
        <v>-5.0868161374417102</v>
      </c>
      <c r="K565">
        <v>529.55794143377398</v>
      </c>
      <c r="L565">
        <v>464.55839566078299</v>
      </c>
      <c r="M565">
        <v>56.788173043462002</v>
      </c>
      <c r="N565">
        <v>3.7770281599295501</v>
      </c>
      <c r="O565">
        <v>13.126717032967001</v>
      </c>
      <c r="P565">
        <v>69.647538595980095</v>
      </c>
      <c r="Q565">
        <v>4.4173244621262001E-2</v>
      </c>
    </row>
    <row r="566" spans="1:17" x14ac:dyDescent="0.3">
      <c r="A566" t="s">
        <v>1259</v>
      </c>
      <c r="B566" t="s">
        <v>1260</v>
      </c>
      <c r="C566" t="s">
        <v>3188</v>
      </c>
      <c r="D566" t="s">
        <v>1236</v>
      </c>
      <c r="E566">
        <v>9464.4146117599994</v>
      </c>
      <c r="F566">
        <v>90.4</v>
      </c>
      <c r="G566">
        <v>10.611465624695301</v>
      </c>
      <c r="H566">
        <v>-8.6153907788412702</v>
      </c>
      <c r="I566">
        <v>-17.542307895868099</v>
      </c>
      <c r="J566">
        <v>-2.21830822757433</v>
      </c>
      <c r="K566">
        <v>91.098930163695599</v>
      </c>
      <c r="L566">
        <v>87.791067613985007</v>
      </c>
      <c r="M566">
        <v>45.254240853538299</v>
      </c>
      <c r="N566">
        <v>0.53238660321919595</v>
      </c>
      <c r="O566">
        <v>50.110619469026503</v>
      </c>
      <c r="P566">
        <v>43.949044585987203</v>
      </c>
      <c r="Q566">
        <v>5.6611968101643997E-2</v>
      </c>
    </row>
    <row r="567" spans="1:17" x14ac:dyDescent="0.3">
      <c r="A567" t="s">
        <v>1261</v>
      </c>
      <c r="B567" t="s">
        <v>1262</v>
      </c>
      <c r="C567" t="s">
        <v>3171</v>
      </c>
      <c r="D567" t="s">
        <v>24</v>
      </c>
      <c r="E567">
        <v>9440.8514931110003</v>
      </c>
      <c r="F567">
        <v>82.97</v>
      </c>
      <c r="G567">
        <v>-28.032285109174399</v>
      </c>
      <c r="H567">
        <v>-2.5842726476374098</v>
      </c>
      <c r="I567">
        <v>-25.7981413496105</v>
      </c>
      <c r="J567">
        <v>1.12064334495632</v>
      </c>
      <c r="K567">
        <v>84.895572745770707</v>
      </c>
      <c r="L567">
        <v>90.792755177470298</v>
      </c>
      <c r="M567">
        <v>49.817469379916602</v>
      </c>
      <c r="N567">
        <v>1.00094854859977</v>
      </c>
      <c r="O567">
        <v>40.412197179703497</v>
      </c>
      <c r="P567">
        <v>11.2198391420911</v>
      </c>
      <c r="Q567">
        <v>2.2669273746292001E-2</v>
      </c>
    </row>
    <row r="568" spans="1:17" x14ac:dyDescent="0.3">
      <c r="A568" t="s">
        <v>1263</v>
      </c>
      <c r="B568" t="s">
        <v>1264</v>
      </c>
      <c r="C568" t="s">
        <v>3186</v>
      </c>
      <c r="D568" t="s">
        <v>1265</v>
      </c>
      <c r="E568">
        <v>9435.9825347999395</v>
      </c>
      <c r="F568">
        <v>524.95000000000005</v>
      </c>
      <c r="G568">
        <v>-24.076002991344701</v>
      </c>
      <c r="H568">
        <v>10.169689447114401</v>
      </c>
      <c r="I568">
        <v>2.1151532884437501</v>
      </c>
      <c r="J568">
        <v>3.13759005877171</v>
      </c>
      <c r="K568">
        <v>494.49553469885501</v>
      </c>
      <c r="L568">
        <v>481.26852063155098</v>
      </c>
      <c r="N568">
        <v>0.74429761377900105</v>
      </c>
      <c r="O568">
        <v>12.0106676826364</v>
      </c>
      <c r="P568">
        <v>32.1792773511268</v>
      </c>
    </row>
    <row r="569" spans="1:17" x14ac:dyDescent="0.3">
      <c r="A569" t="s">
        <v>1266</v>
      </c>
      <c r="B569" t="s">
        <v>1267</v>
      </c>
      <c r="C569" t="s">
        <v>3186</v>
      </c>
      <c r="D569" t="s">
        <v>132</v>
      </c>
      <c r="E569">
        <v>9434.02059611</v>
      </c>
      <c r="F569">
        <v>586.70000000000005</v>
      </c>
      <c r="G569">
        <v>81.230223638411303</v>
      </c>
      <c r="H569">
        <v>-3.3562096899817302</v>
      </c>
      <c r="I569">
        <v>116.469990009043</v>
      </c>
      <c r="J569">
        <v>-9.9597576912680204</v>
      </c>
      <c r="K569">
        <v>572.41180292186698</v>
      </c>
      <c r="L569">
        <v>407.51198861783303</v>
      </c>
      <c r="M569">
        <v>38.274055084157098</v>
      </c>
      <c r="N569">
        <v>1.4612057694918199</v>
      </c>
      <c r="O569">
        <v>19.0983466848474</v>
      </c>
      <c r="P569">
        <v>141.68898043254299</v>
      </c>
    </row>
    <row r="570" spans="1:17" x14ac:dyDescent="0.3">
      <c r="A570" t="s">
        <v>1268</v>
      </c>
      <c r="B570" t="s">
        <v>1269</v>
      </c>
      <c r="C570" t="s">
        <v>3182</v>
      </c>
      <c r="D570" t="s">
        <v>282</v>
      </c>
      <c r="E570">
        <v>9400.1645492799998</v>
      </c>
      <c r="F570">
        <v>576.04999999999995</v>
      </c>
      <c r="G570">
        <v>36.724327019920501</v>
      </c>
      <c r="H570">
        <v>-2.0746997803762799</v>
      </c>
      <c r="I570">
        <v>33.827415708596597</v>
      </c>
      <c r="J570">
        <v>0.963805780892381</v>
      </c>
      <c r="K570">
        <v>538.90387085200803</v>
      </c>
      <c r="L570">
        <v>461.43450321804602</v>
      </c>
      <c r="M570">
        <v>72.184184356925101</v>
      </c>
      <c r="N570">
        <v>0.88820262879988798</v>
      </c>
      <c r="O570">
        <v>4.4874576859647597</v>
      </c>
      <c r="P570">
        <v>67.432059293707198</v>
      </c>
      <c r="Q570">
        <v>0.124188686861449</v>
      </c>
    </row>
    <row r="571" spans="1:17" x14ac:dyDescent="0.3">
      <c r="A571" t="s">
        <v>1270</v>
      </c>
      <c r="B571" t="s">
        <v>1271</v>
      </c>
      <c r="C571" t="s">
        <v>3178</v>
      </c>
      <c r="D571" t="s">
        <v>72</v>
      </c>
      <c r="E571">
        <v>9377.2906261449898</v>
      </c>
      <c r="F571">
        <v>852.65</v>
      </c>
      <c r="G571">
        <v>-4.6998875352107801</v>
      </c>
      <c r="H571">
        <v>9.7334770982010799</v>
      </c>
      <c r="I571">
        <v>-4.0028987944050201</v>
      </c>
      <c r="J571">
        <v>4.8508415925140396</v>
      </c>
      <c r="K571">
        <v>802.55763690882895</v>
      </c>
      <c r="L571">
        <v>755.54382580815798</v>
      </c>
      <c r="M571">
        <v>51.664912925177497</v>
      </c>
      <c r="N571">
        <v>2.2596688288572699</v>
      </c>
      <c r="O571">
        <v>10.6432885709259</v>
      </c>
      <c r="P571">
        <v>38.417207792207698</v>
      </c>
      <c r="Q571">
        <v>0.15586047261003999</v>
      </c>
    </row>
    <row r="572" spans="1:17" x14ac:dyDescent="0.3">
      <c r="A572" t="s">
        <v>1272</v>
      </c>
      <c r="B572" t="s">
        <v>1273</v>
      </c>
      <c r="C572" t="s">
        <v>3186</v>
      </c>
      <c r="D572" t="s">
        <v>127</v>
      </c>
      <c r="E572">
        <v>9355.6686423749998</v>
      </c>
      <c r="F572">
        <v>387.75</v>
      </c>
      <c r="G572">
        <v>285.14005637052497</v>
      </c>
      <c r="H572">
        <v>9.6884878867560396</v>
      </c>
      <c r="I572">
        <v>85.793514857430296</v>
      </c>
      <c r="J572">
        <v>2.1819803026741602</v>
      </c>
      <c r="K572">
        <v>352.56251618796301</v>
      </c>
      <c r="L572">
        <v>268.47262234159899</v>
      </c>
      <c r="M572">
        <v>69.190784305205298</v>
      </c>
      <c r="N572">
        <v>0.446748314285699</v>
      </c>
      <c r="O572">
        <v>2.6047711154094202</v>
      </c>
      <c r="P572">
        <v>392.38095238095201</v>
      </c>
      <c r="Q572">
        <v>0.161191443698708</v>
      </c>
    </row>
    <row r="573" spans="1:17" x14ac:dyDescent="0.3">
      <c r="A573" t="s">
        <v>1274</v>
      </c>
      <c r="B573" t="s">
        <v>1275</v>
      </c>
      <c r="C573" t="s">
        <v>3171</v>
      </c>
      <c r="D573" t="s">
        <v>138</v>
      </c>
      <c r="E573">
        <v>9350.4386638849992</v>
      </c>
      <c r="F573">
        <v>86.99</v>
      </c>
      <c r="G573">
        <v>-24.483135749615801</v>
      </c>
      <c r="H573">
        <v>-0.83223453970136896</v>
      </c>
      <c r="I573">
        <v>-6.0511609346139004</v>
      </c>
      <c r="J573">
        <v>-0.59445099557863301</v>
      </c>
      <c r="K573">
        <v>84.059936917323895</v>
      </c>
      <c r="L573">
        <v>84.845419612390401</v>
      </c>
      <c r="M573">
        <v>64.835861514174397</v>
      </c>
      <c r="N573">
        <v>1.1591326358707901</v>
      </c>
      <c r="O573">
        <v>12.656627198528501</v>
      </c>
      <c r="P573">
        <v>20.151933701657399</v>
      </c>
    </row>
    <row r="574" spans="1:17" x14ac:dyDescent="0.3">
      <c r="A574" t="s">
        <v>1276</v>
      </c>
      <c r="B574" t="s">
        <v>1277</v>
      </c>
      <c r="C574" t="s">
        <v>3173</v>
      </c>
      <c r="D574" t="s">
        <v>382</v>
      </c>
      <c r="E574">
        <v>9341.0003928000006</v>
      </c>
      <c r="F574">
        <v>685.6</v>
      </c>
      <c r="G574">
        <v>27.657099157910299</v>
      </c>
      <c r="H574">
        <v>-5.8931145737843904</v>
      </c>
      <c r="I574">
        <v>19.7667392731326</v>
      </c>
      <c r="J574">
        <v>-3.3967766271739102</v>
      </c>
      <c r="K574">
        <v>665.19544561987595</v>
      </c>
      <c r="L574">
        <v>571.88888220335002</v>
      </c>
      <c r="M574">
        <v>54.4038155055662</v>
      </c>
      <c r="N574">
        <v>0.23925710719516699</v>
      </c>
      <c r="O574">
        <v>15.665110851808601</v>
      </c>
      <c r="P574">
        <v>77.662606892977394</v>
      </c>
      <c r="Q574">
        <v>5.151706865365E-3</v>
      </c>
    </row>
    <row r="575" spans="1:17" x14ac:dyDescent="0.3">
      <c r="A575" t="s">
        <v>1278</v>
      </c>
      <c r="B575" t="s">
        <v>1279</v>
      </c>
      <c r="C575" t="s">
        <v>3171</v>
      </c>
      <c r="D575" t="s">
        <v>544</v>
      </c>
      <c r="E575">
        <v>9337.4442580100003</v>
      </c>
      <c r="F575">
        <v>282.7</v>
      </c>
      <c r="G575">
        <v>-17.2331697916986</v>
      </c>
      <c r="H575">
        <v>14.688081064971</v>
      </c>
      <c r="I575">
        <v>16.7951572863115</v>
      </c>
      <c r="J575">
        <v>-5.5113519207504602</v>
      </c>
      <c r="K575">
        <v>261.19327619073999</v>
      </c>
      <c r="L575">
        <v>235.03996762606801</v>
      </c>
      <c r="M575">
        <v>54.7000271233739</v>
      </c>
      <c r="N575">
        <v>0.95452301793248895</v>
      </c>
      <c r="O575">
        <v>4.7576936681994901</v>
      </c>
      <c r="P575">
        <v>40.228174603174601</v>
      </c>
      <c r="Q575">
        <v>3.4287148859551003E-2</v>
      </c>
    </row>
    <row r="576" spans="1:17" x14ac:dyDescent="0.3">
      <c r="A576" t="s">
        <v>1280</v>
      </c>
      <c r="B576" t="s">
        <v>1281</v>
      </c>
      <c r="C576" t="s">
        <v>3186</v>
      </c>
      <c r="D576" t="s">
        <v>132</v>
      </c>
      <c r="E576">
        <v>9313.2999999999993</v>
      </c>
      <c r="F576">
        <v>4656.6499999999996</v>
      </c>
      <c r="G576">
        <v>-29.4947386084568</v>
      </c>
      <c r="H576">
        <v>2.5896103011441398</v>
      </c>
      <c r="I576">
        <v>-19.4283434942413</v>
      </c>
      <c r="J576">
        <v>-3.0395040663072499</v>
      </c>
      <c r="K576">
        <v>4645.5244938781098</v>
      </c>
      <c r="L576">
        <v>4762.5902258633196</v>
      </c>
      <c r="M576">
        <v>51.307124617162401</v>
      </c>
      <c r="N576">
        <v>1.7389644964905999</v>
      </c>
      <c r="O576">
        <v>49.764315548731297</v>
      </c>
      <c r="P576">
        <v>10.8396310621838</v>
      </c>
      <c r="Q576">
        <v>2.9960264879587001E-2</v>
      </c>
    </row>
    <row r="577" spans="1:17" x14ac:dyDescent="0.3">
      <c r="A577" t="s">
        <v>1282</v>
      </c>
      <c r="B577" t="s">
        <v>1283</v>
      </c>
      <c r="C577" t="s">
        <v>3186</v>
      </c>
      <c r="D577" t="s">
        <v>262</v>
      </c>
      <c r="E577">
        <v>9300.5396490999992</v>
      </c>
      <c r="F577">
        <v>6042.05</v>
      </c>
      <c r="G577">
        <v>-8.3446054302762001</v>
      </c>
      <c r="H577">
        <v>-5.4246934055223797</v>
      </c>
      <c r="I577">
        <v>6.3114260434678897</v>
      </c>
      <c r="J577">
        <v>-4.8533434988397097</v>
      </c>
      <c r="K577">
        <v>6130.8559676745599</v>
      </c>
      <c r="L577">
        <v>5711.7541361540198</v>
      </c>
      <c r="M577">
        <v>39.393895630883002</v>
      </c>
      <c r="N577">
        <v>0.46045412120198898</v>
      </c>
      <c r="O577">
        <v>15.8381675093718</v>
      </c>
      <c r="P577">
        <v>30.780303030302999</v>
      </c>
      <c r="Q577">
        <v>0.113997513182187</v>
      </c>
    </row>
    <row r="578" spans="1:17" x14ac:dyDescent="0.3">
      <c r="A578" t="s">
        <v>1284</v>
      </c>
      <c r="B578" t="s">
        <v>1285</v>
      </c>
      <c r="C578" t="s">
        <v>3175</v>
      </c>
      <c r="D578" t="s">
        <v>271</v>
      </c>
      <c r="E578">
        <v>9269.8696490999992</v>
      </c>
      <c r="F578">
        <v>903.3</v>
      </c>
      <c r="G578">
        <v>62.264314508467997</v>
      </c>
      <c r="H578">
        <v>5.8715586401015498</v>
      </c>
      <c r="I578">
        <v>33.630172027420798</v>
      </c>
      <c r="J578">
        <v>-3.5697121111516301</v>
      </c>
      <c r="K578">
        <v>861.10132166950802</v>
      </c>
      <c r="L578">
        <v>736.16670571672103</v>
      </c>
      <c r="M578">
        <v>44.860353205092601</v>
      </c>
      <c r="N578">
        <v>0.81158891115097098</v>
      </c>
      <c r="O578">
        <v>7.7161518875235204</v>
      </c>
      <c r="P578">
        <v>99.403973509933707</v>
      </c>
      <c r="Q578">
        <v>3.5778808927217E-2</v>
      </c>
    </row>
    <row r="579" spans="1:17" x14ac:dyDescent="0.3">
      <c r="A579" t="s">
        <v>1286</v>
      </c>
      <c r="B579" t="s">
        <v>1287</v>
      </c>
      <c r="C579" t="s">
        <v>3171</v>
      </c>
      <c r="D579" t="s">
        <v>544</v>
      </c>
      <c r="E579">
        <v>9257.1669700000002</v>
      </c>
      <c r="F579">
        <v>464.3</v>
      </c>
      <c r="G579">
        <v>98.116509619091801</v>
      </c>
      <c r="H579">
        <v>13.3256669517717</v>
      </c>
      <c r="I579">
        <v>70.584555706048107</v>
      </c>
      <c r="J579">
        <v>-1.76684862862033</v>
      </c>
      <c r="K579">
        <v>420.02720662898003</v>
      </c>
      <c r="L579">
        <v>337.49566443174803</v>
      </c>
      <c r="M579">
        <v>72.942035704984505</v>
      </c>
      <c r="N579">
        <v>1.1233410823008501</v>
      </c>
      <c r="O579">
        <v>1.15227223777729</v>
      </c>
      <c r="P579">
        <v>139.94832041343599</v>
      </c>
      <c r="Q579">
        <v>0.34100704031310902</v>
      </c>
    </row>
    <row r="580" spans="1:17" x14ac:dyDescent="0.3">
      <c r="A580" t="s">
        <v>1288</v>
      </c>
      <c r="B580" t="s">
        <v>1289</v>
      </c>
      <c r="C580" t="s">
        <v>3174</v>
      </c>
      <c r="D580" t="s">
        <v>46</v>
      </c>
      <c r="E580">
        <v>9245.5874750000003</v>
      </c>
      <c r="F580">
        <v>328.75</v>
      </c>
      <c r="G580">
        <v>-6.4804484277050598</v>
      </c>
      <c r="H580">
        <v>-6.2392958129030802</v>
      </c>
      <c r="I580">
        <v>22.837303935615299</v>
      </c>
      <c r="J580">
        <v>-5.1345318503714603</v>
      </c>
      <c r="K580">
        <v>345.05532712058903</v>
      </c>
      <c r="L580">
        <v>311.40917403617499</v>
      </c>
      <c r="M580">
        <v>34.734236713950601</v>
      </c>
      <c r="N580">
        <v>0.61476658861141098</v>
      </c>
      <c r="O580">
        <v>26.3574144486691</v>
      </c>
      <c r="P580">
        <v>38.859556494192098</v>
      </c>
      <c r="Q580">
        <v>-1.1631643949003E-2</v>
      </c>
    </row>
    <row r="581" spans="1:17" x14ac:dyDescent="0.3">
      <c r="A581" t="s">
        <v>1290</v>
      </c>
      <c r="B581" t="s">
        <v>1291</v>
      </c>
      <c r="C581" t="s">
        <v>3180</v>
      </c>
      <c r="D581" t="s">
        <v>80</v>
      </c>
      <c r="E581">
        <v>9136.4922745700005</v>
      </c>
      <c r="F581">
        <v>776.45</v>
      </c>
      <c r="G581">
        <v>-6.3174959710798104</v>
      </c>
      <c r="H581">
        <v>-5.3755717910182597</v>
      </c>
      <c r="I581">
        <v>-20.8146605375387</v>
      </c>
      <c r="J581">
        <v>-4.6562493101331901</v>
      </c>
      <c r="K581">
        <v>808.60202183789602</v>
      </c>
      <c r="L581">
        <v>813.88099871338295</v>
      </c>
      <c r="M581">
        <v>37.127329308275897</v>
      </c>
      <c r="N581">
        <v>0.51785926225686896</v>
      </c>
      <c r="O581">
        <v>28.778414579174399</v>
      </c>
      <c r="P581">
        <v>23.648379648061098</v>
      </c>
      <c r="Q581">
        <v>6.9230479824820002E-3</v>
      </c>
    </row>
    <row r="582" spans="1:17" x14ac:dyDescent="0.3">
      <c r="A582" t="s">
        <v>1292</v>
      </c>
      <c r="B582" t="s">
        <v>1293</v>
      </c>
      <c r="C582" t="s">
        <v>3175</v>
      </c>
      <c r="D582" t="s">
        <v>54</v>
      </c>
      <c r="E582">
        <v>9115.6080837499994</v>
      </c>
      <c r="F582">
        <v>525.5</v>
      </c>
      <c r="G582">
        <v>1.0689516347419601</v>
      </c>
      <c r="H582">
        <v>10.9627795102283</v>
      </c>
      <c r="I582">
        <v>30.164736346241899</v>
      </c>
      <c r="J582">
        <v>2.5635306528311199</v>
      </c>
      <c r="K582">
        <v>472.89947038379398</v>
      </c>
      <c r="L582">
        <v>406.31294883590999</v>
      </c>
      <c r="M582">
        <v>66.167381338991206</v>
      </c>
      <c r="N582">
        <v>0.86080860203994403</v>
      </c>
      <c r="O582">
        <v>4.09134157944814</v>
      </c>
      <c r="P582">
        <v>64.475743348982704</v>
      </c>
    </row>
    <row r="583" spans="1:17" x14ac:dyDescent="0.3">
      <c r="A583" t="s">
        <v>1294</v>
      </c>
      <c r="B583" t="s">
        <v>1295</v>
      </c>
      <c r="C583" t="s">
        <v>3186</v>
      </c>
      <c r="D583" t="s">
        <v>161</v>
      </c>
      <c r="E583">
        <v>9098.7768431250006</v>
      </c>
      <c r="F583">
        <v>606.25</v>
      </c>
      <c r="G583">
        <v>229.31578074920799</v>
      </c>
      <c r="H583">
        <v>-13.115296101795201</v>
      </c>
      <c r="I583">
        <v>71.276604074959295</v>
      </c>
      <c r="J583">
        <v>-9.0439956114676097</v>
      </c>
      <c r="K583">
        <v>699.56352581428098</v>
      </c>
      <c r="L583">
        <v>546.7932876932</v>
      </c>
      <c r="M583">
        <v>18.628242489162002</v>
      </c>
      <c r="N583">
        <v>0.65645841312958797</v>
      </c>
      <c r="O583">
        <v>39.496907216494797</v>
      </c>
      <c r="P583">
        <v>326.93661971830898</v>
      </c>
      <c r="Q583">
        <v>0.25112983320118398</v>
      </c>
    </row>
    <row r="584" spans="1:17" x14ac:dyDescent="0.3">
      <c r="A584" t="s">
        <v>1296</v>
      </c>
      <c r="B584" t="s">
        <v>1297</v>
      </c>
      <c r="C584" t="s">
        <v>3185</v>
      </c>
      <c r="D584" t="s">
        <v>379</v>
      </c>
      <c r="E584">
        <v>9027.10996462</v>
      </c>
      <c r="F584">
        <v>226.54</v>
      </c>
      <c r="G584">
        <v>5.4704997721391502</v>
      </c>
      <c r="H584">
        <v>-3.3992647508076099</v>
      </c>
      <c r="I584">
        <v>-3.7393186754032199</v>
      </c>
      <c r="J584">
        <v>-3.58032531610273</v>
      </c>
      <c r="K584">
        <v>231.92778316490799</v>
      </c>
      <c r="L584">
        <v>225.30420714200099</v>
      </c>
      <c r="M584">
        <v>46.574308868381799</v>
      </c>
      <c r="N584">
        <v>0.30434065973633501</v>
      </c>
      <c r="O584">
        <v>42.248609517082997</v>
      </c>
      <c r="P584">
        <v>36.469879518072197</v>
      </c>
      <c r="Q584">
        <v>6.6052744472641006E-2</v>
      </c>
    </row>
    <row r="585" spans="1:17" x14ac:dyDescent="0.3">
      <c r="A585" t="s">
        <v>1298</v>
      </c>
      <c r="B585" t="s">
        <v>1299</v>
      </c>
      <c r="C585" t="s">
        <v>3177</v>
      </c>
      <c r="D585" t="s">
        <v>197</v>
      </c>
      <c r="E585">
        <v>9003.5025420000002</v>
      </c>
      <c r="F585">
        <v>456.7</v>
      </c>
      <c r="G585">
        <v>21.2274300942553</v>
      </c>
      <c r="H585">
        <v>5.7367398669866096</v>
      </c>
      <c r="I585">
        <v>66.204938233727603</v>
      </c>
      <c r="J585">
        <v>0.26870116988282999</v>
      </c>
      <c r="K585">
        <v>421.32478843390601</v>
      </c>
      <c r="L585">
        <v>336.94649258726298</v>
      </c>
      <c r="M585">
        <v>53.910773261729901</v>
      </c>
      <c r="N585">
        <v>0.65165776551684296</v>
      </c>
      <c r="O585">
        <v>4.7186336763739902</v>
      </c>
      <c r="P585">
        <v>90.212411495210304</v>
      </c>
    </row>
    <row r="586" spans="1:17" x14ac:dyDescent="0.3">
      <c r="A586" t="s">
        <v>1300</v>
      </c>
      <c r="B586" t="s">
        <v>1301</v>
      </c>
      <c r="C586" t="s">
        <v>3183</v>
      </c>
      <c r="D586" t="s">
        <v>262</v>
      </c>
      <c r="E586">
        <v>8995.2856379120003</v>
      </c>
      <c r="F586">
        <v>78.61</v>
      </c>
      <c r="G586">
        <v>62.036869029936</v>
      </c>
      <c r="H586">
        <v>2.15816471996084</v>
      </c>
      <c r="I586">
        <v>53.088546623050298</v>
      </c>
      <c r="J586">
        <v>0.56300223617086897</v>
      </c>
      <c r="K586">
        <v>77.815118883375504</v>
      </c>
      <c r="L586">
        <v>64.047565894349106</v>
      </c>
      <c r="M586">
        <v>50.044219618109501</v>
      </c>
      <c r="N586">
        <v>0.60301951211884597</v>
      </c>
      <c r="O586">
        <v>18.814400203536401</v>
      </c>
      <c r="P586">
        <v>99.080926293968005</v>
      </c>
      <c r="Q586">
        <v>0.232391489224686</v>
      </c>
    </row>
    <row r="587" spans="1:17" x14ac:dyDescent="0.3">
      <c r="A587" t="s">
        <v>1302</v>
      </c>
      <c r="B587" t="s">
        <v>1303</v>
      </c>
      <c r="C587" t="s">
        <v>3175</v>
      </c>
      <c r="D587" t="s">
        <v>271</v>
      </c>
      <c r="E587">
        <v>8971.7266203700001</v>
      </c>
      <c r="F587">
        <v>1368.35</v>
      </c>
      <c r="G587">
        <v>2.82921178707464</v>
      </c>
      <c r="H587">
        <v>-0.65400328399733898</v>
      </c>
      <c r="I587">
        <v>6.2088100146052003</v>
      </c>
      <c r="J587">
        <v>0.52814293890013997</v>
      </c>
      <c r="K587">
        <v>1325.4652273631</v>
      </c>
      <c r="L587">
        <v>1229.2535802488801</v>
      </c>
      <c r="M587">
        <v>63.648354910627397</v>
      </c>
      <c r="N587">
        <v>1.0847531563420301</v>
      </c>
      <c r="O587">
        <v>20.871852961596101</v>
      </c>
      <c r="P587">
        <v>40.070631589722502</v>
      </c>
    </row>
    <row r="588" spans="1:17" x14ac:dyDescent="0.3">
      <c r="A588" t="s">
        <v>1304</v>
      </c>
      <c r="B588" t="s">
        <v>1305</v>
      </c>
      <c r="C588" t="s">
        <v>3182</v>
      </c>
      <c r="D588" t="s">
        <v>423</v>
      </c>
      <c r="E588">
        <v>8950.08845028</v>
      </c>
      <c r="F588">
        <v>203.16</v>
      </c>
      <c r="G588">
        <v>-34.801291688225596</v>
      </c>
      <c r="H588">
        <v>3.96357450403876</v>
      </c>
      <c r="I588">
        <v>21.839083544508402</v>
      </c>
      <c r="J588">
        <v>-7.4138253570124197</v>
      </c>
      <c r="K588">
        <v>194.62934894032901</v>
      </c>
      <c r="L588">
        <v>192.618332938165</v>
      </c>
      <c r="M588">
        <v>49.910644635337199</v>
      </c>
      <c r="N588">
        <v>1.7473884070015699</v>
      </c>
      <c r="O588">
        <v>13.777318369757801</v>
      </c>
      <c r="P588">
        <v>40.110344827586196</v>
      </c>
    </row>
    <row r="589" spans="1:17" x14ac:dyDescent="0.3">
      <c r="A589" t="s">
        <v>1306</v>
      </c>
      <c r="B589" t="s">
        <v>1307</v>
      </c>
      <c r="C589" t="s">
        <v>3170</v>
      </c>
      <c r="D589" t="s">
        <v>282</v>
      </c>
      <c r="E589">
        <v>8910.2299480999991</v>
      </c>
      <c r="F589">
        <v>755.95</v>
      </c>
      <c r="G589">
        <v>6.6450027889027403</v>
      </c>
      <c r="H589">
        <v>-0.53537622686848196</v>
      </c>
      <c r="I589">
        <v>-12.385464435300999</v>
      </c>
      <c r="J589">
        <v>1.73885727640257</v>
      </c>
      <c r="K589">
        <v>754.60262676103503</v>
      </c>
      <c r="L589">
        <v>718.15491013201597</v>
      </c>
      <c r="M589">
        <v>58.910589160702401</v>
      </c>
      <c r="N589">
        <v>0.87666441098120496</v>
      </c>
      <c r="O589">
        <v>21.9260533104041</v>
      </c>
      <c r="P589">
        <v>43.158791781081298</v>
      </c>
      <c r="Q589">
        <v>8.2234376142321999E-2</v>
      </c>
    </row>
    <row r="590" spans="1:17" x14ac:dyDescent="0.3">
      <c r="A590" t="s">
        <v>1308</v>
      </c>
      <c r="B590" t="s">
        <v>1309</v>
      </c>
      <c r="C590" t="s">
        <v>3183</v>
      </c>
      <c r="D590" t="s">
        <v>249</v>
      </c>
      <c r="E590">
        <v>8898.5744012550003</v>
      </c>
      <c r="F590">
        <v>1505.35</v>
      </c>
      <c r="G590">
        <v>96.144239455834906</v>
      </c>
      <c r="H590">
        <v>-11.014213850712901</v>
      </c>
      <c r="I590">
        <v>7.3399198286431897</v>
      </c>
      <c r="J590">
        <v>-6.6474303914452699</v>
      </c>
      <c r="K590">
        <v>1589.7177390468401</v>
      </c>
      <c r="M590">
        <v>34.989582703881702</v>
      </c>
      <c r="N590">
        <v>0.996312969258769</v>
      </c>
      <c r="O590">
        <v>38.173846613744303</v>
      </c>
      <c r="P590">
        <v>134.33219178082101</v>
      </c>
    </row>
    <row r="591" spans="1:17" x14ac:dyDescent="0.3">
      <c r="A591" t="s">
        <v>1310</v>
      </c>
      <c r="B591" t="s">
        <v>1311</v>
      </c>
      <c r="C591" t="s">
        <v>3186</v>
      </c>
      <c r="D591" t="s">
        <v>132</v>
      </c>
      <c r="E591">
        <v>8861.0977392000004</v>
      </c>
      <c r="F591">
        <v>703.2</v>
      </c>
      <c r="G591">
        <v>-5.7705536064033298</v>
      </c>
      <c r="H591">
        <v>-11.4569019412112</v>
      </c>
      <c r="I591">
        <v>4.0041712665289797</v>
      </c>
      <c r="J591">
        <v>-3.38462906195402</v>
      </c>
      <c r="K591">
        <v>712.40604346262899</v>
      </c>
      <c r="L591">
        <v>671.02661988016405</v>
      </c>
      <c r="M591">
        <v>42.137384872482698</v>
      </c>
      <c r="N591">
        <v>0.45642274186432602</v>
      </c>
      <c r="O591">
        <v>12.393344709897599</v>
      </c>
      <c r="P591">
        <v>35.752895752895697</v>
      </c>
    </row>
    <row r="592" spans="1:17" x14ac:dyDescent="0.3">
      <c r="A592" t="s">
        <v>1312</v>
      </c>
      <c r="B592" t="s">
        <v>1313</v>
      </c>
      <c r="C592" t="s">
        <v>3183</v>
      </c>
      <c r="D592" t="s">
        <v>215</v>
      </c>
      <c r="E592">
        <v>8840.3006492999993</v>
      </c>
      <c r="F592">
        <v>2290.5</v>
      </c>
      <c r="G592">
        <v>6.8351097560794196</v>
      </c>
      <c r="H592">
        <v>1.7514477528538801</v>
      </c>
      <c r="I592">
        <v>7.7439503188434298</v>
      </c>
      <c r="J592">
        <v>1.4623426310401999</v>
      </c>
      <c r="K592">
        <v>2080.0970152250102</v>
      </c>
      <c r="L592">
        <v>2002.9225834602801</v>
      </c>
      <c r="M592">
        <v>83.047670332717303</v>
      </c>
      <c r="N592">
        <v>1.8826358063217501</v>
      </c>
      <c r="O592">
        <v>19.7555118969657</v>
      </c>
      <c r="P592">
        <v>56.679663451672397</v>
      </c>
      <c r="Q592">
        <v>-5.0728473449390002E-3</v>
      </c>
    </row>
    <row r="593" spans="1:17" x14ac:dyDescent="0.3">
      <c r="A593" t="s">
        <v>1314</v>
      </c>
      <c r="B593" t="s">
        <v>1315</v>
      </c>
      <c r="C593" t="s">
        <v>3183</v>
      </c>
      <c r="D593" t="s">
        <v>451</v>
      </c>
      <c r="E593">
        <v>8823.1807479399995</v>
      </c>
      <c r="F593">
        <v>658.45</v>
      </c>
      <c r="G593">
        <v>-11.0646685696811</v>
      </c>
      <c r="H593">
        <v>8.0868633666433496</v>
      </c>
      <c r="I593">
        <v>-39.576834283410598</v>
      </c>
      <c r="J593">
        <v>-1.50606193315592</v>
      </c>
      <c r="K593">
        <v>661.86158073143702</v>
      </c>
      <c r="L593">
        <v>718.22306837049803</v>
      </c>
      <c r="M593">
        <v>44.908184452514298</v>
      </c>
      <c r="N593">
        <v>0.55679932228635898</v>
      </c>
      <c r="O593">
        <v>66.60338674159</v>
      </c>
      <c r="P593">
        <v>18.256106321838999</v>
      </c>
      <c r="Q593">
        <v>0.15931351256420001</v>
      </c>
    </row>
    <row r="594" spans="1:17" x14ac:dyDescent="0.3">
      <c r="A594" t="s">
        <v>1316</v>
      </c>
      <c r="B594" t="s">
        <v>1317</v>
      </c>
      <c r="C594" t="s">
        <v>3175</v>
      </c>
      <c r="D594" t="s">
        <v>54</v>
      </c>
      <c r="E594">
        <v>8819.7619925199997</v>
      </c>
      <c r="F594">
        <v>901.9</v>
      </c>
      <c r="G594">
        <v>125.003157815373</v>
      </c>
      <c r="H594">
        <v>26.2730189812515</v>
      </c>
      <c r="I594">
        <v>81.196022141125695</v>
      </c>
      <c r="J594">
        <v>2.4446577991791099</v>
      </c>
      <c r="K594">
        <v>738.35502725968104</v>
      </c>
      <c r="L594">
        <v>560.07580032206602</v>
      </c>
      <c r="M594">
        <v>75.553315830665895</v>
      </c>
      <c r="N594">
        <v>1.12939873168174</v>
      </c>
      <c r="O594">
        <v>6.3865173522563401</v>
      </c>
      <c r="P594">
        <v>203.874663072776</v>
      </c>
      <c r="Q594">
        <v>4.3477537278923999E-2</v>
      </c>
    </row>
    <row r="595" spans="1:17" x14ac:dyDescent="0.3">
      <c r="A595" t="s">
        <v>1318</v>
      </c>
      <c r="B595" t="s">
        <v>1319</v>
      </c>
      <c r="C595" t="s">
        <v>3180</v>
      </c>
      <c r="D595" t="s">
        <v>80</v>
      </c>
      <c r="E595">
        <v>8808.3038276810003</v>
      </c>
      <c r="F595">
        <v>217.93</v>
      </c>
      <c r="G595">
        <v>9.4809645021899094</v>
      </c>
      <c r="H595">
        <v>-1.9961892026699399</v>
      </c>
      <c r="I595">
        <v>-7.9702769063614403</v>
      </c>
      <c r="J595">
        <v>-2.52459477644376</v>
      </c>
      <c r="K595">
        <v>214.78017956275801</v>
      </c>
      <c r="L595">
        <v>202.595729275445</v>
      </c>
      <c r="M595">
        <v>56.213375479261401</v>
      </c>
      <c r="N595">
        <v>0.86919953095001401</v>
      </c>
      <c r="O595">
        <v>17.4689120359748</v>
      </c>
      <c r="P595">
        <v>48.251700680272101</v>
      </c>
      <c r="Q595">
        <v>7.9016672771999003E-2</v>
      </c>
    </row>
    <row r="596" spans="1:17" x14ac:dyDescent="0.3">
      <c r="A596" t="s">
        <v>1320</v>
      </c>
      <c r="B596" t="s">
        <v>1321</v>
      </c>
      <c r="C596" t="s">
        <v>3171</v>
      </c>
      <c r="D596" t="s">
        <v>24</v>
      </c>
      <c r="E596">
        <v>8770.9777564249998</v>
      </c>
      <c r="F596">
        <v>232.25</v>
      </c>
      <c r="G596">
        <v>-29.2768091296508</v>
      </c>
      <c r="H596">
        <v>3.7432229021366501</v>
      </c>
      <c r="I596">
        <v>-12.067837881971201</v>
      </c>
      <c r="J596">
        <v>3.9310006727909101</v>
      </c>
      <c r="K596">
        <v>224.870324840975</v>
      </c>
      <c r="L596">
        <v>222.62093326688401</v>
      </c>
      <c r="M596">
        <v>63.178077835461004</v>
      </c>
      <c r="N596">
        <v>0.95214745317024196</v>
      </c>
      <c r="O596">
        <v>23.379978471474701</v>
      </c>
      <c r="P596">
        <v>20.9635416666666</v>
      </c>
      <c r="Q596">
        <v>0.12762280078263499</v>
      </c>
    </row>
    <row r="597" spans="1:17" x14ac:dyDescent="0.3">
      <c r="A597" t="s">
        <v>1322</v>
      </c>
      <c r="B597" t="s">
        <v>1323</v>
      </c>
      <c r="C597" t="s">
        <v>3183</v>
      </c>
      <c r="D597" t="s">
        <v>762</v>
      </c>
      <c r="E597">
        <v>8711.1834547140006</v>
      </c>
      <c r="F597">
        <v>218.07</v>
      </c>
      <c r="G597">
        <v>33.243811152793697</v>
      </c>
      <c r="H597">
        <v>-15.750424538027699</v>
      </c>
      <c r="I597">
        <v>15.4805679686079</v>
      </c>
      <c r="J597">
        <v>-4.17105668991017</v>
      </c>
      <c r="K597">
        <v>237.892845948732</v>
      </c>
      <c r="L597">
        <v>202.34249464426901</v>
      </c>
      <c r="M597">
        <v>24.205747119637401</v>
      </c>
      <c r="N597">
        <v>0.28244733999570598</v>
      </c>
      <c r="O597">
        <v>35.960929976613002</v>
      </c>
      <c r="P597">
        <v>96.991869918699095</v>
      </c>
      <c r="Q597">
        <v>0.17448129602689899</v>
      </c>
    </row>
    <row r="598" spans="1:17" x14ac:dyDescent="0.3">
      <c r="A598" t="s">
        <v>1324</v>
      </c>
      <c r="B598" t="s">
        <v>1325</v>
      </c>
      <c r="C598" t="s">
        <v>3185</v>
      </c>
      <c r="D598" t="s">
        <v>285</v>
      </c>
      <c r="E598">
        <v>8692.0824963600007</v>
      </c>
      <c r="F598">
        <v>704.4</v>
      </c>
      <c r="G598">
        <v>-9.5408611199475004</v>
      </c>
      <c r="H598">
        <v>-10.614405728425</v>
      </c>
      <c r="I598">
        <v>-0.41274849727054103</v>
      </c>
      <c r="J598">
        <v>-5.0882662948194399</v>
      </c>
      <c r="K598">
        <v>721.467828575098</v>
      </c>
      <c r="L598">
        <v>673.77283733274101</v>
      </c>
      <c r="M598">
        <v>39.343272407002097</v>
      </c>
      <c r="N598">
        <v>0.36980912474300498</v>
      </c>
      <c r="O598">
        <v>18.923906871095902</v>
      </c>
      <c r="P598">
        <v>38.104107440447002</v>
      </c>
    </row>
    <row r="599" spans="1:17" x14ac:dyDescent="0.3">
      <c r="A599" t="s">
        <v>1326</v>
      </c>
      <c r="B599" t="s">
        <v>1327</v>
      </c>
      <c r="C599" t="s">
        <v>3190</v>
      </c>
      <c r="D599" t="s">
        <v>1328</v>
      </c>
      <c r="E599">
        <v>8690.1794565799992</v>
      </c>
      <c r="F599">
        <v>1397.35</v>
      </c>
      <c r="G599">
        <v>167.187186033058</v>
      </c>
      <c r="H599">
        <v>1.3501606079983</v>
      </c>
      <c r="I599">
        <v>83.383747610625505</v>
      </c>
      <c r="J599">
        <v>-0.51491176471478295</v>
      </c>
      <c r="K599">
        <v>1296.3976816142399</v>
      </c>
      <c r="L599">
        <v>1003.8584429587</v>
      </c>
      <c r="M599">
        <v>69.9795036661137</v>
      </c>
      <c r="N599">
        <v>0.76575750483174099</v>
      </c>
      <c r="O599">
        <v>3.3706659033170001</v>
      </c>
      <c r="P599">
        <v>220.89792169020501</v>
      </c>
      <c r="Q599">
        <v>0.16887434430335099</v>
      </c>
    </row>
    <row r="600" spans="1:17" x14ac:dyDescent="0.3">
      <c r="A600" t="s">
        <v>1329</v>
      </c>
      <c r="B600" t="s">
        <v>1330</v>
      </c>
      <c r="C600" t="s">
        <v>3171</v>
      </c>
      <c r="D600" t="s">
        <v>220</v>
      </c>
      <c r="E600">
        <v>8688.21805408</v>
      </c>
      <c r="F600">
        <v>7829.3</v>
      </c>
      <c r="G600">
        <v>40.246616367541797</v>
      </c>
      <c r="H600">
        <v>15.1442126715804</v>
      </c>
      <c r="I600">
        <v>4.3889585610066604</v>
      </c>
      <c r="J600">
        <v>-0.91316923040437603</v>
      </c>
      <c r="K600">
        <v>7223.3228937274398</v>
      </c>
      <c r="L600">
        <v>6496.0215894275598</v>
      </c>
      <c r="M600">
        <v>71.691548893477503</v>
      </c>
      <c r="N600">
        <v>0.68962999527289304</v>
      </c>
      <c r="O600">
        <v>5.3734050298238598</v>
      </c>
      <c r="P600">
        <v>77.535147392290199</v>
      </c>
      <c r="Q600">
        <v>4.5299999103342002E-2</v>
      </c>
    </row>
    <row r="601" spans="1:17" x14ac:dyDescent="0.3">
      <c r="A601" t="s">
        <v>1331</v>
      </c>
      <c r="B601" t="s">
        <v>1332</v>
      </c>
      <c r="C601" t="s">
        <v>3188</v>
      </c>
      <c r="D601" t="s">
        <v>1236</v>
      </c>
      <c r="E601">
        <v>8683.5999087</v>
      </c>
      <c r="F601">
        <v>679.3</v>
      </c>
      <c r="G601">
        <v>87.905113442527494</v>
      </c>
      <c r="H601">
        <v>-13.543822370047399</v>
      </c>
      <c r="I601">
        <v>29.209813259392899</v>
      </c>
      <c r="J601">
        <v>-8.09455696974082</v>
      </c>
      <c r="K601">
        <v>659.20987188295896</v>
      </c>
      <c r="L601">
        <v>508.64565107082399</v>
      </c>
      <c r="M601">
        <v>33.521787480715702</v>
      </c>
      <c r="N601">
        <v>0.56217406627790201</v>
      </c>
      <c r="O601">
        <v>15.552774915354</v>
      </c>
      <c r="P601">
        <v>138.01681850035001</v>
      </c>
      <c r="Q601">
        <v>0.184327210363667</v>
      </c>
    </row>
    <row r="602" spans="1:17" x14ac:dyDescent="0.3">
      <c r="A602" t="s">
        <v>1333</v>
      </c>
      <c r="B602" t="s">
        <v>1334</v>
      </c>
      <c r="C602" t="s">
        <v>3186</v>
      </c>
      <c r="D602" t="s">
        <v>751</v>
      </c>
      <c r="E602">
        <v>8642.3479203879997</v>
      </c>
      <c r="F602">
        <v>540.26</v>
      </c>
      <c r="G602">
        <v>-10.8216736443351</v>
      </c>
      <c r="H602">
        <v>-0.68197851640709395</v>
      </c>
      <c r="I602">
        <v>-1.3964198446543501</v>
      </c>
      <c r="J602">
        <v>-0.11283825228538601</v>
      </c>
      <c r="K602">
        <v>525.23808173180896</v>
      </c>
      <c r="L602">
        <v>500.95406445984702</v>
      </c>
      <c r="M602">
        <v>73.886051750125603</v>
      </c>
      <c r="N602">
        <v>0.54197572385269999</v>
      </c>
      <c r="O602">
        <v>2.2470662273720001</v>
      </c>
      <c r="P602">
        <v>25.896581455502901</v>
      </c>
      <c r="Q602">
        <v>-1.0545973830429E-2</v>
      </c>
    </row>
    <row r="603" spans="1:17" x14ac:dyDescent="0.3">
      <c r="A603" t="s">
        <v>1335</v>
      </c>
      <c r="B603" t="s">
        <v>1336</v>
      </c>
      <c r="C603" t="s">
        <v>3177</v>
      </c>
      <c r="D603" t="s">
        <v>197</v>
      </c>
      <c r="E603">
        <v>8624.0283479999998</v>
      </c>
      <c r="F603">
        <v>564.45000000000005</v>
      </c>
      <c r="G603">
        <v>-6.7514361859050398</v>
      </c>
      <c r="H603">
        <v>-2.8793962873239498</v>
      </c>
      <c r="I603">
        <v>0.533735157757112</v>
      </c>
      <c r="J603">
        <v>-7.2952104995950497</v>
      </c>
      <c r="K603">
        <v>580.07814803494796</v>
      </c>
      <c r="L603">
        <v>548.957736528699</v>
      </c>
      <c r="M603">
        <v>51.142177640388297</v>
      </c>
      <c r="N603">
        <v>0.491448957056764</v>
      </c>
      <c r="O603">
        <v>25.396403578704899</v>
      </c>
      <c r="P603">
        <v>30.357967667436501</v>
      </c>
      <c r="Q603">
        <v>6.8501176566702002E-2</v>
      </c>
    </row>
    <row r="604" spans="1:17" x14ac:dyDescent="0.3">
      <c r="A604" t="s">
        <v>1337</v>
      </c>
      <c r="B604" t="s">
        <v>1338</v>
      </c>
      <c r="C604" t="s">
        <v>3183</v>
      </c>
      <c r="D604" t="s">
        <v>1002</v>
      </c>
      <c r="E604">
        <v>8591.0990488799998</v>
      </c>
      <c r="F604">
        <v>904.85</v>
      </c>
      <c r="G604">
        <v>87.612333924264902</v>
      </c>
      <c r="H604">
        <v>-0.53747477192096005</v>
      </c>
      <c r="I604">
        <v>46.764799874141403</v>
      </c>
      <c r="J604">
        <v>0.39974252513943198</v>
      </c>
      <c r="K604">
        <v>881.65971585145303</v>
      </c>
      <c r="L604">
        <v>746.15938952994998</v>
      </c>
      <c r="M604">
        <v>54.105201368566497</v>
      </c>
      <c r="N604">
        <v>0.71637167398955004</v>
      </c>
      <c r="O604">
        <v>17.035972813173402</v>
      </c>
      <c r="P604">
        <v>123.41975308641901</v>
      </c>
      <c r="Q604">
        <v>0.15676649226814099</v>
      </c>
    </row>
    <row r="605" spans="1:17" x14ac:dyDescent="0.3">
      <c r="A605" t="s">
        <v>1339</v>
      </c>
      <c r="B605" t="s">
        <v>1340</v>
      </c>
      <c r="C605" t="s">
        <v>3181</v>
      </c>
      <c r="D605" t="s">
        <v>83</v>
      </c>
      <c r="E605">
        <v>8569.9203099749993</v>
      </c>
      <c r="F605">
        <v>290.25</v>
      </c>
      <c r="G605">
        <v>-70.898487988349899</v>
      </c>
      <c r="H605">
        <v>-2.7038069124070101</v>
      </c>
      <c r="I605">
        <v>-16.033550378027901</v>
      </c>
      <c r="J605">
        <v>-2.3684577946136298</v>
      </c>
      <c r="K605">
        <v>295.77086978015302</v>
      </c>
      <c r="L605">
        <v>334.86234541841998</v>
      </c>
      <c r="M605">
        <v>41.328563872444299</v>
      </c>
      <c r="N605">
        <v>0.41972337405111798</v>
      </c>
      <c r="O605">
        <v>82.601205857019806</v>
      </c>
      <c r="P605">
        <v>11.2068965517241</v>
      </c>
      <c r="Q605">
        <v>-9.1814992047242999E-2</v>
      </c>
    </row>
    <row r="606" spans="1:17" x14ac:dyDescent="0.3">
      <c r="A606" t="s">
        <v>1341</v>
      </c>
      <c r="B606" t="s">
        <v>1342</v>
      </c>
      <c r="C606" t="s">
        <v>3177</v>
      </c>
      <c r="D606" t="s">
        <v>197</v>
      </c>
      <c r="E606">
        <v>8561.9742534399993</v>
      </c>
      <c r="F606">
        <v>1585.6</v>
      </c>
      <c r="G606">
        <v>39.662761466576299</v>
      </c>
      <c r="H606">
        <v>3.4862987174586202</v>
      </c>
      <c r="I606">
        <v>49.4286734352726</v>
      </c>
      <c r="J606">
        <v>7.8957299490266299</v>
      </c>
      <c r="K606">
        <v>1422.86169924315</v>
      </c>
      <c r="L606">
        <v>1190.09249153824</v>
      </c>
      <c r="M606">
        <v>79.3814154230719</v>
      </c>
      <c r="N606">
        <v>0.83821678267846</v>
      </c>
      <c r="O606">
        <v>1.3685671039354199</v>
      </c>
      <c r="P606">
        <v>93.248019500304594</v>
      </c>
      <c r="Q606">
        <v>7.1975783222860995E-2</v>
      </c>
    </row>
    <row r="607" spans="1:17" x14ac:dyDescent="0.3">
      <c r="A607" t="s">
        <v>1343</v>
      </c>
      <c r="B607" t="s">
        <v>1344</v>
      </c>
      <c r="C607" t="s">
        <v>3186</v>
      </c>
      <c r="D607" t="s">
        <v>122</v>
      </c>
      <c r="E607">
        <v>8557.5936352499994</v>
      </c>
      <c r="F607">
        <v>2666.7</v>
      </c>
      <c r="G607">
        <v>-40.032276009847997</v>
      </c>
      <c r="H607">
        <v>-7.7786044819158002</v>
      </c>
      <c r="I607">
        <v>-8.5486942352431097</v>
      </c>
      <c r="J607">
        <v>-5.3472844524001699</v>
      </c>
      <c r="K607">
        <v>2747.4869001233301</v>
      </c>
      <c r="L607">
        <v>2710.1008722829602</v>
      </c>
      <c r="M607">
        <v>41.266068446847697</v>
      </c>
      <c r="N607">
        <v>0.74243449536060502</v>
      </c>
      <c r="O607">
        <v>31.248359395507499</v>
      </c>
      <c r="P607">
        <v>13.524904214559299</v>
      </c>
      <c r="Q607">
        <v>5.5355022196420002E-3</v>
      </c>
    </row>
    <row r="608" spans="1:17" x14ac:dyDescent="0.3">
      <c r="A608" t="s">
        <v>1345</v>
      </c>
      <c r="B608" t="s">
        <v>1346</v>
      </c>
      <c r="C608" t="s">
        <v>3185</v>
      </c>
      <c r="D608" t="s">
        <v>285</v>
      </c>
      <c r="E608">
        <v>8538.97297058</v>
      </c>
      <c r="F608">
        <v>2055.1</v>
      </c>
      <c r="G608">
        <v>78.074328136936302</v>
      </c>
      <c r="H608">
        <v>5.1831171348609804</v>
      </c>
      <c r="I608">
        <v>82.525584505565703</v>
      </c>
      <c r="J608">
        <v>-9.1782278999773101</v>
      </c>
      <c r="K608">
        <v>1812.5573966125501</v>
      </c>
      <c r="L608">
        <v>1428.82365047961</v>
      </c>
      <c r="M608">
        <v>59.479979789198502</v>
      </c>
      <c r="N608">
        <v>1.03973418659726</v>
      </c>
      <c r="O608">
        <v>6.0118729015619703</v>
      </c>
      <c r="P608">
        <v>135.649581470014</v>
      </c>
      <c r="Q608">
        <v>0.102043750964196</v>
      </c>
    </row>
    <row r="609" spans="1:17" x14ac:dyDescent="0.3">
      <c r="A609" t="s">
        <v>1347</v>
      </c>
      <c r="B609" t="s">
        <v>1348</v>
      </c>
      <c r="C609" t="s">
        <v>3186</v>
      </c>
      <c r="D609" t="s">
        <v>398</v>
      </c>
      <c r="E609">
        <v>8538.5672122199994</v>
      </c>
      <c r="F609">
        <v>386.9</v>
      </c>
      <c r="G609">
        <v>205.20235753701499</v>
      </c>
      <c r="H609">
        <v>30.6703540603995</v>
      </c>
      <c r="I609">
        <v>92.781951257631306</v>
      </c>
      <c r="J609">
        <v>-5.1308812464593601</v>
      </c>
      <c r="K609">
        <v>333.833679862466</v>
      </c>
      <c r="L609">
        <v>251.402972478918</v>
      </c>
      <c r="M609">
        <v>54.737402428437498</v>
      </c>
      <c r="N609">
        <v>0.60252190355885504</v>
      </c>
      <c r="O609">
        <v>11.9152235719824</v>
      </c>
      <c r="P609">
        <v>242.99645390070901</v>
      </c>
      <c r="Q609">
        <v>0.18034271816969899</v>
      </c>
    </row>
    <row r="610" spans="1:17" x14ac:dyDescent="0.3">
      <c r="A610" t="s">
        <v>1349</v>
      </c>
      <c r="B610" t="s">
        <v>1350</v>
      </c>
      <c r="C610" t="s">
        <v>3186</v>
      </c>
      <c r="D610" t="s">
        <v>423</v>
      </c>
      <c r="E610">
        <v>8523.9400182749996</v>
      </c>
      <c r="F610">
        <v>1094.55</v>
      </c>
      <c r="G610">
        <v>14.234318446980501</v>
      </c>
      <c r="H610">
        <v>3.5343978751139602</v>
      </c>
      <c r="I610">
        <v>23.814662508724499</v>
      </c>
      <c r="J610">
        <v>-4.3933171769320998</v>
      </c>
      <c r="K610">
        <v>1040.55368899116</v>
      </c>
      <c r="L610">
        <v>923.14578687022401</v>
      </c>
      <c r="M610">
        <v>49.883335071974301</v>
      </c>
      <c r="N610">
        <v>0.39720991473942102</v>
      </c>
      <c r="O610">
        <v>13.105842583710199</v>
      </c>
      <c r="P610">
        <v>44.466442288655699</v>
      </c>
      <c r="Q610">
        <v>0.106853704465441</v>
      </c>
    </row>
    <row r="611" spans="1:17" x14ac:dyDescent="0.3">
      <c r="A611" t="s">
        <v>1351</v>
      </c>
      <c r="B611" t="s">
        <v>1352</v>
      </c>
      <c r="C611" t="s">
        <v>3178</v>
      </c>
      <c r="D611" t="s">
        <v>288</v>
      </c>
      <c r="E611">
        <v>8522.9538191199899</v>
      </c>
      <c r="F611">
        <v>383.05</v>
      </c>
      <c r="G611">
        <v>-30.642910208936801</v>
      </c>
      <c r="H611">
        <v>-4.8380013232939696</v>
      </c>
      <c r="I611">
        <v>-31.662535877522998</v>
      </c>
      <c r="J611">
        <v>-3.09576714803221</v>
      </c>
      <c r="K611">
        <v>405.64672960478498</v>
      </c>
      <c r="M611">
        <v>41.331727188261603</v>
      </c>
      <c r="N611">
        <v>0.58087515428198699</v>
      </c>
      <c r="O611">
        <v>40.516903798459701</v>
      </c>
      <c r="P611">
        <v>4.9452054794520501</v>
      </c>
    </row>
    <row r="612" spans="1:17" x14ac:dyDescent="0.3">
      <c r="A612" t="s">
        <v>1353</v>
      </c>
      <c r="B612" t="s">
        <v>1354</v>
      </c>
      <c r="C612" t="s">
        <v>3186</v>
      </c>
      <c r="D612" t="s">
        <v>54</v>
      </c>
      <c r="E612">
        <v>8499.5475592799994</v>
      </c>
      <c r="F612">
        <v>5120.3999999999996</v>
      </c>
      <c r="G612">
        <v>-22.062183043592</v>
      </c>
      <c r="H612">
        <v>-4.4491761123902904</v>
      </c>
      <c r="I612">
        <v>-10.596271837463901</v>
      </c>
      <c r="J612">
        <v>-5.13050522426495</v>
      </c>
      <c r="K612">
        <v>5188.8463454612902</v>
      </c>
      <c r="L612">
        <v>5059.4085027549299</v>
      </c>
      <c r="M612">
        <v>34.727853645825597</v>
      </c>
      <c r="N612">
        <v>1.16571756147714</v>
      </c>
      <c r="O612">
        <v>10.203304429341401</v>
      </c>
      <c r="P612">
        <v>10.4355609235314</v>
      </c>
      <c r="Q612">
        <v>-6.2170596294268E-2</v>
      </c>
    </row>
    <row r="613" spans="1:17" x14ac:dyDescent="0.3">
      <c r="A613" t="s">
        <v>1355</v>
      </c>
      <c r="B613" t="s">
        <v>1356</v>
      </c>
      <c r="C613" t="s">
        <v>3186</v>
      </c>
      <c r="D613" t="s">
        <v>282</v>
      </c>
      <c r="E613">
        <v>8430.6465143999994</v>
      </c>
      <c r="F613">
        <v>501.6</v>
      </c>
      <c r="G613">
        <v>134.93050529976199</v>
      </c>
      <c r="H613">
        <v>-5.9698230738743501</v>
      </c>
      <c r="I613">
        <v>102.788976869178</v>
      </c>
      <c r="J613">
        <v>-4.5701992952725998</v>
      </c>
      <c r="K613">
        <v>479.63459901002</v>
      </c>
      <c r="L613">
        <v>347.91185643306198</v>
      </c>
      <c r="M613">
        <v>39.078964795611803</v>
      </c>
      <c r="N613">
        <v>0.17106046547930201</v>
      </c>
      <c r="O613">
        <v>16.427432216905899</v>
      </c>
      <c r="P613">
        <v>183.95131616190201</v>
      </c>
      <c r="Q613">
        <v>8.0113338656307001E-2</v>
      </c>
    </row>
    <row r="614" spans="1:17" x14ac:dyDescent="0.3">
      <c r="A614" t="s">
        <v>1357</v>
      </c>
      <c r="B614" t="s">
        <v>1358</v>
      </c>
      <c r="C614" t="s">
        <v>3186</v>
      </c>
      <c r="D614" t="s">
        <v>262</v>
      </c>
      <c r="E614">
        <v>8428.7665699999998</v>
      </c>
      <c r="F614">
        <v>4207</v>
      </c>
      <c r="G614">
        <v>363.42297999193102</v>
      </c>
      <c r="H614">
        <v>-8.4165633013095391</v>
      </c>
      <c r="I614">
        <v>198.05283603309499</v>
      </c>
      <c r="J614">
        <v>-5.1734910223093502</v>
      </c>
      <c r="K614">
        <v>4190.5882114476299</v>
      </c>
      <c r="L614">
        <v>2820.4455224496601</v>
      </c>
      <c r="M614">
        <v>29.313432311682998</v>
      </c>
      <c r="N614">
        <v>0.39112262054835201</v>
      </c>
      <c r="O614">
        <v>20.642975992393598</v>
      </c>
      <c r="P614">
        <v>417.33890801770701</v>
      </c>
      <c r="Q614">
        <v>0.15738371631116099</v>
      </c>
    </row>
    <row r="615" spans="1:17" x14ac:dyDescent="0.3">
      <c r="A615" t="s">
        <v>1359</v>
      </c>
      <c r="B615" t="s">
        <v>1360</v>
      </c>
      <c r="C615" t="s">
        <v>3186</v>
      </c>
      <c r="D615" t="s">
        <v>751</v>
      </c>
      <c r="E615">
        <v>8375.5088797930002</v>
      </c>
      <c r="F615">
        <v>267.83</v>
      </c>
      <c r="G615">
        <v>1.66682036663763</v>
      </c>
      <c r="H615">
        <v>0.238161895649841</v>
      </c>
      <c r="I615">
        <v>1.19456537003564</v>
      </c>
      <c r="J615">
        <v>0.34265561073827799</v>
      </c>
      <c r="K615">
        <v>260.12928840575398</v>
      </c>
      <c r="L615">
        <v>240.877078266805</v>
      </c>
      <c r="M615">
        <v>59.785019392106697</v>
      </c>
      <c r="N615">
        <v>0.85635798676100106</v>
      </c>
      <c r="O615">
        <v>1.2395922786842399</v>
      </c>
      <c r="P615">
        <v>36.023362112747499</v>
      </c>
      <c r="Q615">
        <v>1.1816369177710001E-3</v>
      </c>
    </row>
    <row r="616" spans="1:17" x14ac:dyDescent="0.3">
      <c r="A616" t="s">
        <v>1361</v>
      </c>
      <c r="B616" t="s">
        <v>1362</v>
      </c>
      <c r="C616" t="s">
        <v>3186</v>
      </c>
      <c r="D616" t="s">
        <v>1363</v>
      </c>
      <c r="E616">
        <v>8369.7008711939998</v>
      </c>
      <c r="F616">
        <v>1230.3900000000001</v>
      </c>
      <c r="K616">
        <v>1221.0284065276701</v>
      </c>
      <c r="L616">
        <v>1201.49851616978</v>
      </c>
      <c r="M616">
        <v>68.273684852772604</v>
      </c>
      <c r="N616">
        <v>1</v>
      </c>
      <c r="Q616">
        <v>-6.1080809493942997E-2</v>
      </c>
    </row>
    <row r="617" spans="1:17" x14ac:dyDescent="0.3">
      <c r="A617" t="s">
        <v>1364</v>
      </c>
      <c r="B617" t="s">
        <v>1365</v>
      </c>
      <c r="C617" t="s">
        <v>3186</v>
      </c>
      <c r="D617" t="s">
        <v>262</v>
      </c>
      <c r="E617">
        <v>8369.5401859499998</v>
      </c>
      <c r="F617">
        <v>1291.05</v>
      </c>
      <c r="G617">
        <v>93.873999645865098</v>
      </c>
      <c r="H617">
        <v>-5.13311730790101</v>
      </c>
      <c r="I617">
        <v>79.213134971806198</v>
      </c>
      <c r="J617">
        <v>-1.0675970301994799</v>
      </c>
      <c r="K617">
        <v>1284.66962801403</v>
      </c>
      <c r="L617">
        <v>1044.89471411472</v>
      </c>
      <c r="M617">
        <v>47.293516014906899</v>
      </c>
      <c r="N617">
        <v>0.99287840919619297</v>
      </c>
      <c r="O617">
        <v>12.6796018744432</v>
      </c>
      <c r="P617">
        <v>138.61935126143601</v>
      </c>
    </row>
    <row r="618" spans="1:17" x14ac:dyDescent="0.3">
      <c r="A618" t="s">
        <v>1366</v>
      </c>
      <c r="B618" t="s">
        <v>1367</v>
      </c>
      <c r="C618" t="s">
        <v>3174</v>
      </c>
      <c r="D618" t="s">
        <v>46</v>
      </c>
      <c r="E618">
        <v>8365.1964028799994</v>
      </c>
      <c r="F618">
        <v>486.95</v>
      </c>
      <c r="G618">
        <v>92.8554818346107</v>
      </c>
      <c r="H618">
        <v>-13.8246292171923</v>
      </c>
      <c r="I618">
        <v>43.1936076328887</v>
      </c>
      <c r="J618">
        <v>-1.02864809532798</v>
      </c>
      <c r="K618">
        <v>507.39383641091598</v>
      </c>
      <c r="L618">
        <v>408.81280658154498</v>
      </c>
      <c r="M618">
        <v>33.7306245990465</v>
      </c>
      <c r="N618">
        <v>0.454777645534436</v>
      </c>
      <c r="O618">
        <v>21.152069000924101</v>
      </c>
      <c r="P618">
        <v>159.01595744680799</v>
      </c>
      <c r="Q618">
        <v>0.21458663140110501</v>
      </c>
    </row>
    <row r="619" spans="1:17" x14ac:dyDescent="0.3">
      <c r="A619" t="s">
        <v>1368</v>
      </c>
      <c r="B619" t="s">
        <v>1369</v>
      </c>
      <c r="C619" t="s">
        <v>3185</v>
      </c>
      <c r="D619" t="s">
        <v>451</v>
      </c>
      <c r="E619">
        <v>8363.2059167299994</v>
      </c>
      <c r="F619">
        <v>528.95000000000005</v>
      </c>
      <c r="G619">
        <v>-17.678455820902599</v>
      </c>
      <c r="H619">
        <v>1.18280640748639</v>
      </c>
      <c r="I619">
        <v>9.5442321417165097</v>
      </c>
      <c r="J619">
        <v>0.23002665208070899</v>
      </c>
      <c r="K619">
        <v>510.95370317688401</v>
      </c>
      <c r="L619">
        <v>496.671303396962</v>
      </c>
      <c r="M619">
        <v>75.711657806524499</v>
      </c>
      <c r="N619">
        <v>0.70483125995846196</v>
      </c>
      <c r="O619">
        <v>19.841194819926201</v>
      </c>
      <c r="P619">
        <v>31.318272095332599</v>
      </c>
      <c r="Q619">
        <v>-2.1728792187702E-2</v>
      </c>
    </row>
    <row r="620" spans="1:17" x14ac:dyDescent="0.3">
      <c r="A620" t="s">
        <v>1370</v>
      </c>
      <c r="B620" t="s">
        <v>1371</v>
      </c>
      <c r="C620" t="s">
        <v>3184</v>
      </c>
      <c r="D620" t="s">
        <v>132</v>
      </c>
      <c r="E620">
        <v>8355.5853397600004</v>
      </c>
      <c r="F620">
        <v>570.4</v>
      </c>
      <c r="G620">
        <v>5.6844591536439601</v>
      </c>
      <c r="H620">
        <v>-7.8335276346910296</v>
      </c>
      <c r="I620">
        <v>30.3377433935018</v>
      </c>
      <c r="J620">
        <v>-4.2981887494027502</v>
      </c>
      <c r="K620">
        <v>572.81122410973103</v>
      </c>
      <c r="L620">
        <v>506.99585726409998</v>
      </c>
      <c r="M620">
        <v>45.671184116521303</v>
      </c>
      <c r="N620">
        <v>0.58404159199835703</v>
      </c>
      <c r="O620">
        <v>22.545582047685802</v>
      </c>
      <c r="P620">
        <v>50.0855150638073</v>
      </c>
      <c r="Q620">
        <v>3.2312569445039998E-3</v>
      </c>
    </row>
    <row r="621" spans="1:17" x14ac:dyDescent="0.3">
      <c r="A621" t="s">
        <v>1372</v>
      </c>
      <c r="B621" t="s">
        <v>1373</v>
      </c>
      <c r="C621" t="s">
        <v>3185</v>
      </c>
      <c r="D621" t="s">
        <v>468</v>
      </c>
      <c r="E621">
        <v>8328.2152176</v>
      </c>
      <c r="F621">
        <v>758.25</v>
      </c>
      <c r="G621">
        <v>-45.3398191527127</v>
      </c>
      <c r="H621">
        <v>-8.3272067938428709</v>
      </c>
      <c r="I621">
        <v>-31.860439851442901</v>
      </c>
      <c r="J621">
        <v>-2.8985882604144302</v>
      </c>
      <c r="K621">
        <v>777.93598548816499</v>
      </c>
      <c r="L621">
        <v>832.70666689468896</v>
      </c>
      <c r="M621">
        <v>29.5986929478055</v>
      </c>
      <c r="N621">
        <v>0.325933569171792</v>
      </c>
      <c r="O621">
        <v>45.901747444774102</v>
      </c>
      <c r="P621">
        <v>5.2540255413659098</v>
      </c>
      <c r="Q621">
        <v>-3.1181075230388999E-2</v>
      </c>
    </row>
    <row r="622" spans="1:17" x14ac:dyDescent="0.3">
      <c r="A622" t="s">
        <v>1374</v>
      </c>
      <c r="B622" t="s">
        <v>1375</v>
      </c>
      <c r="C622" t="s">
        <v>3188</v>
      </c>
      <c r="D622" t="s">
        <v>1376</v>
      </c>
      <c r="E622">
        <v>8322.7552254000002</v>
      </c>
      <c r="F622">
        <v>1087.3499999999999</v>
      </c>
      <c r="G622">
        <v>4.4552379978895003</v>
      </c>
      <c r="H622">
        <v>9.0438229671259798</v>
      </c>
      <c r="I622">
        <v>44.984442498460901</v>
      </c>
      <c r="J622">
        <v>8.2967653165036594</v>
      </c>
      <c r="K622">
        <v>935.99482227364695</v>
      </c>
      <c r="L622">
        <v>829.10347931511001</v>
      </c>
      <c r="M622">
        <v>86.773220336550807</v>
      </c>
      <c r="N622">
        <v>2.1844162165036698</v>
      </c>
      <c r="O622">
        <v>0.97944544075045903</v>
      </c>
      <c r="P622">
        <v>83.829247675401405</v>
      </c>
      <c r="Q622">
        <v>-2.0924580175709999E-3</v>
      </c>
    </row>
    <row r="623" spans="1:17" x14ac:dyDescent="0.3">
      <c r="A623" t="s">
        <v>1377</v>
      </c>
      <c r="B623" t="s">
        <v>1378</v>
      </c>
      <c r="C623" t="s">
        <v>3170</v>
      </c>
      <c r="D623" t="s">
        <v>21</v>
      </c>
      <c r="E623">
        <v>8277.2833764000006</v>
      </c>
      <c r="F623">
        <v>2681.4</v>
      </c>
      <c r="G623">
        <v>-12.5252038516378</v>
      </c>
      <c r="H623">
        <v>-4.5768882290270501</v>
      </c>
      <c r="I623">
        <v>-13.141690767501199</v>
      </c>
      <c r="J623">
        <v>-2.7444204465715099</v>
      </c>
      <c r="K623">
        <v>2785.4759937625599</v>
      </c>
      <c r="L623">
        <v>2654.7145262096501</v>
      </c>
      <c r="M623">
        <v>35.885780732977402</v>
      </c>
      <c r="N623">
        <v>1.9609398811644601</v>
      </c>
      <c r="O623">
        <v>17.289475647050001</v>
      </c>
      <c r="P623">
        <v>27.5005349373528</v>
      </c>
      <c r="Q623">
        <v>-3.7382197509099997E-2</v>
      </c>
    </row>
    <row r="624" spans="1:17" x14ac:dyDescent="0.3">
      <c r="A624" t="s">
        <v>1379</v>
      </c>
      <c r="B624" t="s">
        <v>1380</v>
      </c>
      <c r="C624" t="s">
        <v>3178</v>
      </c>
      <c r="D624" t="s">
        <v>288</v>
      </c>
      <c r="E624">
        <v>8274.6187343500005</v>
      </c>
      <c r="F624">
        <v>410.5</v>
      </c>
      <c r="G624">
        <v>-24.939268078747698</v>
      </c>
      <c r="H624">
        <v>0.16015617518546599</v>
      </c>
      <c r="I624">
        <v>-6.5780993165094301</v>
      </c>
      <c r="J624">
        <v>-5.6323960330224301</v>
      </c>
      <c r="K624">
        <v>424.80306595769099</v>
      </c>
      <c r="L624">
        <v>410.78080132692901</v>
      </c>
      <c r="M624">
        <v>32.118450096651401</v>
      </c>
      <c r="N624">
        <v>0.49434016700941402</v>
      </c>
      <c r="O624">
        <v>23.020706455542001</v>
      </c>
      <c r="P624">
        <v>18.044572250179701</v>
      </c>
      <c r="Q624">
        <v>5.2057735769304003E-2</v>
      </c>
    </row>
    <row r="625" spans="1:17" x14ac:dyDescent="0.3">
      <c r="A625" t="s">
        <v>1381</v>
      </c>
      <c r="B625" t="s">
        <v>1382</v>
      </c>
      <c r="C625" t="s">
        <v>3186</v>
      </c>
      <c r="D625" t="s">
        <v>1383</v>
      </c>
      <c r="E625">
        <v>8269.3264461599993</v>
      </c>
      <c r="F625">
        <v>2043.6</v>
      </c>
      <c r="G625">
        <v>105.390636132712</v>
      </c>
      <c r="H625">
        <v>1.9003377387195901</v>
      </c>
      <c r="I625">
        <v>73.219632134293803</v>
      </c>
      <c r="J625">
        <v>-3.7119540731390401</v>
      </c>
      <c r="K625">
        <v>1858.2291082689001</v>
      </c>
      <c r="L625">
        <v>1396.5060096060499</v>
      </c>
      <c r="M625">
        <v>51.224133614679303</v>
      </c>
      <c r="N625">
        <v>0.44193462160028402</v>
      </c>
      <c r="O625">
        <v>8.87649246427873</v>
      </c>
      <c r="P625">
        <v>163.69032258064499</v>
      </c>
    </row>
    <row r="626" spans="1:17" x14ac:dyDescent="0.3">
      <c r="A626" t="s">
        <v>1384</v>
      </c>
      <c r="B626" t="s">
        <v>1385</v>
      </c>
      <c r="C626" t="s">
        <v>3181</v>
      </c>
      <c r="D626" t="s">
        <v>83</v>
      </c>
      <c r="E626">
        <v>8249.66448657</v>
      </c>
      <c r="F626">
        <v>3369.9</v>
      </c>
      <c r="G626">
        <v>70.826809835899894</v>
      </c>
      <c r="H626">
        <v>-3.6226471130862299</v>
      </c>
      <c r="I626">
        <v>16.988187043481801</v>
      </c>
      <c r="J626">
        <v>-2.3497845724967101</v>
      </c>
      <c r="K626">
        <v>3144.7802586958701</v>
      </c>
      <c r="L626">
        <v>2619.6717700167901</v>
      </c>
      <c r="M626">
        <v>58.196020043214702</v>
      </c>
      <c r="N626">
        <v>0.70128167489942095</v>
      </c>
      <c r="O626">
        <v>4.6010267366983904</v>
      </c>
      <c r="P626">
        <v>117.26572321975399</v>
      </c>
      <c r="Q626">
        <v>0.19110696450579601</v>
      </c>
    </row>
    <row r="627" spans="1:17" x14ac:dyDescent="0.3">
      <c r="A627" t="s">
        <v>1386</v>
      </c>
      <c r="B627" t="s">
        <v>1387</v>
      </c>
      <c r="C627" t="s">
        <v>3171</v>
      </c>
      <c r="D627" t="s">
        <v>24</v>
      </c>
      <c r="E627">
        <v>8239.6248751799994</v>
      </c>
      <c r="F627">
        <v>42.6</v>
      </c>
      <c r="G627">
        <v>-39.197489557785403</v>
      </c>
      <c r="H627">
        <v>-1.8922839883756899</v>
      </c>
      <c r="I627">
        <v>-24.5192093766541</v>
      </c>
      <c r="J627">
        <v>-1.35003010535489</v>
      </c>
      <c r="K627">
        <v>44.011153057335697</v>
      </c>
      <c r="L627">
        <v>47.342446687970799</v>
      </c>
      <c r="M627">
        <v>41.724413584318597</v>
      </c>
      <c r="N627">
        <v>0.46111666540283802</v>
      </c>
      <c r="O627">
        <v>47.887323943661897</v>
      </c>
      <c r="P627">
        <v>6.4999999999999902</v>
      </c>
      <c r="Q627">
        <v>8.1071478718851994E-2</v>
      </c>
    </row>
    <row r="628" spans="1:17" x14ac:dyDescent="0.3">
      <c r="A628" t="s">
        <v>1388</v>
      </c>
      <c r="B628" t="s">
        <v>1389</v>
      </c>
      <c r="C628" t="s">
        <v>3176</v>
      </c>
      <c r="D628" t="s">
        <v>57</v>
      </c>
      <c r="E628">
        <v>8237.7423892400002</v>
      </c>
      <c r="F628">
        <v>15.34</v>
      </c>
      <c r="G628">
        <v>87.0079130925713</v>
      </c>
      <c r="H628">
        <v>-3.2787034064646199</v>
      </c>
      <c r="I628">
        <v>72.011984734436695</v>
      </c>
      <c r="J628">
        <v>-4.1165729229086301</v>
      </c>
      <c r="K628">
        <v>15.777925883884899</v>
      </c>
      <c r="L628">
        <v>13.028030114733699</v>
      </c>
      <c r="M628">
        <v>41.669290923275703</v>
      </c>
      <c r="N628">
        <v>0.41657347923848798</v>
      </c>
      <c r="O628">
        <v>37.548891786179901</v>
      </c>
      <c r="P628">
        <v>145.44</v>
      </c>
      <c r="Q628">
        <v>0.112475974559863</v>
      </c>
    </row>
    <row r="629" spans="1:17" x14ac:dyDescent="0.3">
      <c r="A629" t="s">
        <v>1390</v>
      </c>
      <c r="B629" t="s">
        <v>1391</v>
      </c>
      <c r="C629" t="s">
        <v>3184</v>
      </c>
      <c r="D629" t="s">
        <v>132</v>
      </c>
      <c r="E629">
        <v>8226.2841239999998</v>
      </c>
      <c r="F629">
        <v>530</v>
      </c>
      <c r="G629">
        <v>-32.573215655223997</v>
      </c>
      <c r="H629">
        <v>-12.2752316776839</v>
      </c>
      <c r="I629">
        <v>-17.840237634434601</v>
      </c>
      <c r="J629">
        <v>-5.5524045773806101</v>
      </c>
      <c r="K629">
        <v>574.34249467484699</v>
      </c>
      <c r="L629">
        <v>572.06816232236497</v>
      </c>
      <c r="M629">
        <v>27.1046939115719</v>
      </c>
      <c r="N629">
        <v>0.736343172275018</v>
      </c>
      <c r="O629">
        <v>28.075471698113098</v>
      </c>
      <c r="P629">
        <v>11.578947368421</v>
      </c>
      <c r="Q629">
        <v>6.6244476444873995E-2</v>
      </c>
    </row>
    <row r="630" spans="1:17" x14ac:dyDescent="0.3">
      <c r="A630" t="s">
        <v>1392</v>
      </c>
      <c r="B630" t="s">
        <v>1393</v>
      </c>
      <c r="C630" t="s">
        <v>3185</v>
      </c>
      <c r="D630" t="s">
        <v>468</v>
      </c>
      <c r="E630">
        <v>8194.5914088899899</v>
      </c>
      <c r="F630">
        <v>296.3</v>
      </c>
      <c r="G630">
        <v>-24.068637128274101</v>
      </c>
      <c r="H630">
        <v>5.9464515414245298</v>
      </c>
      <c r="I630">
        <v>14.1863603495124</v>
      </c>
      <c r="J630">
        <v>-7.5776810773432803</v>
      </c>
      <c r="K630">
        <v>283.37776396241799</v>
      </c>
      <c r="L630">
        <v>268.06605167449999</v>
      </c>
      <c r="M630">
        <v>41.727576741323801</v>
      </c>
      <c r="N630">
        <v>1.2233051677275</v>
      </c>
      <c r="O630">
        <v>9.8548768140398195</v>
      </c>
      <c r="P630">
        <v>34.681818181818102</v>
      </c>
      <c r="Q630">
        <v>-0.10869868687666499</v>
      </c>
    </row>
    <row r="631" spans="1:17" x14ac:dyDescent="0.3">
      <c r="A631" t="s">
        <v>1394</v>
      </c>
      <c r="B631" t="s">
        <v>1395</v>
      </c>
      <c r="C631" t="s">
        <v>3188</v>
      </c>
      <c r="D631" t="s">
        <v>609</v>
      </c>
      <c r="E631">
        <v>8153.4969209600004</v>
      </c>
      <c r="F631">
        <v>47.56</v>
      </c>
      <c r="G631">
        <v>-23.987556626074301</v>
      </c>
      <c r="H631">
        <v>2.4128719508298402</v>
      </c>
      <c r="I631">
        <v>-22.351634340350401</v>
      </c>
      <c r="J631">
        <v>-1.4302087870650499</v>
      </c>
      <c r="K631">
        <v>47.154940667645199</v>
      </c>
      <c r="L631">
        <v>46.790805222317701</v>
      </c>
      <c r="M631">
        <v>42.666988197711603</v>
      </c>
      <c r="N631">
        <v>0.67442914274535803</v>
      </c>
      <c r="O631">
        <v>44.449116904962104</v>
      </c>
      <c r="P631">
        <v>23.053040103492801</v>
      </c>
      <c r="Q631">
        <v>2.1833950910529001E-2</v>
      </c>
    </row>
    <row r="632" spans="1:17" x14ac:dyDescent="0.3">
      <c r="A632" t="s">
        <v>1396</v>
      </c>
      <c r="B632" t="s">
        <v>1397</v>
      </c>
      <c r="C632" t="s">
        <v>631</v>
      </c>
      <c r="D632" t="s">
        <v>631</v>
      </c>
      <c r="E632">
        <v>8121.2182117000002</v>
      </c>
      <c r="F632">
        <v>410.05</v>
      </c>
      <c r="G632">
        <v>40.808919083302598</v>
      </c>
      <c r="H632">
        <v>3.44223022083577</v>
      </c>
      <c r="I632">
        <v>11.948261114391199</v>
      </c>
      <c r="J632">
        <v>-1.4761095749279101</v>
      </c>
      <c r="K632">
        <v>399.98220691742699</v>
      </c>
      <c r="L632">
        <v>351.44242940986402</v>
      </c>
      <c r="M632">
        <v>50.834208072053897</v>
      </c>
      <c r="N632">
        <v>0.63888243964941005</v>
      </c>
      <c r="O632">
        <v>9.9012315571271596</v>
      </c>
      <c r="P632">
        <v>90.5436802973977</v>
      </c>
      <c r="Q632">
        <v>3.8897204339134003E-2</v>
      </c>
    </row>
    <row r="633" spans="1:17" x14ac:dyDescent="0.3">
      <c r="A633" t="s">
        <v>1398</v>
      </c>
      <c r="B633" t="s">
        <v>1399</v>
      </c>
      <c r="C633" t="s">
        <v>3186</v>
      </c>
      <c r="D633" t="s">
        <v>46</v>
      </c>
      <c r="E633">
        <v>8109.0975804999998</v>
      </c>
      <c r="F633">
        <v>740.95</v>
      </c>
      <c r="G633">
        <v>238.14503387026701</v>
      </c>
      <c r="H633">
        <v>25.260077143671801</v>
      </c>
      <c r="I633">
        <v>260.19837338485098</v>
      </c>
      <c r="J633">
        <v>-13.885880456104401</v>
      </c>
      <c r="K633">
        <v>627.64737356817795</v>
      </c>
      <c r="L633">
        <v>395.48336841935202</v>
      </c>
      <c r="M633">
        <v>41.895296171279298</v>
      </c>
      <c r="N633">
        <v>0.72086136707316395</v>
      </c>
      <c r="O633">
        <v>16.944463189149001</v>
      </c>
      <c r="P633">
        <v>379.42413458427598</v>
      </c>
    </row>
    <row r="634" spans="1:17" x14ac:dyDescent="0.3">
      <c r="A634" t="s">
        <v>1400</v>
      </c>
      <c r="B634" t="s">
        <v>1401</v>
      </c>
      <c r="C634" t="s">
        <v>3178</v>
      </c>
      <c r="D634" t="s">
        <v>327</v>
      </c>
      <c r="E634">
        <v>8067.796790378</v>
      </c>
      <c r="F634">
        <v>209.69</v>
      </c>
      <c r="G634">
        <v>24.321665532713101</v>
      </c>
      <c r="H634">
        <v>-13.826726931928601</v>
      </c>
      <c r="I634">
        <v>-2.2943131819976101</v>
      </c>
      <c r="J634">
        <v>-2.8539041941018302</v>
      </c>
      <c r="K634">
        <v>219.82087711169501</v>
      </c>
      <c r="L634">
        <v>205.183821470879</v>
      </c>
      <c r="M634">
        <v>33.116736385417902</v>
      </c>
      <c r="N634">
        <v>0.51364705589352</v>
      </c>
      <c r="O634">
        <v>24.946349372883699</v>
      </c>
      <c r="P634">
        <v>56.485074626865597</v>
      </c>
    </row>
    <row r="635" spans="1:17" x14ac:dyDescent="0.3">
      <c r="A635" t="s">
        <v>1402</v>
      </c>
      <c r="B635" t="s">
        <v>1403</v>
      </c>
      <c r="C635" t="s">
        <v>3174</v>
      </c>
      <c r="D635" t="s">
        <v>46</v>
      </c>
      <c r="E635">
        <v>8019.7506831999999</v>
      </c>
      <c r="F635">
        <v>1197.2</v>
      </c>
      <c r="G635">
        <v>42.619587742707502</v>
      </c>
      <c r="H635">
        <v>-12.0556618130678</v>
      </c>
      <c r="I635">
        <v>0.18717749907140099</v>
      </c>
      <c r="J635">
        <v>-4.6435640648156804</v>
      </c>
      <c r="K635">
        <v>1263.29657573893</v>
      </c>
      <c r="L635">
        <v>1119.6983688011001</v>
      </c>
      <c r="M635">
        <v>45.010004424980899</v>
      </c>
      <c r="N635">
        <v>1.0631735790866601</v>
      </c>
      <c r="O635">
        <v>28.8381222853324</v>
      </c>
      <c r="P635">
        <v>84.184615384615398</v>
      </c>
      <c r="Q635">
        <v>0.13185896980157799</v>
      </c>
    </row>
    <row r="636" spans="1:17" x14ac:dyDescent="0.3">
      <c r="A636" t="s">
        <v>1404</v>
      </c>
      <c r="B636" t="s">
        <v>1405</v>
      </c>
      <c r="C636" t="s">
        <v>3178</v>
      </c>
      <c r="D636" t="s">
        <v>119</v>
      </c>
      <c r="E636">
        <v>7992.6758382999997</v>
      </c>
      <c r="F636">
        <v>669.1</v>
      </c>
      <c r="G636">
        <v>-42.727799364795999</v>
      </c>
      <c r="H636">
        <v>2.03455105058723</v>
      </c>
      <c r="I636">
        <v>-15.91322719161</v>
      </c>
      <c r="J636">
        <v>-8.4358165346348706</v>
      </c>
      <c r="K636">
        <v>682.16289865416502</v>
      </c>
      <c r="L636">
        <v>701.87633086408403</v>
      </c>
      <c r="M636">
        <v>28.712800132582299</v>
      </c>
      <c r="N636">
        <v>0.61889301747951697</v>
      </c>
      <c r="O636">
        <v>26.886862950231599</v>
      </c>
      <c r="P636">
        <v>11.7774807885065</v>
      </c>
      <c r="Q636">
        <v>-0.103445037728662</v>
      </c>
    </row>
    <row r="637" spans="1:17" x14ac:dyDescent="0.3">
      <c r="A637" t="s">
        <v>1406</v>
      </c>
      <c r="B637" t="s">
        <v>1407</v>
      </c>
      <c r="C637" t="s">
        <v>3169</v>
      </c>
      <c r="D637" t="s">
        <v>1408</v>
      </c>
      <c r="E637">
        <v>7967.2579014599996</v>
      </c>
      <c r="F637">
        <v>491.7</v>
      </c>
      <c r="G637">
        <v>58.121157087549498</v>
      </c>
      <c r="H637">
        <v>-2.9837822231306701</v>
      </c>
      <c r="I637">
        <v>21.2948872140439</v>
      </c>
      <c r="J637">
        <v>-1.0411929026887199</v>
      </c>
      <c r="K637">
        <v>512.56080983410095</v>
      </c>
      <c r="L637">
        <v>464.11518624605702</v>
      </c>
      <c r="M637">
        <v>48.9933929050841</v>
      </c>
      <c r="N637">
        <v>0.854036530702034</v>
      </c>
      <c r="O637">
        <v>29.103111653447201</v>
      </c>
      <c r="P637">
        <v>106.365416899832</v>
      </c>
    </row>
    <row r="638" spans="1:17" x14ac:dyDescent="0.3">
      <c r="A638" t="s">
        <v>1409</v>
      </c>
      <c r="B638" t="s">
        <v>1410</v>
      </c>
      <c r="C638" t="s">
        <v>3184</v>
      </c>
      <c r="D638" t="s">
        <v>132</v>
      </c>
      <c r="E638">
        <v>7956.0171637439998</v>
      </c>
      <c r="F638">
        <v>125.12</v>
      </c>
      <c r="G638">
        <v>36.8690242036824</v>
      </c>
      <c r="H638">
        <v>-6.8988345767635399</v>
      </c>
      <c r="I638">
        <v>-11.2702278886019</v>
      </c>
      <c r="J638">
        <v>-4.7919452357977503</v>
      </c>
      <c r="K638">
        <v>132.556779797514</v>
      </c>
      <c r="L638">
        <v>121.053521685154</v>
      </c>
      <c r="M638">
        <v>36.041790080818302</v>
      </c>
      <c r="N638">
        <v>0.462736125179042</v>
      </c>
      <c r="O638">
        <v>31.361892583120198</v>
      </c>
      <c r="P638">
        <v>81.3333333333333</v>
      </c>
      <c r="Q638">
        <v>-1.1447496858005999E-2</v>
      </c>
    </row>
    <row r="639" spans="1:17" x14ac:dyDescent="0.3">
      <c r="A639" t="s">
        <v>1411</v>
      </c>
      <c r="B639" t="s">
        <v>1412</v>
      </c>
      <c r="C639" t="s">
        <v>3190</v>
      </c>
      <c r="D639" t="s">
        <v>1413</v>
      </c>
      <c r="E639">
        <v>7955.4440717500001</v>
      </c>
      <c r="F639">
        <v>647.15</v>
      </c>
      <c r="G639">
        <v>-3.3070070907698899</v>
      </c>
      <c r="H639">
        <v>-5.2009372888743401</v>
      </c>
      <c r="I639">
        <v>30.9564132807078</v>
      </c>
      <c r="J639">
        <v>-5.5132774676057599</v>
      </c>
      <c r="K639">
        <v>656.09933113051</v>
      </c>
      <c r="L639">
        <v>578.94277925110896</v>
      </c>
      <c r="M639">
        <v>35.505376859688702</v>
      </c>
      <c r="N639">
        <v>0.47571808685051797</v>
      </c>
      <c r="O639">
        <v>18.735996291431601</v>
      </c>
      <c r="P639">
        <v>59.024450178154503</v>
      </c>
      <c r="Q639">
        <v>0.133319828073407</v>
      </c>
    </row>
    <row r="640" spans="1:17" x14ac:dyDescent="0.3">
      <c r="A640" t="s">
        <v>1414</v>
      </c>
      <c r="B640" t="s">
        <v>1415</v>
      </c>
      <c r="C640" t="s">
        <v>3186</v>
      </c>
      <c r="D640" t="s">
        <v>161</v>
      </c>
      <c r="E640">
        <v>7946.6562149039901</v>
      </c>
      <c r="F640">
        <v>218.16</v>
      </c>
      <c r="G640">
        <v>199.56429783552301</v>
      </c>
      <c r="H640">
        <v>7.7885292198026299</v>
      </c>
      <c r="I640">
        <v>63.246946409758401</v>
      </c>
      <c r="J640">
        <v>-1.00236110117944</v>
      </c>
      <c r="K640">
        <v>189.04907458794099</v>
      </c>
      <c r="L640">
        <v>146.45143690991401</v>
      </c>
      <c r="M640">
        <v>63.492672739495497</v>
      </c>
      <c r="N640">
        <v>0.93036383980651005</v>
      </c>
      <c r="O640">
        <v>2.9748808214154798</v>
      </c>
      <c r="P640">
        <v>261.19205298013202</v>
      </c>
    </row>
    <row r="641" spans="1:17" x14ac:dyDescent="0.3">
      <c r="A641" t="s">
        <v>1416</v>
      </c>
      <c r="B641" t="s">
        <v>1417</v>
      </c>
      <c r="C641" t="s">
        <v>3171</v>
      </c>
      <c r="D641" t="s">
        <v>565</v>
      </c>
      <c r="E641">
        <v>7902.0275230750003</v>
      </c>
      <c r="F641">
        <v>736.75</v>
      </c>
      <c r="G641">
        <v>9.2102976875573592</v>
      </c>
      <c r="H641">
        <v>-9.8279858267514992</v>
      </c>
      <c r="I641">
        <v>20.184339473128698</v>
      </c>
      <c r="J641">
        <v>-7.4722800710984103</v>
      </c>
      <c r="K641">
        <v>732.36056783362801</v>
      </c>
      <c r="M641">
        <v>44.071742216513002</v>
      </c>
      <c r="N641">
        <v>2.7704427506703899</v>
      </c>
      <c r="O641">
        <v>8.4492704445198399</v>
      </c>
      <c r="P641">
        <v>41.914668207647097</v>
      </c>
    </row>
    <row r="642" spans="1:17" x14ac:dyDescent="0.3">
      <c r="A642" t="s">
        <v>1418</v>
      </c>
      <c r="B642" t="s">
        <v>1419</v>
      </c>
      <c r="C642" t="s">
        <v>3183</v>
      </c>
      <c r="D642" t="s">
        <v>1420</v>
      </c>
      <c r="E642">
        <v>7901.8005752270001</v>
      </c>
      <c r="F642">
        <v>248.17</v>
      </c>
      <c r="G642">
        <v>-0.67759952284781</v>
      </c>
      <c r="H642">
        <v>-3.5790119087759802</v>
      </c>
      <c r="I642">
        <v>16.909034688717199</v>
      </c>
      <c r="J642">
        <v>-4.1216787082450104</v>
      </c>
      <c r="K642">
        <v>237.49005726072201</v>
      </c>
      <c r="L642">
        <v>210.61771993458601</v>
      </c>
      <c r="M642">
        <v>44.281107720182199</v>
      </c>
      <c r="N642">
        <v>1.0423966220409999</v>
      </c>
      <c r="O642">
        <v>8.3934399806584192</v>
      </c>
      <c r="P642">
        <v>46.326650943396203</v>
      </c>
      <c r="Q642">
        <v>-3.0817344073737998E-2</v>
      </c>
    </row>
    <row r="643" spans="1:17" x14ac:dyDescent="0.3">
      <c r="A643" t="s">
        <v>1421</v>
      </c>
      <c r="B643" t="s">
        <v>1422</v>
      </c>
      <c r="C643" t="s">
        <v>3183</v>
      </c>
      <c r="D643" t="s">
        <v>141</v>
      </c>
      <c r="E643">
        <v>7896.3206266649904</v>
      </c>
      <c r="F643">
        <v>444.65</v>
      </c>
      <c r="G643">
        <v>-42.966551282117202</v>
      </c>
      <c r="H643">
        <v>2.3160757245064301</v>
      </c>
      <c r="I643">
        <v>-25.414008577915698</v>
      </c>
      <c r="J643">
        <v>2.5538455392788899</v>
      </c>
      <c r="K643">
        <v>447.76352399924502</v>
      </c>
      <c r="L643">
        <v>475.67801673785101</v>
      </c>
      <c r="M643">
        <v>52.595236721030297</v>
      </c>
      <c r="N643">
        <v>1.0480065480946701</v>
      </c>
      <c r="O643">
        <v>58.596649049814403</v>
      </c>
      <c r="P643">
        <v>15.164465164465099</v>
      </c>
      <c r="Q643">
        <v>3.0409066593044001E-2</v>
      </c>
    </row>
    <row r="644" spans="1:17" x14ac:dyDescent="0.3">
      <c r="A644" t="s">
        <v>1423</v>
      </c>
      <c r="B644" t="s">
        <v>1424</v>
      </c>
      <c r="C644" t="s">
        <v>3181</v>
      </c>
      <c r="D644" t="s">
        <v>197</v>
      </c>
      <c r="E644">
        <v>7876.2461604600003</v>
      </c>
      <c r="F644">
        <v>1943.85</v>
      </c>
      <c r="G644">
        <v>81.761850801929199</v>
      </c>
      <c r="H644">
        <v>-7.9239499479490503</v>
      </c>
      <c r="I644">
        <v>29.532855732933601</v>
      </c>
      <c r="J644">
        <v>0.53779099507175598</v>
      </c>
      <c r="K644">
        <v>1871.79685183275</v>
      </c>
      <c r="L644">
        <v>1524.7540124500399</v>
      </c>
      <c r="M644">
        <v>52.181169274570102</v>
      </c>
      <c r="N644">
        <v>0.45724832214182598</v>
      </c>
      <c r="O644">
        <v>11.737016745119201</v>
      </c>
      <c r="P644">
        <v>128.68823529411699</v>
      </c>
      <c r="Q644">
        <v>4.0628642670221003E-2</v>
      </c>
    </row>
    <row r="645" spans="1:17" x14ac:dyDescent="0.3">
      <c r="A645" t="s">
        <v>1425</v>
      </c>
      <c r="B645" t="s">
        <v>1426</v>
      </c>
      <c r="C645" t="s">
        <v>3174</v>
      </c>
      <c r="D645" t="s">
        <v>46</v>
      </c>
      <c r="E645">
        <v>7857.7349035999996</v>
      </c>
      <c r="F645">
        <v>575.6</v>
      </c>
      <c r="G645">
        <v>73.986227139047898</v>
      </c>
      <c r="H645">
        <v>1.03039671113899</v>
      </c>
      <c r="I645">
        <v>71.519040907105406</v>
      </c>
      <c r="J645">
        <v>-1.7237457608587099</v>
      </c>
      <c r="K645">
        <v>546.62787115746198</v>
      </c>
      <c r="L645">
        <v>427.716267736107</v>
      </c>
      <c r="M645">
        <v>48.099647132589602</v>
      </c>
      <c r="N645">
        <v>0.65273224962260101</v>
      </c>
      <c r="O645">
        <v>7.5399583043780298</v>
      </c>
      <c r="P645">
        <v>138.59067357512899</v>
      </c>
      <c r="Q645">
        <v>0.19958863419216699</v>
      </c>
    </row>
    <row r="646" spans="1:17" x14ac:dyDescent="0.3">
      <c r="A646" t="s">
        <v>1427</v>
      </c>
      <c r="B646" t="s">
        <v>1428</v>
      </c>
      <c r="C646" t="s">
        <v>3179</v>
      </c>
      <c r="D646" t="s">
        <v>1408</v>
      </c>
      <c r="E646">
        <v>7838.2503277199903</v>
      </c>
      <c r="F646">
        <v>385.2</v>
      </c>
      <c r="G646">
        <v>43.681372738602001</v>
      </c>
      <c r="H646">
        <v>-6.5803961194974399</v>
      </c>
      <c r="I646">
        <v>23.425242188959899</v>
      </c>
      <c r="J646">
        <v>-5.3732741387591396</v>
      </c>
      <c r="K646">
        <v>426.52064269558201</v>
      </c>
      <c r="L646">
        <v>389.164928268013</v>
      </c>
      <c r="M646">
        <v>35.192369155261702</v>
      </c>
      <c r="N646">
        <v>0.50472519841360997</v>
      </c>
      <c r="O646">
        <v>52.647975077881597</v>
      </c>
      <c r="P646">
        <v>86.042018836029897</v>
      </c>
      <c r="Q646">
        <v>8.8165112558216005E-2</v>
      </c>
    </row>
    <row r="647" spans="1:17" x14ac:dyDescent="0.3">
      <c r="A647" t="s">
        <v>1429</v>
      </c>
      <c r="B647" t="s">
        <v>1430</v>
      </c>
      <c r="C647" t="s">
        <v>3174</v>
      </c>
      <c r="D647" t="s">
        <v>46</v>
      </c>
      <c r="E647">
        <v>7835.6602958899903</v>
      </c>
      <c r="F647">
        <v>535.9</v>
      </c>
      <c r="G647">
        <v>46.767578433500702</v>
      </c>
      <c r="H647">
        <v>1.9569879432736399</v>
      </c>
      <c r="I647">
        <v>15.391589075757601</v>
      </c>
      <c r="J647">
        <v>-6.5871282510874396</v>
      </c>
      <c r="K647">
        <v>532.61691469171001</v>
      </c>
      <c r="L647">
        <v>461.43346462069798</v>
      </c>
      <c r="M647">
        <v>41.111421562037599</v>
      </c>
      <c r="N647">
        <v>0.68989954811510101</v>
      </c>
      <c r="O647">
        <v>9.7219630528083698</v>
      </c>
      <c r="P647">
        <v>87.213973799126606</v>
      </c>
      <c r="Q647">
        <v>-1.4559310976827999E-2</v>
      </c>
    </row>
    <row r="648" spans="1:17" x14ac:dyDescent="0.3">
      <c r="A648" t="s">
        <v>1431</v>
      </c>
      <c r="B648" t="s">
        <v>1432</v>
      </c>
      <c r="C648" t="s">
        <v>3178</v>
      </c>
      <c r="D648" t="s">
        <v>631</v>
      </c>
      <c r="E648">
        <v>7815.9806321750002</v>
      </c>
      <c r="F648">
        <v>586.75</v>
      </c>
      <c r="G648">
        <v>49.968556727056203</v>
      </c>
      <c r="H648">
        <v>22.199813212370699</v>
      </c>
      <c r="I648">
        <v>13.8948579587734</v>
      </c>
      <c r="J648">
        <v>1.7898654198371799</v>
      </c>
      <c r="K648">
        <v>529.57442480282702</v>
      </c>
      <c r="L648">
        <v>470.98155184148902</v>
      </c>
      <c r="M648">
        <v>64.199054330877601</v>
      </c>
      <c r="N648">
        <v>1.3453535123713201</v>
      </c>
      <c r="O648">
        <v>4.9680443118874997</v>
      </c>
      <c r="P648">
        <v>96.335954492220097</v>
      </c>
      <c r="Q648">
        <v>9.2280884111170997E-2</v>
      </c>
    </row>
    <row r="649" spans="1:17" x14ac:dyDescent="0.3">
      <c r="A649" t="s">
        <v>1433</v>
      </c>
      <c r="B649" t="s">
        <v>1434</v>
      </c>
      <c r="C649" t="s">
        <v>3171</v>
      </c>
      <c r="D649" t="s">
        <v>24</v>
      </c>
      <c r="E649">
        <v>7794.0585658800001</v>
      </c>
      <c r="F649">
        <v>492.2</v>
      </c>
      <c r="G649">
        <v>-36.694824091376702</v>
      </c>
      <c r="H649">
        <v>3.42769988709711</v>
      </c>
      <c r="I649">
        <v>-9.6763235628416808</v>
      </c>
      <c r="J649">
        <v>-0.37574327456161799</v>
      </c>
      <c r="K649">
        <v>470.16569899282501</v>
      </c>
      <c r="L649">
        <v>478.42342765124101</v>
      </c>
      <c r="M649">
        <v>69.111811779915698</v>
      </c>
      <c r="N649">
        <v>0.90505137674448999</v>
      </c>
      <c r="O649">
        <v>21.901665989435099</v>
      </c>
      <c r="P649">
        <v>12.3616025567857</v>
      </c>
      <c r="Q649">
        <v>-0.109781931604364</v>
      </c>
    </row>
    <row r="650" spans="1:17" x14ac:dyDescent="0.3">
      <c r="A650" t="s">
        <v>1435</v>
      </c>
      <c r="B650" t="s">
        <v>1436</v>
      </c>
      <c r="C650" t="s">
        <v>3181</v>
      </c>
      <c r="D650" t="s">
        <v>1437</v>
      </c>
      <c r="E650">
        <v>7759.6416731199997</v>
      </c>
      <c r="F650">
        <v>291.05</v>
      </c>
      <c r="G650">
        <v>-37.984102372212597</v>
      </c>
      <c r="H650">
        <v>-3.25509202016254</v>
      </c>
      <c r="I650">
        <v>-17.882554945517601</v>
      </c>
      <c r="J650">
        <v>3.9036845101992599</v>
      </c>
      <c r="K650">
        <v>281.95995594085002</v>
      </c>
      <c r="L650">
        <v>284.26411600358801</v>
      </c>
      <c r="M650">
        <v>69.099701736742105</v>
      </c>
      <c r="N650">
        <v>0.83610417829908901</v>
      </c>
      <c r="O650">
        <v>25.390826318501901</v>
      </c>
      <c r="P650">
        <v>16.396720655868801</v>
      </c>
      <c r="Q650">
        <v>8.1159584785068004E-2</v>
      </c>
    </row>
    <row r="651" spans="1:17" x14ac:dyDescent="0.3">
      <c r="A651" t="s">
        <v>1438</v>
      </c>
      <c r="B651" t="s">
        <v>1439</v>
      </c>
      <c r="C651" t="s">
        <v>3189</v>
      </c>
      <c r="D651" t="s">
        <v>648</v>
      </c>
      <c r="E651">
        <v>7726.4409098399901</v>
      </c>
      <c r="F651">
        <v>456.1</v>
      </c>
      <c r="G651">
        <v>-9.6064885186390399</v>
      </c>
      <c r="H651">
        <v>-7.4242589642476204</v>
      </c>
      <c r="I651">
        <v>18.7317151467599</v>
      </c>
      <c r="J651">
        <v>1.4575900587717201</v>
      </c>
      <c r="K651">
        <v>475.068675650339</v>
      </c>
      <c r="L651">
        <v>435.99572377339803</v>
      </c>
      <c r="M651">
        <v>46.125191799661501</v>
      </c>
      <c r="N651">
        <v>0.37870788743498801</v>
      </c>
      <c r="O651">
        <v>40.0460425345319</v>
      </c>
      <c r="P651">
        <v>42.933249764963897</v>
      </c>
      <c r="Q651">
        <v>7.1509904037630995E-2</v>
      </c>
    </row>
    <row r="652" spans="1:17" x14ac:dyDescent="0.3">
      <c r="A652" t="s">
        <v>1440</v>
      </c>
      <c r="B652" t="s">
        <v>1441</v>
      </c>
      <c r="C652" t="s">
        <v>3171</v>
      </c>
      <c r="D652" t="s">
        <v>21</v>
      </c>
      <c r="E652">
        <v>7655.4245088320004</v>
      </c>
      <c r="F652">
        <v>27.64</v>
      </c>
      <c r="G652">
        <v>38.741777599711597</v>
      </c>
      <c r="H652">
        <v>-11.601889869621999</v>
      </c>
      <c r="I652">
        <v>-36.674867264744897</v>
      </c>
      <c r="J652">
        <v>-10.675743274561601</v>
      </c>
      <c r="K652">
        <v>29.172963429635502</v>
      </c>
      <c r="L652">
        <v>27.972953016055399</v>
      </c>
      <c r="M652">
        <v>34.223525359828102</v>
      </c>
      <c r="N652">
        <v>0.56700530221367895</v>
      </c>
      <c r="O652">
        <v>46.536878784693798</v>
      </c>
      <c r="P652">
        <v>70.605517241379204</v>
      </c>
      <c r="Q652">
        <v>2.9684543563162E-2</v>
      </c>
    </row>
    <row r="653" spans="1:17" x14ac:dyDescent="0.3">
      <c r="A653" t="s">
        <v>1442</v>
      </c>
      <c r="B653" t="s">
        <v>1443</v>
      </c>
      <c r="C653" t="s">
        <v>3185</v>
      </c>
      <c r="D653" t="s">
        <v>468</v>
      </c>
      <c r="E653">
        <v>7599.1685349999998</v>
      </c>
      <c r="F653">
        <v>2345.35</v>
      </c>
      <c r="G653">
        <v>-20.818371106200299</v>
      </c>
      <c r="H653">
        <v>2.4589120727349698</v>
      </c>
      <c r="I653">
        <v>-2.39876255545476</v>
      </c>
      <c r="J653">
        <v>-3.9041120688878399</v>
      </c>
      <c r="K653">
        <v>2256.9444236510899</v>
      </c>
      <c r="L653">
        <v>2259.8634760948798</v>
      </c>
      <c r="M653">
        <v>75.913160242208704</v>
      </c>
      <c r="N653">
        <v>0.95499675013769703</v>
      </c>
      <c r="O653">
        <v>16.6137250303792</v>
      </c>
      <c r="P653">
        <v>19.660714285714199</v>
      </c>
      <c r="Q653">
        <v>-0.105174346923557</v>
      </c>
    </row>
    <row r="654" spans="1:17" x14ac:dyDescent="0.3">
      <c r="A654" t="s">
        <v>1444</v>
      </c>
      <c r="B654" t="s">
        <v>1445</v>
      </c>
      <c r="C654" t="s">
        <v>3186</v>
      </c>
      <c r="D654" t="s">
        <v>1446</v>
      </c>
      <c r="E654">
        <v>7589.4100799999997</v>
      </c>
      <c r="F654">
        <v>3643.15</v>
      </c>
      <c r="G654">
        <v>747.99815906373306</v>
      </c>
      <c r="H654">
        <v>11.872549330729401</v>
      </c>
      <c r="I654">
        <v>165.18112169503701</v>
      </c>
      <c r="J654">
        <v>-2.20508049076179</v>
      </c>
      <c r="K654">
        <v>3344.04974014045</v>
      </c>
      <c r="L654">
        <v>2250.8073602494401</v>
      </c>
      <c r="M654">
        <v>49.6738591448403</v>
      </c>
      <c r="N654">
        <v>0.41209133772356998</v>
      </c>
      <c r="O654">
        <v>8.4226562178334596</v>
      </c>
      <c r="P654">
        <v>904.037481052776</v>
      </c>
    </row>
    <row r="655" spans="1:17" x14ac:dyDescent="0.3">
      <c r="A655" t="s">
        <v>1447</v>
      </c>
      <c r="B655" t="s">
        <v>1448</v>
      </c>
      <c r="C655" t="s">
        <v>631</v>
      </c>
      <c r="D655" t="s">
        <v>631</v>
      </c>
      <c r="E655">
        <v>7579.9843947649997</v>
      </c>
      <c r="F655">
        <v>539.65</v>
      </c>
      <c r="G655">
        <v>-3.71963611593671</v>
      </c>
      <c r="H655">
        <v>-4.4232008806597998</v>
      </c>
      <c r="I655">
        <v>-1.1027866730175599</v>
      </c>
      <c r="J655">
        <v>-3.83806371989725E-2</v>
      </c>
      <c r="K655">
        <v>545.817951556857</v>
      </c>
      <c r="L655">
        <v>511.20153054389601</v>
      </c>
      <c r="M655">
        <v>41.525971572714397</v>
      </c>
      <c r="N655">
        <v>0.66187931683671297</v>
      </c>
      <c r="O655">
        <v>23.4133234503845</v>
      </c>
      <c r="P655">
        <v>36.724094248796497</v>
      </c>
      <c r="Q655">
        <v>8.0498218691320997E-2</v>
      </c>
    </row>
    <row r="656" spans="1:17" x14ac:dyDescent="0.3">
      <c r="A656" t="s">
        <v>1449</v>
      </c>
      <c r="B656" t="s">
        <v>1450</v>
      </c>
      <c r="C656" t="s">
        <v>3186</v>
      </c>
      <c r="D656" t="s">
        <v>1011</v>
      </c>
      <c r="E656">
        <v>7531.5764188000003</v>
      </c>
      <c r="F656">
        <v>798.35</v>
      </c>
      <c r="G656">
        <v>631.04102515199895</v>
      </c>
      <c r="H656">
        <v>0.46431437407897502</v>
      </c>
      <c r="I656">
        <v>148.42066218754701</v>
      </c>
      <c r="J656">
        <v>0.233308074437512</v>
      </c>
      <c r="K656">
        <v>767.78527781334003</v>
      </c>
      <c r="L656">
        <v>580.31181458967501</v>
      </c>
      <c r="M656">
        <v>62.215494258717598</v>
      </c>
      <c r="N656">
        <v>0.54797269922595504</v>
      </c>
      <c r="O656">
        <v>14.0727750986409</v>
      </c>
      <c r="P656">
        <v>688.88339920948602</v>
      </c>
      <c r="Q656">
        <v>0.246277322202437</v>
      </c>
    </row>
    <row r="657" spans="1:17" x14ac:dyDescent="0.3">
      <c r="A657" t="s">
        <v>1451</v>
      </c>
      <c r="B657" t="s">
        <v>1452</v>
      </c>
      <c r="C657" t="s">
        <v>3183</v>
      </c>
      <c r="D657" t="s">
        <v>285</v>
      </c>
      <c r="E657">
        <v>7504.1794239699902</v>
      </c>
      <c r="F657">
        <v>3230.05</v>
      </c>
      <c r="G657">
        <v>125.57267381028799</v>
      </c>
      <c r="H657">
        <v>-6.6231412780065</v>
      </c>
      <c r="I657">
        <v>74.573640515968407</v>
      </c>
      <c r="J657">
        <v>-6.7974997615875603</v>
      </c>
      <c r="K657">
        <v>2939.4816656542098</v>
      </c>
      <c r="L657">
        <v>2165.09785411749</v>
      </c>
      <c r="M657">
        <v>48.00851412982</v>
      </c>
      <c r="N657">
        <v>0.61631110629239405</v>
      </c>
      <c r="O657">
        <v>11.142242380148801</v>
      </c>
      <c r="P657">
        <v>167.942762339278</v>
      </c>
      <c r="Q657">
        <v>0.131317333646401</v>
      </c>
    </row>
    <row r="658" spans="1:17" x14ac:dyDescent="0.3">
      <c r="A658" t="s">
        <v>1453</v>
      </c>
      <c r="B658" t="s">
        <v>1454</v>
      </c>
      <c r="C658" t="s">
        <v>3186</v>
      </c>
      <c r="D658" t="s">
        <v>43</v>
      </c>
      <c r="E658">
        <v>7435.7127810000002</v>
      </c>
      <c r="F658">
        <v>437.9</v>
      </c>
      <c r="G658">
        <v>10.5120548464328</v>
      </c>
      <c r="H658">
        <v>-92.821900197474804</v>
      </c>
      <c r="I658">
        <v>18.094308128506899</v>
      </c>
      <c r="J658">
        <v>-6.1619500051810203E-2</v>
      </c>
      <c r="K658">
        <v>407.47743857269597</v>
      </c>
      <c r="L658">
        <v>365.23818797950798</v>
      </c>
      <c r="M658">
        <v>54.216720830865</v>
      </c>
      <c r="N658">
        <v>0.73599283501484802</v>
      </c>
      <c r="O658">
        <v>11.0184973738296</v>
      </c>
      <c r="P658">
        <v>52.481798037353499</v>
      </c>
      <c r="Q658">
        <v>1.7436728357279999E-2</v>
      </c>
    </row>
    <row r="659" spans="1:17" x14ac:dyDescent="0.3">
      <c r="A659" t="s">
        <v>1455</v>
      </c>
      <c r="B659" t="s">
        <v>1456</v>
      </c>
      <c r="C659" t="s">
        <v>3186</v>
      </c>
      <c r="D659" t="s">
        <v>631</v>
      </c>
      <c r="E659">
        <v>7401.6584665800001</v>
      </c>
      <c r="F659">
        <v>3728.2</v>
      </c>
      <c r="G659">
        <v>-6.7624195350858196</v>
      </c>
      <c r="H659">
        <v>0.246615435728188</v>
      </c>
      <c r="I659">
        <v>1.48512679775273</v>
      </c>
      <c r="J659">
        <v>-4.4016456100180799</v>
      </c>
      <c r="K659">
        <v>3783.7893526418102</v>
      </c>
      <c r="L659">
        <v>3576.9057749124099</v>
      </c>
      <c r="M659">
        <v>39.0105424977749</v>
      </c>
      <c r="N659">
        <v>1.12321055225226</v>
      </c>
      <c r="O659">
        <v>15.036746955635399</v>
      </c>
      <c r="P659">
        <v>23.183162346566199</v>
      </c>
      <c r="Q659">
        <v>-2.6937652303013E-2</v>
      </c>
    </row>
    <row r="660" spans="1:17" x14ac:dyDescent="0.3">
      <c r="A660" t="s">
        <v>1457</v>
      </c>
      <c r="B660" t="s">
        <v>1458</v>
      </c>
      <c r="C660" t="s">
        <v>3177</v>
      </c>
      <c r="D660" t="s">
        <v>197</v>
      </c>
      <c r="E660">
        <v>7386.8896144999999</v>
      </c>
      <c r="F660">
        <v>514.25</v>
      </c>
      <c r="G660">
        <v>37.076861898633503</v>
      </c>
      <c r="H660">
        <v>2.5021316613892801</v>
      </c>
      <c r="I660">
        <v>40.984937504474203</v>
      </c>
      <c r="J660">
        <v>-2.50572842886212</v>
      </c>
      <c r="K660">
        <v>502.76263833679798</v>
      </c>
      <c r="L660">
        <v>418.66222817560703</v>
      </c>
      <c r="M660">
        <v>43.9793248862414</v>
      </c>
      <c r="N660">
        <v>0.501291265570869</v>
      </c>
      <c r="O660">
        <v>8.8089450656295405</v>
      </c>
      <c r="P660">
        <v>89.375805560670202</v>
      </c>
      <c r="Q660">
        <v>0.14560818109808801</v>
      </c>
    </row>
    <row r="661" spans="1:17" x14ac:dyDescent="0.3">
      <c r="A661" t="s">
        <v>1459</v>
      </c>
      <c r="B661" t="s">
        <v>1460</v>
      </c>
      <c r="C661" t="s">
        <v>3177</v>
      </c>
      <c r="D661" t="s">
        <v>197</v>
      </c>
      <c r="E661">
        <v>7380.2054451000004</v>
      </c>
      <c r="F661">
        <v>532.6</v>
      </c>
      <c r="G661">
        <v>1.53649935040662</v>
      </c>
      <c r="H661">
        <v>-17.617204105685499</v>
      </c>
      <c r="I661">
        <v>15.3661434994846</v>
      </c>
      <c r="J661">
        <v>-4.98040957949922</v>
      </c>
      <c r="K661">
        <v>525.34598192506803</v>
      </c>
      <c r="L661">
        <v>466.24433810257398</v>
      </c>
      <c r="M661">
        <v>49.759437767398602</v>
      </c>
      <c r="N661">
        <v>0.94308010143324394</v>
      </c>
      <c r="O661">
        <v>20.0901239203905</v>
      </c>
      <c r="P661">
        <v>50.5583038869257</v>
      </c>
      <c r="Q661">
        <v>5.1020661322261997E-2</v>
      </c>
    </row>
    <row r="662" spans="1:17" x14ac:dyDescent="0.3">
      <c r="A662" t="s">
        <v>1461</v>
      </c>
      <c r="B662" t="s">
        <v>1462</v>
      </c>
      <c r="C662" t="s">
        <v>3174</v>
      </c>
      <c r="D662" t="s">
        <v>46</v>
      </c>
      <c r="E662">
        <v>7341.0790260800004</v>
      </c>
      <c r="F662">
        <v>43.7</v>
      </c>
      <c r="G662">
        <v>60.902650849676299</v>
      </c>
      <c r="H662">
        <v>-12.1730934836961</v>
      </c>
      <c r="I662">
        <v>14.2287548311318</v>
      </c>
      <c r="J662">
        <v>-7.8683278677941502</v>
      </c>
      <c r="K662">
        <v>46.773250488055702</v>
      </c>
      <c r="L662">
        <v>40.309683294023898</v>
      </c>
      <c r="M662">
        <v>31.241642463323</v>
      </c>
      <c r="N662">
        <v>0.44105310234034101</v>
      </c>
      <c r="O662">
        <v>31.578947368421002</v>
      </c>
      <c r="P662">
        <v>92.8915102611561</v>
      </c>
      <c r="Q662">
        <v>0.13434453786025399</v>
      </c>
    </row>
    <row r="663" spans="1:17" x14ac:dyDescent="0.3">
      <c r="A663" t="s">
        <v>1463</v>
      </c>
      <c r="B663" t="s">
        <v>1464</v>
      </c>
      <c r="C663" t="s">
        <v>3183</v>
      </c>
      <c r="D663" t="s">
        <v>158</v>
      </c>
      <c r="E663">
        <v>7333.4242999999997</v>
      </c>
      <c r="F663">
        <v>391.45</v>
      </c>
      <c r="G663">
        <v>-33.264992545942199</v>
      </c>
      <c r="H663">
        <v>-9.4055456827227406</v>
      </c>
      <c r="I663">
        <v>-8.0784038163467802</v>
      </c>
      <c r="J663">
        <v>-3.5404763765282201</v>
      </c>
      <c r="K663">
        <v>427.08436204763399</v>
      </c>
      <c r="L663">
        <v>421.31777893673501</v>
      </c>
      <c r="M663">
        <v>35.5797421529956</v>
      </c>
      <c r="N663">
        <v>0.238632901081268</v>
      </c>
      <c r="O663">
        <v>39.8646059522288</v>
      </c>
      <c r="P663">
        <v>13.463768115942001</v>
      </c>
      <c r="Q663">
        <v>7.6697044061230998E-2</v>
      </c>
    </row>
    <row r="664" spans="1:17" x14ac:dyDescent="0.3">
      <c r="A664" t="s">
        <v>1465</v>
      </c>
      <c r="B664" t="s">
        <v>1466</v>
      </c>
      <c r="C664" t="s">
        <v>3186</v>
      </c>
      <c r="D664" t="s">
        <v>262</v>
      </c>
      <c r="E664">
        <v>7302.9082357999996</v>
      </c>
      <c r="F664">
        <v>3221</v>
      </c>
      <c r="G664">
        <v>27.005339242884101</v>
      </c>
      <c r="H664">
        <v>-16.074819911319</v>
      </c>
      <c r="I664">
        <v>86.012538954349395</v>
      </c>
      <c r="J664">
        <v>-8.1786556691601007</v>
      </c>
      <c r="K664">
        <v>3291.2218897570701</v>
      </c>
      <c r="L664">
        <v>2672.7951506608301</v>
      </c>
      <c r="M664">
        <v>34.171768900593101</v>
      </c>
      <c r="N664">
        <v>0.55416175152332703</v>
      </c>
      <c r="O664">
        <v>22.104936355169102</v>
      </c>
      <c r="P664">
        <v>110.179445350734</v>
      </c>
      <c r="Q664">
        <v>0.13898875083807599</v>
      </c>
    </row>
    <row r="665" spans="1:17" x14ac:dyDescent="0.3">
      <c r="A665" t="s">
        <v>1467</v>
      </c>
      <c r="B665" t="s">
        <v>1468</v>
      </c>
      <c r="C665" t="s">
        <v>3185</v>
      </c>
      <c r="D665" t="s">
        <v>166</v>
      </c>
      <c r="E665">
        <v>7287.2064712499996</v>
      </c>
      <c r="F665">
        <v>1052.6500000000001</v>
      </c>
      <c r="G665">
        <v>93.300138324679907</v>
      </c>
      <c r="H665">
        <v>2.82545579307209</v>
      </c>
      <c r="I665">
        <v>67.326408215672402</v>
      </c>
      <c r="J665">
        <v>4.3269448974814004</v>
      </c>
      <c r="K665">
        <v>964.47147481424804</v>
      </c>
      <c r="L665">
        <v>774.66527627800895</v>
      </c>
      <c r="M665">
        <v>66.528701230260495</v>
      </c>
      <c r="N665">
        <v>0.72409396925092695</v>
      </c>
      <c r="O665">
        <v>2.7882012064788602</v>
      </c>
      <c r="P665">
        <v>140.82589796385199</v>
      </c>
      <c r="Q665">
        <v>4.0085298006215998E-2</v>
      </c>
    </row>
    <row r="666" spans="1:17" x14ac:dyDescent="0.3">
      <c r="A666" t="s">
        <v>1469</v>
      </c>
      <c r="B666" t="s">
        <v>1470</v>
      </c>
      <c r="C666" t="s">
        <v>3173</v>
      </c>
      <c r="D666" t="s">
        <v>116</v>
      </c>
      <c r="E666">
        <v>7283.0747415249998</v>
      </c>
      <c r="F666">
        <v>1207.25</v>
      </c>
      <c r="G666">
        <v>50.955509798580202</v>
      </c>
      <c r="H666">
        <v>-2.5393399365736098</v>
      </c>
      <c r="I666">
        <v>28.241087134666</v>
      </c>
      <c r="J666">
        <v>-7.9841723933355597</v>
      </c>
      <c r="K666">
        <v>1185.06887740089</v>
      </c>
      <c r="L666">
        <v>1007.37620123</v>
      </c>
      <c r="M666">
        <v>44.343374989518402</v>
      </c>
      <c r="N666">
        <v>0.41631402410399199</v>
      </c>
      <c r="O666">
        <v>11.501346034375601</v>
      </c>
      <c r="P666">
        <v>85.374280230326207</v>
      </c>
      <c r="Q666">
        <v>7.6793009696479994E-2</v>
      </c>
    </row>
    <row r="667" spans="1:17" x14ac:dyDescent="0.3">
      <c r="A667" t="s">
        <v>1471</v>
      </c>
      <c r="B667" t="s">
        <v>1472</v>
      </c>
      <c r="C667" t="s">
        <v>3178</v>
      </c>
      <c r="D667" t="s">
        <v>847</v>
      </c>
      <c r="E667">
        <v>7263.5944931820004</v>
      </c>
      <c r="F667">
        <v>40.99</v>
      </c>
      <c r="G667">
        <v>-34.347418749337599</v>
      </c>
      <c r="H667">
        <v>1.8829859958539901</v>
      </c>
      <c r="I667">
        <v>-22.3236294361845</v>
      </c>
      <c r="J667">
        <v>-5.34589021965055</v>
      </c>
      <c r="K667">
        <v>40.968189173027397</v>
      </c>
      <c r="L667">
        <v>42.5903209789955</v>
      </c>
      <c r="M667">
        <v>48.444629436750802</v>
      </c>
      <c r="N667">
        <v>1.8285450031019199</v>
      </c>
      <c r="O667">
        <v>31.739448646011201</v>
      </c>
      <c r="P667">
        <v>10.783783783783701</v>
      </c>
      <c r="Q667">
        <v>9.6976975016420004E-3</v>
      </c>
    </row>
    <row r="668" spans="1:17" x14ac:dyDescent="0.3">
      <c r="A668" t="s">
        <v>1473</v>
      </c>
      <c r="B668" t="s">
        <v>1474</v>
      </c>
      <c r="C668" t="s">
        <v>3186</v>
      </c>
      <c r="D668" t="s">
        <v>215</v>
      </c>
      <c r="E668">
        <v>7202.3769625499999</v>
      </c>
      <c r="F668">
        <v>1366.75</v>
      </c>
      <c r="G668">
        <v>5739.8321858631898</v>
      </c>
      <c r="H668">
        <v>-1.5786240007151</v>
      </c>
      <c r="I668">
        <v>179.719359672954</v>
      </c>
      <c r="J668">
        <v>0.86622315229690505</v>
      </c>
      <c r="K668">
        <v>1384.42345270488</v>
      </c>
      <c r="L668">
        <v>826.75339046909903</v>
      </c>
      <c r="M668">
        <v>34.823308429802601</v>
      </c>
      <c r="N668">
        <v>1.6276197015503699</v>
      </c>
      <c r="O668">
        <v>20.358514724711899</v>
      </c>
    </row>
    <row r="669" spans="1:17" x14ac:dyDescent="0.3">
      <c r="A669" t="s">
        <v>1475</v>
      </c>
      <c r="B669" t="s">
        <v>1476</v>
      </c>
      <c r="C669" t="s">
        <v>3183</v>
      </c>
      <c r="D669" t="s">
        <v>127</v>
      </c>
      <c r="E669">
        <v>7201.5797069999999</v>
      </c>
      <c r="F669">
        <v>663.75</v>
      </c>
      <c r="G669">
        <v>9.9667017993108704</v>
      </c>
      <c r="H669">
        <v>-2.61235744885655</v>
      </c>
      <c r="I669">
        <v>17.4370673214239</v>
      </c>
      <c r="J669">
        <v>2.2593191430548698</v>
      </c>
      <c r="K669">
        <v>644.02339033849603</v>
      </c>
      <c r="L669">
        <v>598.54109731069002</v>
      </c>
      <c r="M669">
        <v>51.1824805348556</v>
      </c>
      <c r="N669">
        <v>0.80375001133701096</v>
      </c>
      <c r="O669">
        <v>26.802259887005601</v>
      </c>
      <c r="P669">
        <v>47.238243123336197</v>
      </c>
      <c r="Q669">
        <v>5.5505830716332E-2</v>
      </c>
    </row>
    <row r="670" spans="1:17" x14ac:dyDescent="0.3">
      <c r="A670" t="s">
        <v>1477</v>
      </c>
      <c r="B670" t="s">
        <v>1478</v>
      </c>
      <c r="C670" t="s">
        <v>3186</v>
      </c>
      <c r="D670" t="s">
        <v>116</v>
      </c>
      <c r="E670">
        <v>7182.6034995699902</v>
      </c>
      <c r="F670">
        <v>626.9</v>
      </c>
      <c r="G670">
        <v>-11.440695479437499</v>
      </c>
      <c r="H670">
        <v>4.37039108097719</v>
      </c>
      <c r="I670">
        <v>14.063427802935401</v>
      </c>
      <c r="J670">
        <v>2.48146318064149</v>
      </c>
      <c r="K670">
        <v>570.57333579924898</v>
      </c>
      <c r="L670">
        <v>543.46065314075202</v>
      </c>
      <c r="M670">
        <v>74.840062041611304</v>
      </c>
      <c r="N670">
        <v>1.05655273314582</v>
      </c>
      <c r="O670">
        <v>2.24916254586058</v>
      </c>
      <c r="P670">
        <v>34.239828693790102</v>
      </c>
      <c r="Q670">
        <v>4.1990729652451E-2</v>
      </c>
    </row>
    <row r="671" spans="1:17" x14ac:dyDescent="0.3">
      <c r="A671" t="s">
        <v>1479</v>
      </c>
      <c r="B671" t="s">
        <v>1480</v>
      </c>
      <c r="C671" t="s">
        <v>3170</v>
      </c>
      <c r="D671" t="s">
        <v>21</v>
      </c>
      <c r="E671">
        <v>7160.3142457550002</v>
      </c>
      <c r="F671">
        <v>864.65</v>
      </c>
      <c r="G671">
        <v>47.541998171426499</v>
      </c>
      <c r="H671">
        <v>6.9929515196436798</v>
      </c>
      <c r="I671">
        <v>28.783432202696101</v>
      </c>
      <c r="J671">
        <v>-0.32437242319076498</v>
      </c>
      <c r="K671">
        <v>830.67486911076605</v>
      </c>
      <c r="L671">
        <v>714.80263492040501</v>
      </c>
      <c r="M671">
        <v>60.719056160015903</v>
      </c>
      <c r="N671">
        <v>0.67816903654194605</v>
      </c>
      <c r="O671">
        <v>7.2919678482623098</v>
      </c>
      <c r="P671">
        <v>108.34939759036099</v>
      </c>
      <c r="Q671">
        <v>0.127415905358469</v>
      </c>
    </row>
    <row r="672" spans="1:17" x14ac:dyDescent="0.3">
      <c r="A672" t="s">
        <v>1481</v>
      </c>
      <c r="B672" t="s">
        <v>1482</v>
      </c>
      <c r="C672" t="s">
        <v>3186</v>
      </c>
      <c r="D672" t="s">
        <v>21</v>
      </c>
      <c r="E672">
        <v>7150.0742932000003</v>
      </c>
      <c r="F672">
        <v>122.35</v>
      </c>
      <c r="G672">
        <v>9.9723686543031498</v>
      </c>
      <c r="H672">
        <v>2.60277571709628</v>
      </c>
      <c r="I672">
        <v>11.765806850246699</v>
      </c>
      <c r="J672">
        <v>-9.1218217059341598</v>
      </c>
      <c r="K672">
        <v>126.056787909701</v>
      </c>
      <c r="L672">
        <v>111.730241743292</v>
      </c>
      <c r="M672">
        <v>29.9998917961362</v>
      </c>
      <c r="N672">
        <v>0.68673808030175998</v>
      </c>
      <c r="O672">
        <v>17.0412750306497</v>
      </c>
      <c r="P672">
        <v>52.423072131555898</v>
      </c>
      <c r="Q672">
        <v>0.27901281928996702</v>
      </c>
    </row>
    <row r="673" spans="1:17" x14ac:dyDescent="0.3">
      <c r="A673" t="s">
        <v>1483</v>
      </c>
      <c r="B673" t="s">
        <v>1484</v>
      </c>
      <c r="C673" t="s">
        <v>3175</v>
      </c>
      <c r="D673" t="s">
        <v>54</v>
      </c>
      <c r="E673">
        <v>7131.0373747119902</v>
      </c>
      <c r="F673">
        <v>219.74</v>
      </c>
      <c r="G673">
        <v>-32.4416786717169</v>
      </c>
      <c r="H673">
        <v>0.889721075083452</v>
      </c>
      <c r="I673">
        <v>-54.526750735562501</v>
      </c>
      <c r="J673">
        <v>-4.9618741883658899</v>
      </c>
      <c r="K673">
        <v>227.351717658875</v>
      </c>
      <c r="L673">
        <v>256.00775008126499</v>
      </c>
      <c r="M673">
        <v>36.755474200905397</v>
      </c>
      <c r="N673">
        <v>0.88989281704324896</v>
      </c>
      <c r="O673">
        <v>115.163374897606</v>
      </c>
      <c r="P673">
        <v>12.0550739418664</v>
      </c>
      <c r="Q673">
        <v>-2.7841463130605999E-2</v>
      </c>
    </row>
    <row r="674" spans="1:17" x14ac:dyDescent="0.3">
      <c r="A674" t="s">
        <v>1485</v>
      </c>
      <c r="B674" t="s">
        <v>1486</v>
      </c>
      <c r="C674" t="s">
        <v>3173</v>
      </c>
      <c r="D674" t="s">
        <v>382</v>
      </c>
      <c r="E674">
        <v>7117.3311917399997</v>
      </c>
      <c r="F674">
        <v>310.95</v>
      </c>
      <c r="G674">
        <v>-50.866307840160196</v>
      </c>
      <c r="H674">
        <v>3.02538944759005</v>
      </c>
      <c r="I674">
        <v>-7.6889484282097804</v>
      </c>
      <c r="J674">
        <v>9.4419106235672495E-3</v>
      </c>
      <c r="K674">
        <v>301.74686665453402</v>
      </c>
      <c r="L674">
        <v>315.06904914862997</v>
      </c>
      <c r="M674">
        <v>56.544688995117298</v>
      </c>
      <c r="N674">
        <v>1.00546918074284</v>
      </c>
      <c r="O674">
        <v>37.626628075253201</v>
      </c>
      <c r="P674">
        <v>20.453224869262002</v>
      </c>
      <c r="Q674">
        <v>-8.3113030300120006E-3</v>
      </c>
    </row>
    <row r="675" spans="1:17" x14ac:dyDescent="0.3">
      <c r="A675" t="s">
        <v>1487</v>
      </c>
      <c r="B675" t="s">
        <v>1488</v>
      </c>
      <c r="C675" t="s">
        <v>3186</v>
      </c>
      <c r="D675" t="s">
        <v>54</v>
      </c>
      <c r="E675">
        <v>7116.3976225500001</v>
      </c>
      <c r="F675">
        <v>1403.1</v>
      </c>
      <c r="G675">
        <v>139.86726325103001</v>
      </c>
      <c r="H675">
        <v>-2.1576248523739099</v>
      </c>
      <c r="I675">
        <v>20.3535705534219</v>
      </c>
      <c r="J675">
        <v>-7.1216981270908502</v>
      </c>
      <c r="K675">
        <v>1377.4616553218</v>
      </c>
      <c r="L675">
        <v>1095.8786430431001</v>
      </c>
      <c r="M675">
        <v>35.986517504432598</v>
      </c>
      <c r="N675">
        <v>0.67586910456150595</v>
      </c>
      <c r="O675">
        <v>13.320504596963801</v>
      </c>
      <c r="P675">
        <v>224.75407938895901</v>
      </c>
      <c r="Q675">
        <v>0.119363019361413</v>
      </c>
    </row>
    <row r="676" spans="1:17" x14ac:dyDescent="0.3">
      <c r="A676" t="s">
        <v>1489</v>
      </c>
      <c r="B676" t="s">
        <v>1490</v>
      </c>
      <c r="C676" t="s">
        <v>3178</v>
      </c>
      <c r="D676" t="s">
        <v>72</v>
      </c>
      <c r="E676">
        <v>7072.31407253</v>
      </c>
      <c r="F676">
        <v>3574.3</v>
      </c>
      <c r="G676">
        <v>45.229181315804396</v>
      </c>
      <c r="H676">
        <v>-6.2231322302868897</v>
      </c>
      <c r="I676">
        <v>62.2002700630349</v>
      </c>
      <c r="J676">
        <v>-4.6403121903632201</v>
      </c>
      <c r="K676">
        <v>3440.8588877102102</v>
      </c>
      <c r="L676">
        <v>2753.1991257212999</v>
      </c>
      <c r="M676">
        <v>41.672643640403599</v>
      </c>
      <c r="N676">
        <v>0.51425405030777305</v>
      </c>
      <c r="O676">
        <v>6.8754721204151901</v>
      </c>
      <c r="P676">
        <v>124.094043887147</v>
      </c>
      <c r="Q676">
        <v>-2.4516657217150999E-2</v>
      </c>
    </row>
    <row r="677" spans="1:17" x14ac:dyDescent="0.3">
      <c r="A677" t="s">
        <v>1491</v>
      </c>
      <c r="B677" t="s">
        <v>1492</v>
      </c>
      <c r="C677" t="s">
        <v>3181</v>
      </c>
      <c r="D677" t="s">
        <v>463</v>
      </c>
      <c r="E677">
        <v>7053.7502029249999</v>
      </c>
      <c r="F677">
        <v>496.75</v>
      </c>
      <c r="G677">
        <v>-52.969588663189903</v>
      </c>
      <c r="H677">
        <v>9.6061681920378099</v>
      </c>
      <c r="I677">
        <v>-6.3988213467181998</v>
      </c>
      <c r="J677">
        <v>-3.6787215218384102</v>
      </c>
      <c r="K677">
        <v>480.97432967612502</v>
      </c>
      <c r="L677">
        <v>518.57974210165003</v>
      </c>
      <c r="M677">
        <v>54.5669269519829</v>
      </c>
      <c r="N677">
        <v>1.47685169892142</v>
      </c>
      <c r="O677">
        <v>40.392551585304403</v>
      </c>
      <c r="P677">
        <v>15.9276546091015</v>
      </c>
      <c r="Q677">
        <v>-3.3282864564315999E-2</v>
      </c>
    </row>
    <row r="678" spans="1:17" x14ac:dyDescent="0.3">
      <c r="A678" t="s">
        <v>1493</v>
      </c>
      <c r="B678" t="s">
        <v>1494</v>
      </c>
      <c r="C678" t="s">
        <v>3178</v>
      </c>
      <c r="D678" t="s">
        <v>1495</v>
      </c>
      <c r="E678">
        <v>7048.5383891000001</v>
      </c>
      <c r="F678">
        <v>517.4</v>
      </c>
      <c r="G678">
        <v>-2.0452458182867899</v>
      </c>
      <c r="H678">
        <v>10.307368659079399</v>
      </c>
      <c r="I678">
        <v>-5.2098059548076998</v>
      </c>
      <c r="J678">
        <v>0.83363264105514301</v>
      </c>
      <c r="K678">
        <v>485.90943186998499</v>
      </c>
      <c r="L678">
        <v>458.25743465076403</v>
      </c>
      <c r="M678">
        <v>59.803708701712999</v>
      </c>
      <c r="N678">
        <v>0.78446610452215104</v>
      </c>
      <c r="O678">
        <v>11.499806725937299</v>
      </c>
      <c r="P678">
        <v>51.153958515921701</v>
      </c>
    </row>
    <row r="679" spans="1:17" x14ac:dyDescent="0.3">
      <c r="A679" t="s">
        <v>1496</v>
      </c>
      <c r="B679" t="s">
        <v>1497</v>
      </c>
      <c r="C679" t="s">
        <v>3177</v>
      </c>
      <c r="D679" t="s">
        <v>197</v>
      </c>
      <c r="E679">
        <v>7046.0783151750002</v>
      </c>
      <c r="F679">
        <v>2454.75</v>
      </c>
      <c r="G679">
        <v>117.020978192526</v>
      </c>
      <c r="H679">
        <v>-11.726199458079</v>
      </c>
      <c r="I679">
        <v>89.186432257919293</v>
      </c>
      <c r="J679">
        <v>-7.9562619336381397</v>
      </c>
      <c r="K679">
        <v>2476.1121817875201</v>
      </c>
      <c r="L679">
        <v>1877.9153583273601</v>
      </c>
      <c r="M679">
        <v>24.007438368618899</v>
      </c>
      <c r="N679">
        <v>0.30697915410886401</v>
      </c>
      <c r="O679">
        <v>20.260719014156201</v>
      </c>
      <c r="P679">
        <v>183.917418459403</v>
      </c>
      <c r="Q679">
        <v>0.15018949648124599</v>
      </c>
    </row>
    <row r="680" spans="1:17" x14ac:dyDescent="0.3">
      <c r="A680" t="s">
        <v>1498</v>
      </c>
      <c r="B680" t="s">
        <v>1499</v>
      </c>
      <c r="C680" t="s">
        <v>3185</v>
      </c>
      <c r="D680" t="s">
        <v>379</v>
      </c>
      <c r="E680">
        <v>7045.3909519619901</v>
      </c>
      <c r="F680">
        <v>86.47</v>
      </c>
      <c r="G680">
        <v>-6.1169905905847504</v>
      </c>
      <c r="H680">
        <v>-1.6285021499327399</v>
      </c>
      <c r="I680">
        <v>8.4673854313008796</v>
      </c>
      <c r="J680">
        <v>-2.87838444031753</v>
      </c>
      <c r="K680">
        <v>84.9034360577012</v>
      </c>
      <c r="L680">
        <v>77.322504788705302</v>
      </c>
      <c r="M680">
        <v>52.9065710940191</v>
      </c>
      <c r="N680">
        <v>0.38174583244825799</v>
      </c>
      <c r="O680">
        <v>13.7388689718977</v>
      </c>
      <c r="P680">
        <v>47.433930093776603</v>
      </c>
      <c r="Q680">
        <v>6.6277383453540006E-2</v>
      </c>
    </row>
    <row r="681" spans="1:17" x14ac:dyDescent="0.3">
      <c r="A681" t="s">
        <v>1500</v>
      </c>
      <c r="B681" t="s">
        <v>1501</v>
      </c>
      <c r="C681" t="s">
        <v>3174</v>
      </c>
      <c r="D681" t="s">
        <v>46</v>
      </c>
      <c r="E681">
        <v>7043.6610226250004</v>
      </c>
      <c r="F681">
        <v>189.25</v>
      </c>
      <c r="G681">
        <v>4.3347206096992101</v>
      </c>
      <c r="H681">
        <v>-3.1510703485348102</v>
      </c>
      <c r="I681">
        <v>-16.544788287744201</v>
      </c>
      <c r="J681">
        <v>-4.2429411225960596</v>
      </c>
      <c r="K681">
        <v>194.13139107530699</v>
      </c>
      <c r="L681">
        <v>190.35666840247299</v>
      </c>
      <c r="M681">
        <v>41.197765381622801</v>
      </c>
      <c r="N681">
        <v>0.68235049539356796</v>
      </c>
      <c r="O681">
        <v>31.7305151915455</v>
      </c>
      <c r="P681">
        <v>37.9373177842565</v>
      </c>
      <c r="Q681">
        <v>0.113216285462753</v>
      </c>
    </row>
    <row r="682" spans="1:17" x14ac:dyDescent="0.3">
      <c r="A682" t="s">
        <v>1502</v>
      </c>
      <c r="B682" t="s">
        <v>1503</v>
      </c>
      <c r="C682" t="s">
        <v>3186</v>
      </c>
      <c r="D682" t="s">
        <v>262</v>
      </c>
      <c r="E682">
        <v>7039.3005984000001</v>
      </c>
      <c r="F682">
        <v>3202.85</v>
      </c>
      <c r="G682">
        <v>-7.6012379956111999</v>
      </c>
      <c r="H682">
        <v>1.9915799411739601</v>
      </c>
      <c r="I682">
        <v>23.827823347713199</v>
      </c>
      <c r="J682">
        <v>-6.7353897703483296</v>
      </c>
      <c r="K682">
        <v>3226.3006258328401</v>
      </c>
      <c r="L682">
        <v>2936.1368545651499</v>
      </c>
      <c r="M682">
        <v>41.014231694347899</v>
      </c>
      <c r="N682">
        <v>0.57318170062617901</v>
      </c>
      <c r="O682">
        <v>21.4543297375774</v>
      </c>
      <c r="P682">
        <v>52.589328251548302</v>
      </c>
      <c r="Q682">
        <v>9.2562562658396005E-2</v>
      </c>
    </row>
    <row r="683" spans="1:17" x14ac:dyDescent="0.3">
      <c r="A683" t="s">
        <v>1504</v>
      </c>
      <c r="B683" t="s">
        <v>1505</v>
      </c>
      <c r="C683" t="s">
        <v>3178</v>
      </c>
      <c r="D683" t="s">
        <v>463</v>
      </c>
      <c r="E683">
        <v>7033.3199414000001</v>
      </c>
      <c r="F683">
        <v>1302.25</v>
      </c>
      <c r="G683">
        <v>-30.367836430876601</v>
      </c>
      <c r="H683">
        <v>10.6872371097308</v>
      </c>
      <c r="I683">
        <v>11.9194585349316</v>
      </c>
      <c r="J683">
        <v>4.6573413437990601</v>
      </c>
      <c r="K683">
        <v>1152.77298811439</v>
      </c>
      <c r="L683">
        <v>1129.60411384852</v>
      </c>
      <c r="M683">
        <v>81.484772454136007</v>
      </c>
      <c r="N683">
        <v>1.25878346049899</v>
      </c>
      <c r="O683">
        <v>7.4294490305240899</v>
      </c>
      <c r="P683">
        <v>39.531768991749701</v>
      </c>
      <c r="Q683">
        <v>-3.4321743045336001E-2</v>
      </c>
    </row>
    <row r="684" spans="1:17" x14ac:dyDescent="0.3">
      <c r="A684" t="s">
        <v>1506</v>
      </c>
      <c r="B684" t="s">
        <v>1507</v>
      </c>
      <c r="C684" t="s">
        <v>3181</v>
      </c>
      <c r="D684" t="s">
        <v>89</v>
      </c>
      <c r="E684">
        <v>7019.6885970550002</v>
      </c>
      <c r="F684">
        <v>1473.65</v>
      </c>
      <c r="G684">
        <v>-29.934810243841799</v>
      </c>
      <c r="H684">
        <v>-0.48776889324534201</v>
      </c>
      <c r="I684">
        <v>-4.8570280553022398</v>
      </c>
      <c r="J684">
        <v>-3.2461840223644498</v>
      </c>
      <c r="K684">
        <v>1463.28802704848</v>
      </c>
      <c r="L684">
        <v>1429.7477647732501</v>
      </c>
      <c r="M684">
        <v>41.969417322364798</v>
      </c>
      <c r="N684">
        <v>4.9546097863186898</v>
      </c>
      <c r="O684">
        <v>7.7596444203168904</v>
      </c>
      <c r="P684">
        <v>17.8919999999999</v>
      </c>
      <c r="Q684">
        <v>-0.132894065481719</v>
      </c>
    </row>
    <row r="685" spans="1:17" x14ac:dyDescent="0.3">
      <c r="A685" t="s">
        <v>1508</v>
      </c>
      <c r="B685" t="s">
        <v>1509</v>
      </c>
      <c r="C685" t="s">
        <v>631</v>
      </c>
      <c r="D685" t="s">
        <v>631</v>
      </c>
      <c r="E685">
        <v>7018.2139999999999</v>
      </c>
      <c r="F685">
        <v>350</v>
      </c>
      <c r="G685">
        <v>-32.100521271197799</v>
      </c>
      <c r="H685">
        <v>-2.8899439456743701</v>
      </c>
      <c r="I685">
        <v>-8.7266880480072793</v>
      </c>
      <c r="J685">
        <v>-5.4320827287472602</v>
      </c>
      <c r="K685">
        <v>361.51717925111501</v>
      </c>
      <c r="L685">
        <v>349.87782058312098</v>
      </c>
      <c r="M685">
        <v>34.8802324064022</v>
      </c>
      <c r="N685">
        <v>0.61133004901902199</v>
      </c>
      <c r="O685">
        <v>24.842857142857099</v>
      </c>
      <c r="P685">
        <v>30.718954248366</v>
      </c>
      <c r="Q685">
        <v>0.12602370437982999</v>
      </c>
    </row>
    <row r="686" spans="1:17" x14ac:dyDescent="0.3">
      <c r="A686" t="s">
        <v>1510</v>
      </c>
      <c r="B686" t="s">
        <v>1511</v>
      </c>
      <c r="C686" t="s">
        <v>3185</v>
      </c>
      <c r="D686" t="s">
        <v>379</v>
      </c>
      <c r="E686">
        <v>7003.1430250200001</v>
      </c>
      <c r="F686">
        <v>1553.55</v>
      </c>
      <c r="G686">
        <v>57.154008480412003</v>
      </c>
      <c r="H686">
        <v>-15.5820180164964</v>
      </c>
      <c r="I686">
        <v>44.884247957223401</v>
      </c>
      <c r="J686">
        <v>-5.8994141862252496</v>
      </c>
      <c r="K686">
        <v>1673.0318207001999</v>
      </c>
      <c r="L686">
        <v>1391.2199680640599</v>
      </c>
      <c r="M686">
        <v>30.0419590621396</v>
      </c>
      <c r="N686">
        <v>0.91103539418203305</v>
      </c>
      <c r="O686">
        <v>23.9612500402304</v>
      </c>
      <c r="P686">
        <v>103.184671723777</v>
      </c>
      <c r="Q686">
        <v>6.5009099890699001E-2</v>
      </c>
    </row>
    <row r="687" spans="1:17" x14ac:dyDescent="0.3">
      <c r="A687" t="s">
        <v>1512</v>
      </c>
      <c r="B687" t="s">
        <v>1513</v>
      </c>
      <c r="C687" t="s">
        <v>3176</v>
      </c>
      <c r="D687" t="s">
        <v>819</v>
      </c>
      <c r="E687">
        <v>6997.6367084399899</v>
      </c>
      <c r="F687">
        <v>236.4</v>
      </c>
      <c r="G687">
        <v>31.4998417089584</v>
      </c>
      <c r="H687">
        <v>11.913962139962999</v>
      </c>
      <c r="I687">
        <v>19.754896124200801</v>
      </c>
      <c r="J687">
        <v>7.2389906954247403</v>
      </c>
      <c r="K687">
        <v>217.41268495311101</v>
      </c>
      <c r="L687">
        <v>199.47940050892799</v>
      </c>
      <c r="M687">
        <v>70.339557722394602</v>
      </c>
      <c r="N687">
        <v>1.4977936529467399</v>
      </c>
      <c r="O687">
        <v>7.6988155668358704</v>
      </c>
      <c r="P687">
        <v>88.2165605095541</v>
      </c>
      <c r="Q687">
        <v>9.4229935928026004E-2</v>
      </c>
    </row>
    <row r="688" spans="1:17" x14ac:dyDescent="0.3">
      <c r="A688" t="s">
        <v>1514</v>
      </c>
      <c r="B688" t="s">
        <v>1515</v>
      </c>
      <c r="C688" t="s">
        <v>3169</v>
      </c>
      <c r="D688" t="s">
        <v>285</v>
      </c>
      <c r="E688">
        <v>6977.1752976949901</v>
      </c>
      <c r="F688">
        <v>1416.95</v>
      </c>
      <c r="G688">
        <v>127.137383892773</v>
      </c>
      <c r="H688">
        <v>2.0399100375551198</v>
      </c>
      <c r="I688">
        <v>41.197084845252597</v>
      </c>
      <c r="J688">
        <v>-7.1800622231861899E-2</v>
      </c>
      <c r="K688">
        <v>1303.1390762460801</v>
      </c>
      <c r="L688">
        <v>1041.3849745811699</v>
      </c>
      <c r="M688">
        <v>59.731060266411802</v>
      </c>
      <c r="N688">
        <v>0.446530404616647</v>
      </c>
      <c r="O688">
        <v>6.8174600374042802</v>
      </c>
      <c r="P688">
        <v>171.420362034287</v>
      </c>
      <c r="Q688">
        <v>9.7812387451109997E-2</v>
      </c>
    </row>
    <row r="689" spans="1:17" x14ac:dyDescent="0.3">
      <c r="A689" t="s">
        <v>1516</v>
      </c>
      <c r="B689" t="s">
        <v>1517</v>
      </c>
      <c r="C689" t="s">
        <v>3184</v>
      </c>
      <c r="D689" t="s">
        <v>132</v>
      </c>
      <c r="E689">
        <v>6974.8969740599996</v>
      </c>
      <c r="F689">
        <v>236.36</v>
      </c>
      <c r="G689">
        <v>139.376276683562</v>
      </c>
      <c r="H689">
        <v>5.51911948262038</v>
      </c>
      <c r="I689">
        <v>66.057587949089594</v>
      </c>
      <c r="J689">
        <v>0.24500592313227801</v>
      </c>
      <c r="K689">
        <v>219.872169444973</v>
      </c>
      <c r="L689">
        <v>174.716823934008</v>
      </c>
      <c r="M689">
        <v>52.642386213650298</v>
      </c>
      <c r="N689">
        <v>0.38801606024331298</v>
      </c>
      <c r="O689">
        <v>5.7708580132001801</v>
      </c>
      <c r="P689">
        <v>184.086538461538</v>
      </c>
      <c r="Q689">
        <v>0.161020545929841</v>
      </c>
    </row>
    <row r="690" spans="1:17" x14ac:dyDescent="0.3">
      <c r="A690" t="s">
        <v>1518</v>
      </c>
      <c r="B690" t="s">
        <v>1519</v>
      </c>
      <c r="C690" t="s">
        <v>3186</v>
      </c>
      <c r="D690" t="s">
        <v>440</v>
      </c>
      <c r="E690">
        <v>6906.78804721499</v>
      </c>
      <c r="F690">
        <v>7180.15</v>
      </c>
      <c r="G690">
        <v>0.53393307449142502</v>
      </c>
      <c r="H690">
        <v>14.5534448430467</v>
      </c>
      <c r="I690">
        <v>18.3827287713912</v>
      </c>
      <c r="J690">
        <v>2.9283592895409498</v>
      </c>
      <c r="K690">
        <v>6085.3922894491998</v>
      </c>
      <c r="L690">
        <v>5695.51871490759</v>
      </c>
      <c r="M690">
        <v>92.877048319432902</v>
      </c>
      <c r="N690">
        <v>1.3494204728299799</v>
      </c>
      <c r="O690">
        <v>3.5493687457782901</v>
      </c>
      <c r="P690">
        <v>44.081350082273097</v>
      </c>
      <c r="Q690">
        <v>9.2852425401281996E-2</v>
      </c>
    </row>
    <row r="691" spans="1:17" x14ac:dyDescent="0.3">
      <c r="A691" t="s">
        <v>1520</v>
      </c>
      <c r="B691" t="s">
        <v>1521</v>
      </c>
      <c r="C691" t="s">
        <v>3186</v>
      </c>
      <c r="D691" t="s">
        <v>1522</v>
      </c>
      <c r="E691">
        <v>6880.6956536850003</v>
      </c>
      <c r="F691">
        <v>539.35</v>
      </c>
      <c r="G691">
        <v>-8.2084464830846997</v>
      </c>
      <c r="H691">
        <v>-9.0862787791144601</v>
      </c>
      <c r="I691">
        <v>2.906880494418</v>
      </c>
      <c r="J691">
        <v>-3.4568957141298799</v>
      </c>
      <c r="K691">
        <v>564.67670292742901</v>
      </c>
      <c r="L691">
        <v>546.56503358519706</v>
      </c>
      <c r="M691">
        <v>40.542946775379498</v>
      </c>
      <c r="N691">
        <v>0.95075124358257002</v>
      </c>
      <c r="O691">
        <v>22.740335589135</v>
      </c>
      <c r="P691">
        <v>38.936115404430701</v>
      </c>
      <c r="Q691">
        <v>6.1851795129962001E-2</v>
      </c>
    </row>
    <row r="692" spans="1:17" x14ac:dyDescent="0.3">
      <c r="A692" t="s">
        <v>1523</v>
      </c>
      <c r="B692" t="s">
        <v>1524</v>
      </c>
      <c r="C692" t="s">
        <v>3186</v>
      </c>
      <c r="D692" t="s">
        <v>83</v>
      </c>
      <c r="E692">
        <v>6818.1670764</v>
      </c>
      <c r="F692">
        <v>146.5</v>
      </c>
      <c r="G692">
        <v>410.58239416705197</v>
      </c>
      <c r="H692">
        <v>57.376786129948798</v>
      </c>
      <c r="I692">
        <v>121.229136583374</v>
      </c>
      <c r="J692">
        <v>14.442205443387</v>
      </c>
      <c r="K692">
        <v>104.114774308178</v>
      </c>
      <c r="L692">
        <v>69.712692000524697</v>
      </c>
      <c r="M692">
        <v>76.771614919073301</v>
      </c>
      <c r="N692">
        <v>1.4616424553663401</v>
      </c>
      <c r="O692">
        <v>4.4368600682593797</v>
      </c>
      <c r="P692">
        <v>475.63850687622698</v>
      </c>
      <c r="Q692">
        <v>0.13303509438524899</v>
      </c>
    </row>
    <row r="693" spans="1:17" x14ac:dyDescent="0.3">
      <c r="A693" t="s">
        <v>1525</v>
      </c>
      <c r="B693" t="s">
        <v>1526</v>
      </c>
      <c r="C693" t="s">
        <v>3186</v>
      </c>
      <c r="D693" t="s">
        <v>46</v>
      </c>
      <c r="E693">
        <v>6809.6680164899999</v>
      </c>
      <c r="F693">
        <v>390.9</v>
      </c>
      <c r="G693">
        <v>-24.974597860527801</v>
      </c>
      <c r="H693">
        <v>-8.3716201128811107</v>
      </c>
      <c r="I693">
        <v>-13.9881413948141</v>
      </c>
      <c r="J693">
        <v>-0.430929903588813</v>
      </c>
      <c r="M693">
        <v>59.469160889343101</v>
      </c>
      <c r="O693">
        <v>8.6722947045280101</v>
      </c>
      <c r="P693">
        <v>6.2516988312041297</v>
      </c>
    </row>
    <row r="694" spans="1:17" x14ac:dyDescent="0.3">
      <c r="A694" t="s">
        <v>1527</v>
      </c>
      <c r="B694" t="s">
        <v>1528</v>
      </c>
      <c r="C694" t="s">
        <v>3186</v>
      </c>
      <c r="D694" t="s">
        <v>262</v>
      </c>
      <c r="E694">
        <v>6794.0305111999996</v>
      </c>
      <c r="F694">
        <v>2494.75</v>
      </c>
      <c r="G694">
        <v>-16.856264850553899</v>
      </c>
      <c r="H694">
        <v>8.0912680001166102</v>
      </c>
      <c r="I694">
        <v>18.8599563383979</v>
      </c>
      <c r="J694">
        <v>-1.2843114910556199</v>
      </c>
      <c r="K694">
        <v>2423.9289417054101</v>
      </c>
      <c r="L694">
        <v>2285.3416950523201</v>
      </c>
      <c r="M694">
        <v>54.897453336957497</v>
      </c>
      <c r="N694">
        <v>0.90492426233197798</v>
      </c>
      <c r="O694">
        <v>10.9169255436416</v>
      </c>
      <c r="P694">
        <v>45.043604651162703</v>
      </c>
      <c r="Q694">
        <v>0.106177251617152</v>
      </c>
    </row>
    <row r="695" spans="1:17" x14ac:dyDescent="0.3">
      <c r="A695" t="s">
        <v>1529</v>
      </c>
      <c r="B695" t="s">
        <v>1530</v>
      </c>
      <c r="C695" t="s">
        <v>3174</v>
      </c>
      <c r="D695" t="s">
        <v>46</v>
      </c>
      <c r="E695">
        <v>6792.9404049659997</v>
      </c>
      <c r="F695">
        <v>241.98</v>
      </c>
      <c r="G695">
        <v>103.100084809743</v>
      </c>
      <c r="H695">
        <v>1.82046656906485</v>
      </c>
      <c r="I695">
        <v>39.017133009415197</v>
      </c>
      <c r="J695">
        <v>-5.4454195595962398</v>
      </c>
      <c r="K695">
        <v>238.64277711702499</v>
      </c>
      <c r="L695">
        <v>196.387692382121</v>
      </c>
      <c r="M695">
        <v>42.513799305305902</v>
      </c>
      <c r="N695">
        <v>1.68450988646426</v>
      </c>
      <c r="O695">
        <v>17.670881891065299</v>
      </c>
      <c r="P695">
        <v>138.28655834564199</v>
      </c>
      <c r="Q695">
        <v>9.7192335177439998E-2</v>
      </c>
    </row>
    <row r="696" spans="1:17" x14ac:dyDescent="0.3">
      <c r="A696" t="s">
        <v>1531</v>
      </c>
      <c r="B696" t="s">
        <v>1532</v>
      </c>
      <c r="C696" t="s">
        <v>3180</v>
      </c>
      <c r="D696" t="s">
        <v>407</v>
      </c>
      <c r="E696">
        <v>6764.3905981620001</v>
      </c>
      <c r="F696">
        <v>217.74</v>
      </c>
      <c r="G696">
        <v>118.19240240521501</v>
      </c>
      <c r="H696">
        <v>0.75394971263133004</v>
      </c>
      <c r="I696">
        <v>19.139122169139299</v>
      </c>
      <c r="J696">
        <v>-1.07767966988724</v>
      </c>
      <c r="K696">
        <v>209.87467187529899</v>
      </c>
      <c r="L696">
        <v>179.11444364955699</v>
      </c>
      <c r="M696">
        <v>60.907939132628698</v>
      </c>
      <c r="N696">
        <v>0.87638207199125895</v>
      </c>
      <c r="O696">
        <v>2.0437218701203101</v>
      </c>
      <c r="P696">
        <v>205.38569424964899</v>
      </c>
      <c r="Q696">
        <v>0.12282859738306701</v>
      </c>
    </row>
    <row r="697" spans="1:17" x14ac:dyDescent="0.3">
      <c r="A697" t="s">
        <v>1533</v>
      </c>
      <c r="B697" t="s">
        <v>1534</v>
      </c>
      <c r="C697" t="s">
        <v>3184</v>
      </c>
      <c r="D697" t="s">
        <v>132</v>
      </c>
      <c r="E697">
        <v>6752.2696127500003</v>
      </c>
      <c r="F697">
        <v>809.75</v>
      </c>
      <c r="G697">
        <v>58.742407742401397</v>
      </c>
      <c r="H697">
        <v>-12.3183734592203</v>
      </c>
      <c r="I697">
        <v>-0.39820100718275397</v>
      </c>
      <c r="J697">
        <v>-5.2436075460186897</v>
      </c>
      <c r="K697">
        <v>861.420044151458</v>
      </c>
      <c r="L697">
        <v>765.499566727255</v>
      </c>
      <c r="M697">
        <v>38.245914805164702</v>
      </c>
      <c r="N697">
        <v>0.46963079693329202</v>
      </c>
      <c r="O697">
        <v>37.079345476999002</v>
      </c>
      <c r="P697">
        <v>123.811498065229</v>
      </c>
      <c r="Q697">
        <v>0.14262247392334901</v>
      </c>
    </row>
    <row r="698" spans="1:17" x14ac:dyDescent="0.3">
      <c r="A698" t="s">
        <v>1535</v>
      </c>
      <c r="B698" t="s">
        <v>1536</v>
      </c>
      <c r="C698" t="s">
        <v>3186</v>
      </c>
      <c r="D698" t="s">
        <v>1056</v>
      </c>
      <c r="E698">
        <v>6746.8437323999997</v>
      </c>
      <c r="F698">
        <v>131.5</v>
      </c>
      <c r="G698">
        <v>-16.2813653344366</v>
      </c>
      <c r="H698">
        <v>-2.2543070908061802</v>
      </c>
      <c r="I698">
        <v>-9.4302116218186907</v>
      </c>
      <c r="J698">
        <v>-1.8424099412282799</v>
      </c>
      <c r="K698">
        <v>123.072084437394</v>
      </c>
      <c r="M698">
        <v>1.05563603616817</v>
      </c>
      <c r="N698">
        <v>0.9375</v>
      </c>
      <c r="O698">
        <v>0.65399239543726395</v>
      </c>
      <c r="P698">
        <v>10.970464135021</v>
      </c>
    </row>
    <row r="699" spans="1:17" x14ac:dyDescent="0.3">
      <c r="A699" t="s">
        <v>1537</v>
      </c>
      <c r="B699" t="s">
        <v>1538</v>
      </c>
      <c r="C699" t="s">
        <v>3182</v>
      </c>
      <c r="D699" t="s">
        <v>132</v>
      </c>
      <c r="E699">
        <v>6732.0968782</v>
      </c>
      <c r="F699">
        <v>955.45</v>
      </c>
      <c r="G699">
        <v>7.7220460214400104</v>
      </c>
      <c r="H699">
        <v>2.40984774987774</v>
      </c>
      <c r="I699">
        <v>5.2422640153207398</v>
      </c>
      <c r="J699">
        <v>-7.3859096453119202</v>
      </c>
      <c r="K699">
        <v>935.96212477849201</v>
      </c>
      <c r="L699">
        <v>867.00629490793995</v>
      </c>
      <c r="M699">
        <v>45.589575605638899</v>
      </c>
      <c r="N699">
        <v>1.5316215952561301</v>
      </c>
      <c r="O699">
        <v>7.7921398293997601</v>
      </c>
      <c r="P699">
        <v>55.092930768606401</v>
      </c>
      <c r="Q699">
        <v>3.8176846259593999E-2</v>
      </c>
    </row>
    <row r="700" spans="1:17" x14ac:dyDescent="0.3">
      <c r="A700" t="s">
        <v>1539</v>
      </c>
      <c r="B700" t="s">
        <v>1540</v>
      </c>
      <c r="C700" t="s">
        <v>631</v>
      </c>
      <c r="D700" t="s">
        <v>463</v>
      </c>
      <c r="E700">
        <v>6714.1492351999996</v>
      </c>
      <c r="F700">
        <v>940.25</v>
      </c>
      <c r="G700">
        <v>-3.4196672428994299</v>
      </c>
      <c r="H700">
        <v>2.7371289422965099</v>
      </c>
      <c r="I700">
        <v>10.155220981022101</v>
      </c>
      <c r="J700">
        <v>2.6046858882635502</v>
      </c>
      <c r="K700">
        <v>925.08942668637201</v>
      </c>
      <c r="L700">
        <v>852.67931516639396</v>
      </c>
      <c r="M700">
        <v>54.025823565759303</v>
      </c>
      <c r="N700">
        <v>0.34360469734666199</v>
      </c>
      <c r="O700">
        <v>19.968093592129701</v>
      </c>
      <c r="P700">
        <v>36.922964904616201</v>
      </c>
      <c r="Q700">
        <v>0.15895723371096401</v>
      </c>
    </row>
    <row r="701" spans="1:17" x14ac:dyDescent="0.3">
      <c r="A701" t="s">
        <v>1541</v>
      </c>
      <c r="B701" t="s">
        <v>1542</v>
      </c>
      <c r="C701" t="s">
        <v>3186</v>
      </c>
      <c r="D701" t="s">
        <v>127</v>
      </c>
      <c r="E701">
        <v>6655.9762992799997</v>
      </c>
      <c r="F701">
        <v>425.15</v>
      </c>
      <c r="G701">
        <v>-4.6975639700485798</v>
      </c>
      <c r="H701">
        <v>23.0859295955843</v>
      </c>
      <c r="I701">
        <v>6.2888924956650802</v>
      </c>
      <c r="J701">
        <v>-2.8495875286327599</v>
      </c>
      <c r="M701">
        <v>52.9129088589454</v>
      </c>
      <c r="O701">
        <v>8.4087968952134506</v>
      </c>
      <c r="P701">
        <v>30.775146108889501</v>
      </c>
    </row>
    <row r="702" spans="1:17" x14ac:dyDescent="0.3">
      <c r="A702" t="s">
        <v>1543</v>
      </c>
      <c r="B702" t="s">
        <v>1544</v>
      </c>
      <c r="C702" t="s">
        <v>3186</v>
      </c>
      <c r="D702" t="s">
        <v>46</v>
      </c>
      <c r="E702">
        <v>6646.4135028250003</v>
      </c>
      <c r="F702">
        <v>615.35</v>
      </c>
      <c r="G702">
        <v>1530.34535888291</v>
      </c>
      <c r="H702">
        <v>-84.379179086469094</v>
      </c>
      <c r="I702">
        <v>281.29952253735098</v>
      </c>
      <c r="J702">
        <v>-1.7835864118165099</v>
      </c>
      <c r="K702">
        <v>601.35946322965503</v>
      </c>
      <c r="L702">
        <v>367.199062297956</v>
      </c>
      <c r="M702">
        <v>43.185479173724097</v>
      </c>
      <c r="N702">
        <v>0.81555725170395899</v>
      </c>
      <c r="O702">
        <v>22.528642236125702</v>
      </c>
      <c r="P702">
        <v>1861.5875039846901</v>
      </c>
    </row>
    <row r="703" spans="1:17" x14ac:dyDescent="0.3">
      <c r="A703" t="s">
        <v>1545</v>
      </c>
      <c r="B703" t="s">
        <v>1546</v>
      </c>
      <c r="C703" t="s">
        <v>3186</v>
      </c>
      <c r="D703" t="s">
        <v>1363</v>
      </c>
      <c r="E703">
        <v>6636.6662775300001</v>
      </c>
      <c r="F703">
        <v>1414.55</v>
      </c>
      <c r="G703">
        <v>-17.125506139948499</v>
      </c>
      <c r="H703">
        <v>-1.1038013749151001</v>
      </c>
      <c r="I703">
        <v>-10.4525025632393</v>
      </c>
      <c r="J703">
        <v>-0.35199120453559102</v>
      </c>
      <c r="K703">
        <v>1396.3500525959901</v>
      </c>
      <c r="L703">
        <v>1361.75249240228</v>
      </c>
      <c r="M703">
        <v>77.088001342421407</v>
      </c>
      <c r="N703">
        <v>0.76353619230013903</v>
      </c>
      <c r="O703">
        <v>2.4460075642430401</v>
      </c>
      <c r="P703">
        <v>12.4130806214487</v>
      </c>
      <c r="Q703">
        <v>-5.5078309021881003E-2</v>
      </c>
    </row>
    <row r="704" spans="1:17" x14ac:dyDescent="0.3">
      <c r="A704" t="s">
        <v>1547</v>
      </c>
      <c r="B704" t="s">
        <v>1548</v>
      </c>
      <c r="C704" t="s">
        <v>3182</v>
      </c>
      <c r="D704" t="s">
        <v>423</v>
      </c>
      <c r="E704">
        <v>6616.0890702719998</v>
      </c>
      <c r="F704">
        <v>67.319999999999993</v>
      </c>
      <c r="G704">
        <v>-26.792205677138298</v>
      </c>
      <c r="H704">
        <v>6.6082941237687098</v>
      </c>
      <c r="I704">
        <v>-14.8826145686991</v>
      </c>
      <c r="J704">
        <v>-8.0669998753373395</v>
      </c>
      <c r="K704">
        <v>66.494488649574194</v>
      </c>
      <c r="L704">
        <v>68.773594058347101</v>
      </c>
      <c r="M704">
        <v>46.7994631381791</v>
      </c>
      <c r="N704">
        <v>0.89953035350266097</v>
      </c>
      <c r="O704">
        <v>45.5733808674985</v>
      </c>
      <c r="P704">
        <v>14.8217636022513</v>
      </c>
      <c r="Q704">
        <v>3.0110980561181999E-2</v>
      </c>
    </row>
    <row r="705" spans="1:17" x14ac:dyDescent="0.3">
      <c r="A705" t="s">
        <v>1549</v>
      </c>
      <c r="B705" t="s">
        <v>1550</v>
      </c>
      <c r="C705" t="s">
        <v>631</v>
      </c>
      <c r="D705" t="s">
        <v>463</v>
      </c>
      <c r="E705">
        <v>6596.5239441599997</v>
      </c>
      <c r="F705">
        <v>2193.6</v>
      </c>
      <c r="G705">
        <v>19.118130814760399</v>
      </c>
      <c r="H705">
        <v>-4.1017468032030102</v>
      </c>
      <c r="I705">
        <v>79.1314485636359</v>
      </c>
      <c r="J705">
        <v>-3.6000237423927999</v>
      </c>
      <c r="K705">
        <v>2135.0753038037601</v>
      </c>
      <c r="L705">
        <v>1700.1770838212501</v>
      </c>
      <c r="M705">
        <v>30.1384007579288</v>
      </c>
      <c r="N705">
        <v>0.53072540245667399</v>
      </c>
      <c r="O705">
        <v>13.648796498905901</v>
      </c>
      <c r="P705">
        <v>104.674597620713</v>
      </c>
      <c r="Q705">
        <v>-7.6645829257004E-2</v>
      </c>
    </row>
    <row r="706" spans="1:17" x14ac:dyDescent="0.3">
      <c r="A706" t="s">
        <v>1551</v>
      </c>
      <c r="B706" t="s">
        <v>1552</v>
      </c>
      <c r="C706" t="s">
        <v>3185</v>
      </c>
      <c r="D706" t="s">
        <v>379</v>
      </c>
      <c r="E706">
        <v>6579.6375008000005</v>
      </c>
      <c r="F706">
        <v>134.12</v>
      </c>
      <c r="G706">
        <v>47.570480514362004</v>
      </c>
      <c r="H706">
        <v>-8.2568644885820994</v>
      </c>
      <c r="I706">
        <v>35.045137449847502</v>
      </c>
      <c r="J706">
        <v>-3.9033142783553099</v>
      </c>
      <c r="K706">
        <v>133.69615331138701</v>
      </c>
      <c r="L706">
        <v>114.297060622929</v>
      </c>
      <c r="M706">
        <v>57.987234014987799</v>
      </c>
      <c r="N706">
        <v>0.166818643380788</v>
      </c>
      <c r="O706">
        <v>26.714882195049199</v>
      </c>
      <c r="P706">
        <v>106.17986164488801</v>
      </c>
      <c r="Q706">
        <v>8.0076107617045006E-2</v>
      </c>
    </row>
    <row r="707" spans="1:17" x14ac:dyDescent="0.3">
      <c r="A707" t="s">
        <v>1553</v>
      </c>
      <c r="B707" t="s">
        <v>1554</v>
      </c>
      <c r="C707" t="s">
        <v>3183</v>
      </c>
      <c r="D707" t="s">
        <v>1555</v>
      </c>
      <c r="E707">
        <v>6531.20612385</v>
      </c>
      <c r="F707">
        <v>500.3</v>
      </c>
      <c r="G707">
        <v>-8.2745727831348699</v>
      </c>
      <c r="H707">
        <v>-5.7065560494828702</v>
      </c>
      <c r="I707">
        <v>-13.888284076138</v>
      </c>
      <c r="J707">
        <v>-2.1207399611089901</v>
      </c>
      <c r="K707">
        <v>509.46286482850002</v>
      </c>
      <c r="L707">
        <v>504.73433657149701</v>
      </c>
      <c r="M707">
        <v>41.100799224939301</v>
      </c>
      <c r="N707">
        <v>0.35673928917470099</v>
      </c>
      <c r="O707">
        <v>33.789726164301399</v>
      </c>
      <c r="P707">
        <v>27.937603886970901</v>
      </c>
      <c r="Q707">
        <v>4.6294217877291002E-2</v>
      </c>
    </row>
    <row r="708" spans="1:17" x14ac:dyDescent="0.3">
      <c r="A708" t="s">
        <v>1556</v>
      </c>
      <c r="B708" t="s">
        <v>1557</v>
      </c>
      <c r="C708" t="s">
        <v>3183</v>
      </c>
      <c r="D708" t="s">
        <v>262</v>
      </c>
      <c r="E708">
        <v>6518.3479077599904</v>
      </c>
      <c r="F708">
        <v>1449.9</v>
      </c>
      <c r="G708">
        <v>-45.949308070806701</v>
      </c>
      <c r="H708">
        <v>8.5310398950865096</v>
      </c>
      <c r="I708">
        <v>2.78332979091982</v>
      </c>
      <c r="J708">
        <v>-1.5840661344973701</v>
      </c>
      <c r="K708">
        <v>1385.2984049075001</v>
      </c>
      <c r="L708">
        <v>1414.9421405798601</v>
      </c>
      <c r="M708">
        <v>72.984762003943999</v>
      </c>
      <c r="N708">
        <v>0.67581168165252403</v>
      </c>
      <c r="O708">
        <v>30.9021311814607</v>
      </c>
      <c r="P708">
        <v>26.839296649462</v>
      </c>
      <c r="Q708">
        <v>-4.0777789345765002E-2</v>
      </c>
    </row>
    <row r="709" spans="1:17" x14ac:dyDescent="0.3">
      <c r="A709" t="s">
        <v>1558</v>
      </c>
      <c r="B709" t="s">
        <v>1559</v>
      </c>
      <c r="C709" t="s">
        <v>3171</v>
      </c>
      <c r="D709" t="s">
        <v>24</v>
      </c>
      <c r="E709">
        <v>6514.5035227500002</v>
      </c>
      <c r="F709">
        <v>24.9</v>
      </c>
      <c r="G709">
        <v>-19.955610821077901</v>
      </c>
      <c r="H709">
        <v>-4.63199848744744</v>
      </c>
      <c r="I709">
        <v>-29.346900282984802</v>
      </c>
      <c r="J709">
        <v>-1.3201118295368399</v>
      </c>
      <c r="K709">
        <v>25.7776943604512</v>
      </c>
      <c r="L709">
        <v>25.986419622659199</v>
      </c>
      <c r="M709">
        <v>39.663118919007502</v>
      </c>
      <c r="N709">
        <v>0.47887573895848901</v>
      </c>
      <c r="O709">
        <v>48.119377780664401</v>
      </c>
      <c r="P709">
        <v>17.5987595857138</v>
      </c>
      <c r="Q709">
        <v>0.103271156962956</v>
      </c>
    </row>
    <row r="710" spans="1:17" x14ac:dyDescent="0.3">
      <c r="A710" t="s">
        <v>1560</v>
      </c>
      <c r="B710" t="s">
        <v>1561</v>
      </c>
      <c r="C710" t="s">
        <v>3186</v>
      </c>
      <c r="D710" t="s">
        <v>1363</v>
      </c>
      <c r="E710">
        <v>6496.9056107910001</v>
      </c>
      <c r="F710">
        <v>1185.93</v>
      </c>
      <c r="G710">
        <v>-16.762461339289299</v>
      </c>
      <c r="H710">
        <v>-2.38428282692003</v>
      </c>
      <c r="I710">
        <v>-10.659506316304199</v>
      </c>
      <c r="J710">
        <v>-1.3011035091843</v>
      </c>
      <c r="K710">
        <v>1170.81423950524</v>
      </c>
      <c r="L710">
        <v>1141.0475594208899</v>
      </c>
      <c r="M710">
        <v>63.340787818078198</v>
      </c>
      <c r="N710">
        <v>0.67422508170533302</v>
      </c>
      <c r="O710">
        <v>11.758704139367399</v>
      </c>
      <c r="P710">
        <v>36.973469929892197</v>
      </c>
    </row>
    <row r="711" spans="1:17" x14ac:dyDescent="0.3">
      <c r="A711" t="s">
        <v>1562</v>
      </c>
      <c r="B711" t="s">
        <v>1563</v>
      </c>
      <c r="C711" t="s">
        <v>3175</v>
      </c>
      <c r="D711" t="s">
        <v>54</v>
      </c>
      <c r="E711">
        <v>6485.9873057249997</v>
      </c>
      <c r="F711">
        <v>1584.75</v>
      </c>
      <c r="G711">
        <v>-4.3217034507712899</v>
      </c>
      <c r="H711">
        <v>17.6488571749031</v>
      </c>
      <c r="I711">
        <v>28.1606847663986</v>
      </c>
      <c r="J711">
        <v>3.89135247269606</v>
      </c>
      <c r="K711">
        <v>1369.1071162139101</v>
      </c>
      <c r="L711">
        <v>1256.3387911696</v>
      </c>
      <c r="M711">
        <v>83.835035792610199</v>
      </c>
      <c r="N711">
        <v>1.5666901198616801</v>
      </c>
      <c r="O711">
        <v>0.64678971446601097</v>
      </c>
      <c r="P711">
        <v>57.772910548061098</v>
      </c>
      <c r="Q711">
        <v>8.1382283542399993E-3</v>
      </c>
    </row>
    <row r="712" spans="1:17" x14ac:dyDescent="0.3">
      <c r="A712" t="s">
        <v>1564</v>
      </c>
      <c r="B712" t="s">
        <v>1565</v>
      </c>
      <c r="C712" t="s">
        <v>3171</v>
      </c>
      <c r="D712" t="s">
        <v>544</v>
      </c>
      <c r="E712">
        <v>6478.9201141249996</v>
      </c>
      <c r="F712">
        <v>302.14999999999998</v>
      </c>
      <c r="G712">
        <v>-11.179181392424599</v>
      </c>
      <c r="H712">
        <v>1.86775057821567</v>
      </c>
      <c r="I712">
        <v>-24.1753385014065</v>
      </c>
      <c r="J712">
        <v>0.28882013093148501</v>
      </c>
      <c r="K712">
        <v>298.36747539554699</v>
      </c>
      <c r="L712">
        <v>311.014874300543</v>
      </c>
      <c r="M712">
        <v>63.592522122381098</v>
      </c>
      <c r="N712">
        <v>0.76101937416356802</v>
      </c>
      <c r="O712">
        <v>34.132053615753698</v>
      </c>
      <c r="P712">
        <v>18.699666077391399</v>
      </c>
      <c r="Q712">
        <v>8.8363870228401004E-2</v>
      </c>
    </row>
    <row r="713" spans="1:17" x14ac:dyDescent="0.3">
      <c r="A713" t="s">
        <v>1566</v>
      </c>
      <c r="B713" t="s">
        <v>1567</v>
      </c>
      <c r="C713" t="s">
        <v>3186</v>
      </c>
      <c r="D713" t="s">
        <v>1568</v>
      </c>
      <c r="E713">
        <v>6473.0380455000004</v>
      </c>
      <c r="F713">
        <v>503.1</v>
      </c>
      <c r="G713">
        <v>93.906014687367701</v>
      </c>
      <c r="H713">
        <v>2.9347552883847299</v>
      </c>
      <c r="I713">
        <v>42.337096418610003</v>
      </c>
      <c r="J713">
        <v>-7.5553555322226504</v>
      </c>
      <c r="K713">
        <v>472.70870424270697</v>
      </c>
      <c r="L713">
        <v>387.50460957892</v>
      </c>
      <c r="M713">
        <v>49.207455204045502</v>
      </c>
      <c r="N713">
        <v>0.87688365479973396</v>
      </c>
      <c r="O713">
        <v>14.2814549791294</v>
      </c>
      <c r="P713">
        <v>130.77981651376101</v>
      </c>
      <c r="Q713">
        <v>0.16851831750409499</v>
      </c>
    </row>
    <row r="714" spans="1:17" x14ac:dyDescent="0.3">
      <c r="A714" t="s">
        <v>1569</v>
      </c>
      <c r="B714" t="s">
        <v>1570</v>
      </c>
      <c r="C714" t="s">
        <v>3185</v>
      </c>
      <c r="D714" t="s">
        <v>285</v>
      </c>
      <c r="E714">
        <v>6418.92207951</v>
      </c>
      <c r="F714">
        <v>670.35</v>
      </c>
      <c r="G714">
        <v>-22.1174099048446</v>
      </c>
      <c r="H714">
        <v>3.3445620079842202</v>
      </c>
      <c r="I714">
        <v>35.073192502169498</v>
      </c>
      <c r="J714">
        <v>-3.1161562109713401</v>
      </c>
      <c r="K714">
        <v>633.29337590022703</v>
      </c>
      <c r="L714">
        <v>568.44020204975595</v>
      </c>
      <c r="M714">
        <v>46.411037129789001</v>
      </c>
      <c r="N714">
        <v>0.40921429820982003</v>
      </c>
      <c r="O714">
        <v>8.4209741179980409</v>
      </c>
      <c r="P714">
        <v>54.121163352109399</v>
      </c>
      <c r="Q714">
        <v>5.2433773389882997E-2</v>
      </c>
    </row>
    <row r="715" spans="1:17" x14ac:dyDescent="0.3">
      <c r="A715" t="s">
        <v>1571</v>
      </c>
      <c r="B715" t="s">
        <v>1572</v>
      </c>
      <c r="C715" t="s">
        <v>3183</v>
      </c>
      <c r="D715" t="s">
        <v>161</v>
      </c>
      <c r="E715">
        <v>6367.8358682750004</v>
      </c>
      <c r="F715">
        <v>407.75</v>
      </c>
      <c r="G715">
        <v>40.2790962684047</v>
      </c>
      <c r="H715">
        <v>-6.2878888754796698</v>
      </c>
      <c r="I715">
        <v>37.084336390789097</v>
      </c>
      <c r="J715">
        <v>-3.76136107352864</v>
      </c>
      <c r="K715">
        <v>406.405631858638</v>
      </c>
      <c r="L715">
        <v>341.767992759126</v>
      </c>
      <c r="M715">
        <v>40.293891080332003</v>
      </c>
      <c r="N715">
        <v>0.63730508212972903</v>
      </c>
      <c r="O715">
        <v>10.606989576946599</v>
      </c>
      <c r="P715">
        <v>80.380446803804404</v>
      </c>
      <c r="Q715">
        <v>0.18736723336809299</v>
      </c>
    </row>
    <row r="716" spans="1:17" x14ac:dyDescent="0.3">
      <c r="A716" t="s">
        <v>1573</v>
      </c>
      <c r="B716" t="s">
        <v>1574</v>
      </c>
      <c r="C716" t="s">
        <v>3185</v>
      </c>
      <c r="D716" t="s">
        <v>379</v>
      </c>
      <c r="E716">
        <v>6351.3539473999999</v>
      </c>
      <c r="F716">
        <v>326.60000000000002</v>
      </c>
      <c r="G716">
        <v>16.137816831748001</v>
      </c>
      <c r="H716">
        <v>-8.3075019717097707</v>
      </c>
      <c r="I716">
        <v>12.243432985383899</v>
      </c>
      <c r="J716">
        <v>-7.9645607302405503</v>
      </c>
      <c r="K716">
        <v>332.97390462686599</v>
      </c>
      <c r="L716">
        <v>293.07423895132501</v>
      </c>
      <c r="M716">
        <v>37.2618967874227</v>
      </c>
      <c r="N716">
        <v>0.28821361941736101</v>
      </c>
      <c r="O716">
        <v>14.2682180036742</v>
      </c>
      <c r="P716">
        <v>59.239395416869797</v>
      </c>
      <c r="Q716">
        <v>-9.2620975196130006E-3</v>
      </c>
    </row>
    <row r="717" spans="1:17" x14ac:dyDescent="0.3">
      <c r="A717" t="s">
        <v>1575</v>
      </c>
      <c r="B717" t="s">
        <v>1576</v>
      </c>
      <c r="C717" t="s">
        <v>3186</v>
      </c>
      <c r="D717" t="s">
        <v>46</v>
      </c>
      <c r="E717">
        <v>6347.84</v>
      </c>
      <c r="F717">
        <v>90</v>
      </c>
      <c r="G717">
        <v>-32.2976424629842</v>
      </c>
      <c r="H717">
        <v>-3.4081532446523402</v>
      </c>
      <c r="I717">
        <v>-17.2350990407488</v>
      </c>
      <c r="J717">
        <v>-1.8424099412282799</v>
      </c>
      <c r="K717">
        <v>90.383909432145799</v>
      </c>
      <c r="L717">
        <v>91.997858074992493</v>
      </c>
      <c r="M717">
        <v>53.081674366169402</v>
      </c>
      <c r="N717">
        <v>0.28181818181818102</v>
      </c>
      <c r="O717">
        <v>9.44444444444445</v>
      </c>
      <c r="P717">
        <v>5.8823529411764701</v>
      </c>
    </row>
    <row r="718" spans="1:17" x14ac:dyDescent="0.3">
      <c r="A718" t="s">
        <v>1577</v>
      </c>
      <c r="B718" t="s">
        <v>1578</v>
      </c>
      <c r="C718" t="s">
        <v>3172</v>
      </c>
      <c r="D718" t="s">
        <v>685</v>
      </c>
      <c r="E718">
        <v>6288.0610104400002</v>
      </c>
      <c r="F718">
        <v>128.91999999999999</v>
      </c>
      <c r="G718">
        <v>-48.431748423249097</v>
      </c>
      <c r="H718">
        <v>-6.0821102516180998</v>
      </c>
      <c r="I718">
        <v>-8.4276045249793992</v>
      </c>
      <c r="J718">
        <v>-1.1137277706856401</v>
      </c>
      <c r="K718">
        <v>134.334290870014</v>
      </c>
      <c r="L718">
        <v>138.07266879501299</v>
      </c>
      <c r="M718">
        <v>38.151240858525703</v>
      </c>
      <c r="N718">
        <v>0.50496798192579695</v>
      </c>
      <c r="O718">
        <v>33.028234564070701</v>
      </c>
      <c r="P718">
        <v>17.735159817351501</v>
      </c>
      <c r="Q718">
        <v>-0.10539404185778301</v>
      </c>
    </row>
    <row r="719" spans="1:17" x14ac:dyDescent="0.3">
      <c r="A719" t="s">
        <v>1579</v>
      </c>
      <c r="B719" t="s">
        <v>1580</v>
      </c>
      <c r="C719" t="s">
        <v>3183</v>
      </c>
      <c r="D719" t="s">
        <v>451</v>
      </c>
      <c r="E719">
        <v>6269.3659846949904</v>
      </c>
      <c r="F719">
        <v>567.04999999999995</v>
      </c>
      <c r="G719">
        <v>-47.219533753732797</v>
      </c>
      <c r="H719">
        <v>-7.60948435946099</v>
      </c>
      <c r="I719">
        <v>-6.95900317389812</v>
      </c>
      <c r="J719">
        <v>-1.51131296466646</v>
      </c>
      <c r="K719">
        <v>604.34072797656495</v>
      </c>
      <c r="L719">
        <v>632.06042247276696</v>
      </c>
      <c r="M719">
        <v>40.253838273229</v>
      </c>
      <c r="N719">
        <v>1.34469883379956</v>
      </c>
      <c r="O719">
        <v>36.848602416012703</v>
      </c>
      <c r="P719">
        <v>8.7657044212141297</v>
      </c>
      <c r="Q719">
        <v>-7.2861222429064995E-2</v>
      </c>
    </row>
    <row r="720" spans="1:17" x14ac:dyDescent="0.3">
      <c r="A720" t="s">
        <v>1581</v>
      </c>
      <c r="B720" t="s">
        <v>1582</v>
      </c>
      <c r="C720" t="s">
        <v>3186</v>
      </c>
      <c r="D720" t="s">
        <v>1056</v>
      </c>
      <c r="E720">
        <v>6266.1528877000001</v>
      </c>
      <c r="F720">
        <v>113</v>
      </c>
      <c r="G720">
        <v>-27.786772897766799</v>
      </c>
      <c r="H720">
        <v>-3.4081532446523402</v>
      </c>
      <c r="I720">
        <v>-16.800316432053101</v>
      </c>
      <c r="M720">
        <v>50</v>
      </c>
      <c r="N720">
        <v>0.2</v>
      </c>
      <c r="O720">
        <v>1.76991150442478</v>
      </c>
      <c r="P720">
        <v>0</v>
      </c>
    </row>
    <row r="721" spans="1:17" x14ac:dyDescent="0.3">
      <c r="A721" t="s">
        <v>1583</v>
      </c>
      <c r="B721" t="s">
        <v>1584</v>
      </c>
      <c r="C721" t="s">
        <v>3183</v>
      </c>
      <c r="D721" t="s">
        <v>631</v>
      </c>
      <c r="E721">
        <v>6193.0867740499998</v>
      </c>
      <c r="F721">
        <v>347.05</v>
      </c>
      <c r="G721">
        <v>42.7509956693115</v>
      </c>
      <c r="H721">
        <v>-1.29091285865204</v>
      </c>
      <c r="I721">
        <v>6.8176550914037302</v>
      </c>
      <c r="J721">
        <v>-1.20365905407427</v>
      </c>
      <c r="K721">
        <v>361.48879136844999</v>
      </c>
      <c r="L721">
        <v>330.36456940651698</v>
      </c>
      <c r="M721">
        <v>34.7911485799861</v>
      </c>
      <c r="N721">
        <v>0.31269755833616097</v>
      </c>
      <c r="O721">
        <v>26.293041348508801</v>
      </c>
      <c r="P721">
        <v>70.918492982024105</v>
      </c>
      <c r="Q721">
        <v>9.7845150603976999E-2</v>
      </c>
    </row>
    <row r="722" spans="1:17" x14ac:dyDescent="0.3">
      <c r="A722" t="s">
        <v>1585</v>
      </c>
      <c r="B722" t="s">
        <v>1586</v>
      </c>
      <c r="C722" t="s">
        <v>3186</v>
      </c>
      <c r="D722" t="s">
        <v>83</v>
      </c>
      <c r="E722">
        <v>6137.4550077000004</v>
      </c>
      <c r="F722">
        <v>2236.75</v>
      </c>
      <c r="G722">
        <v>54.139250838663202</v>
      </c>
      <c r="H722">
        <v>20.6739321685478</v>
      </c>
      <c r="I722">
        <v>72.632864518798897</v>
      </c>
      <c r="J722">
        <v>2.4340821699838102</v>
      </c>
      <c r="K722">
        <v>1929.8461493673301</v>
      </c>
      <c r="L722">
        <v>1546.64699511041</v>
      </c>
      <c r="M722">
        <v>65.474907476733804</v>
      </c>
      <c r="N722">
        <v>2.9236138789555599</v>
      </c>
      <c r="O722">
        <v>7.0749972057672901</v>
      </c>
      <c r="P722">
        <v>96.206140350877206</v>
      </c>
      <c r="Q722">
        <v>0.13387535723885099</v>
      </c>
    </row>
    <row r="723" spans="1:17" x14ac:dyDescent="0.3">
      <c r="A723" t="s">
        <v>1587</v>
      </c>
      <c r="B723" t="s">
        <v>1588</v>
      </c>
      <c r="C723" t="s">
        <v>3185</v>
      </c>
      <c r="D723" t="s">
        <v>285</v>
      </c>
      <c r="E723">
        <v>6116.4461726150003</v>
      </c>
      <c r="F723">
        <v>181.85</v>
      </c>
      <c r="G723">
        <v>-20.7799145324487</v>
      </c>
      <c r="H723">
        <v>14.511033475203501</v>
      </c>
      <c r="I723">
        <v>-0.40166519020875102</v>
      </c>
      <c r="J723">
        <v>3.2737357427407501</v>
      </c>
      <c r="K723">
        <v>169.10223678590799</v>
      </c>
      <c r="L723">
        <v>166.59819024510699</v>
      </c>
      <c r="M723">
        <v>66.307292359392804</v>
      </c>
      <c r="N723">
        <v>1.4370401362121401</v>
      </c>
      <c r="O723">
        <v>20.758867198240299</v>
      </c>
      <c r="P723">
        <v>39.830834294502097</v>
      </c>
      <c r="Q723">
        <v>-4.4869503467558997E-2</v>
      </c>
    </row>
    <row r="724" spans="1:17" x14ac:dyDescent="0.3">
      <c r="A724" t="s">
        <v>1589</v>
      </c>
      <c r="B724" t="s">
        <v>1590</v>
      </c>
      <c r="C724" t="s">
        <v>3185</v>
      </c>
      <c r="D724" t="s">
        <v>285</v>
      </c>
      <c r="E724">
        <v>6105.5461939199904</v>
      </c>
      <c r="F724">
        <v>831.4</v>
      </c>
      <c r="G724">
        <v>-10.2860161750421</v>
      </c>
      <c r="H724">
        <v>13.318242344596401</v>
      </c>
      <c r="I724">
        <v>4.1444918290969204</v>
      </c>
      <c r="J724">
        <v>-1.8483138259844401</v>
      </c>
      <c r="K724">
        <v>787.43180108919603</v>
      </c>
      <c r="L724">
        <v>767.87349937701094</v>
      </c>
      <c r="M724">
        <v>60.014939973388202</v>
      </c>
      <c r="N724">
        <v>2.6853949480772998</v>
      </c>
      <c r="O724">
        <v>4.5585758960789002</v>
      </c>
      <c r="P724">
        <v>28.899224806201499</v>
      </c>
      <c r="Q724">
        <v>2.673124791733E-2</v>
      </c>
    </row>
    <row r="725" spans="1:17" x14ac:dyDescent="0.3">
      <c r="A725" t="s">
        <v>1591</v>
      </c>
      <c r="B725" t="s">
        <v>1592</v>
      </c>
      <c r="C725" t="s">
        <v>3186</v>
      </c>
      <c r="D725" t="s">
        <v>271</v>
      </c>
      <c r="E725">
        <v>6072.0800290400002</v>
      </c>
      <c r="F725">
        <v>5549.2</v>
      </c>
      <c r="G725">
        <v>91.371939874515206</v>
      </c>
      <c r="H725">
        <v>6.3713945870316202</v>
      </c>
      <c r="I725">
        <v>38.773452577821203</v>
      </c>
      <c r="J725">
        <v>-2.24842813449294</v>
      </c>
      <c r="K725">
        <v>5082.5355256353996</v>
      </c>
      <c r="L725">
        <v>4161.4091000572098</v>
      </c>
      <c r="M725">
        <v>54.6847365339353</v>
      </c>
      <c r="N725">
        <v>0.75691499170200904</v>
      </c>
      <c r="O725">
        <v>3.9789519209976199</v>
      </c>
      <c r="P725">
        <v>133.434292444893</v>
      </c>
      <c r="Q725">
        <v>0.149798659845125</v>
      </c>
    </row>
    <row r="726" spans="1:17" x14ac:dyDescent="0.3">
      <c r="A726" t="s">
        <v>1593</v>
      </c>
      <c r="B726" t="s">
        <v>1594</v>
      </c>
      <c r="C726" t="s">
        <v>3186</v>
      </c>
      <c r="D726" t="s">
        <v>21</v>
      </c>
      <c r="E726">
        <v>6055.3618323250003</v>
      </c>
      <c r="F726">
        <v>511.85</v>
      </c>
      <c r="G726">
        <v>-21.599116802337299</v>
      </c>
      <c r="H726">
        <v>7.8260071216558096</v>
      </c>
      <c r="I726">
        <v>-1.0634131687627399</v>
      </c>
      <c r="J726">
        <v>2.8269287361264102</v>
      </c>
      <c r="K726">
        <v>492.88206198531799</v>
      </c>
      <c r="L726">
        <v>473.68015891545201</v>
      </c>
      <c r="M726">
        <v>54.5255573614307</v>
      </c>
      <c r="N726">
        <v>1.00027660732225</v>
      </c>
      <c r="O726">
        <v>17.0264725993943</v>
      </c>
      <c r="P726">
        <v>31.209946167649299</v>
      </c>
      <c r="Q726">
        <v>8.7721818368558996E-2</v>
      </c>
    </row>
    <row r="727" spans="1:17" x14ac:dyDescent="0.3">
      <c r="A727" t="s">
        <v>1595</v>
      </c>
      <c r="B727" t="s">
        <v>1596</v>
      </c>
      <c r="C727" t="s">
        <v>3186</v>
      </c>
      <c r="D727" t="s">
        <v>24</v>
      </c>
      <c r="E727">
        <v>6046.8867491250003</v>
      </c>
      <c r="F727">
        <v>578.15</v>
      </c>
      <c r="G727">
        <v>30.994324126721001</v>
      </c>
      <c r="H727">
        <v>6.15976450273749E-2</v>
      </c>
      <c r="I727">
        <v>33.468036867212398</v>
      </c>
      <c r="J727">
        <v>0.175133918420842</v>
      </c>
      <c r="K727">
        <v>600.78012141853003</v>
      </c>
      <c r="M727">
        <v>46.949092776090303</v>
      </c>
      <c r="N727">
        <v>0.78278540962267096</v>
      </c>
      <c r="O727">
        <v>31.609443915938702</v>
      </c>
      <c r="P727">
        <v>58.397260273972599</v>
      </c>
    </row>
    <row r="728" spans="1:17" x14ac:dyDescent="0.3">
      <c r="A728" t="s">
        <v>1597</v>
      </c>
      <c r="B728" t="s">
        <v>1598</v>
      </c>
      <c r="C728" t="s">
        <v>3186</v>
      </c>
      <c r="D728" t="s">
        <v>513</v>
      </c>
      <c r="E728">
        <v>6034.2869841800002</v>
      </c>
      <c r="F728">
        <v>418.6</v>
      </c>
      <c r="G728">
        <v>-29.003478790792201</v>
      </c>
      <c r="H728">
        <v>-2.6670583366915501</v>
      </c>
      <c r="I728">
        <v>-23.010608757028599</v>
      </c>
      <c r="J728">
        <v>1.0635729647546099</v>
      </c>
      <c r="K728">
        <v>421.19303358785498</v>
      </c>
      <c r="L728">
        <v>434.11591194186201</v>
      </c>
      <c r="M728">
        <v>60.278820643015898</v>
      </c>
      <c r="N728">
        <v>0.77617009816379401</v>
      </c>
      <c r="O728">
        <v>34.866220735785902</v>
      </c>
      <c r="P728">
        <v>6.5139949109414896</v>
      </c>
      <c r="Q728">
        <v>-5.0081282684896998E-2</v>
      </c>
    </row>
    <row r="729" spans="1:17" x14ac:dyDescent="0.3">
      <c r="A729" t="s">
        <v>1599</v>
      </c>
      <c r="B729" t="s">
        <v>1600</v>
      </c>
      <c r="C729" t="s">
        <v>3186</v>
      </c>
      <c r="D729" t="s">
        <v>95</v>
      </c>
      <c r="E729">
        <v>6017.4411884399997</v>
      </c>
      <c r="F729">
        <v>571.45000000000005</v>
      </c>
      <c r="G729">
        <v>22731.952357537</v>
      </c>
      <c r="H729">
        <v>18.1252368021362</v>
      </c>
      <c r="I729">
        <v>1993.61040071859</v>
      </c>
      <c r="J729">
        <v>-1.8424099412282799</v>
      </c>
      <c r="K729">
        <v>244.646361381643</v>
      </c>
      <c r="L729">
        <v>83.680205471796398</v>
      </c>
      <c r="M729">
        <v>99.999037114836995</v>
      </c>
      <c r="N729">
        <v>0.69385617002170097</v>
      </c>
      <c r="O729">
        <v>0</v>
      </c>
      <c r="P729">
        <v>27775.609756097499</v>
      </c>
      <c r="Q729">
        <v>0.13222611580695001</v>
      </c>
    </row>
    <row r="730" spans="1:17" x14ac:dyDescent="0.3">
      <c r="A730" t="s">
        <v>1601</v>
      </c>
      <c r="B730" t="s">
        <v>1602</v>
      </c>
      <c r="C730" t="s">
        <v>3173</v>
      </c>
      <c r="D730" t="s">
        <v>970</v>
      </c>
      <c r="E730">
        <v>5969.5986399000003</v>
      </c>
      <c r="F730">
        <v>130.15</v>
      </c>
      <c r="G730">
        <v>-34.858292314096403</v>
      </c>
      <c r="H730">
        <v>-0.55320312953338502</v>
      </c>
      <c r="I730">
        <v>-42.453096736461603</v>
      </c>
      <c r="J730">
        <v>-7.7007971286404704</v>
      </c>
      <c r="K730">
        <v>139.352694010074</v>
      </c>
      <c r="L730">
        <v>150.66653655565</v>
      </c>
      <c r="M730">
        <v>20.3737228518122</v>
      </c>
      <c r="N730">
        <v>0.82229589516180901</v>
      </c>
      <c r="O730">
        <v>61.813292354974998</v>
      </c>
      <c r="P730">
        <v>4.1200000000000099</v>
      </c>
      <c r="Q730">
        <v>3.764131074536E-2</v>
      </c>
    </row>
    <row r="731" spans="1:17" x14ac:dyDescent="0.3">
      <c r="A731" t="s">
        <v>1603</v>
      </c>
      <c r="B731" t="s">
        <v>1604</v>
      </c>
      <c r="C731" t="s">
        <v>3177</v>
      </c>
      <c r="D731" t="s">
        <v>197</v>
      </c>
      <c r="E731">
        <v>5964.8805121199903</v>
      </c>
      <c r="F731">
        <v>489.4</v>
      </c>
      <c r="G731">
        <v>19.8459333307257</v>
      </c>
      <c r="H731">
        <v>-8.5247460370978896</v>
      </c>
      <c r="I731">
        <v>22.430034679790801</v>
      </c>
      <c r="J731">
        <v>0.495981245635156</v>
      </c>
      <c r="K731">
        <v>492.82097459241999</v>
      </c>
      <c r="L731">
        <v>433.73009670671303</v>
      </c>
      <c r="M731">
        <v>47.090197216720497</v>
      </c>
      <c r="N731">
        <v>0.59331060896301901</v>
      </c>
      <c r="O731">
        <v>10.8500204331835</v>
      </c>
      <c r="P731">
        <v>57.413959472499201</v>
      </c>
      <c r="Q731">
        <v>0.19548571830443601</v>
      </c>
    </row>
    <row r="732" spans="1:17" x14ac:dyDescent="0.3">
      <c r="A732" t="s">
        <v>1605</v>
      </c>
      <c r="B732" t="s">
        <v>1606</v>
      </c>
      <c r="C732" t="s">
        <v>3175</v>
      </c>
      <c r="D732" t="s">
        <v>185</v>
      </c>
      <c r="E732">
        <v>5962.7381963600001</v>
      </c>
      <c r="F732">
        <v>657.95</v>
      </c>
      <c r="G732">
        <v>18.1921909251556</v>
      </c>
      <c r="H732">
        <v>9.9507882833032699</v>
      </c>
      <c r="I732">
        <v>33.276092776261201</v>
      </c>
      <c r="J732">
        <v>-4.2025305205974304</v>
      </c>
      <c r="K732">
        <v>640.00111098810999</v>
      </c>
      <c r="L732">
        <v>554.111313454472</v>
      </c>
      <c r="M732">
        <v>42.374939566339499</v>
      </c>
      <c r="N732">
        <v>0.83382703672532299</v>
      </c>
      <c r="O732">
        <v>9.6891861083668793</v>
      </c>
      <c r="P732">
        <v>77.297224467798401</v>
      </c>
    </row>
    <row r="733" spans="1:17" x14ac:dyDescent="0.3">
      <c r="A733" t="s">
        <v>1607</v>
      </c>
      <c r="B733" t="s">
        <v>1608</v>
      </c>
      <c r="C733" t="s">
        <v>3175</v>
      </c>
      <c r="D733" t="s">
        <v>468</v>
      </c>
      <c r="E733">
        <v>5955.1911141250002</v>
      </c>
      <c r="F733">
        <v>532.54999999999995</v>
      </c>
      <c r="G733">
        <v>44.150503909658703</v>
      </c>
      <c r="H733">
        <v>21.182577675338401</v>
      </c>
      <c r="I733">
        <v>34.1961009982451</v>
      </c>
      <c r="J733">
        <v>13.951011252385699</v>
      </c>
      <c r="K733">
        <v>448.77277352081597</v>
      </c>
      <c r="L733">
        <v>391.948598093719</v>
      </c>
      <c r="M733">
        <v>70.172533522388605</v>
      </c>
      <c r="N733">
        <v>2.2795000276909101</v>
      </c>
      <c r="O733">
        <v>7.2199793446624696</v>
      </c>
      <c r="P733">
        <v>82.944005496392904</v>
      </c>
      <c r="Q733">
        <v>2.0077069657719999E-2</v>
      </c>
    </row>
    <row r="734" spans="1:17" x14ac:dyDescent="0.3">
      <c r="A734" t="s">
        <v>1609</v>
      </c>
      <c r="B734" t="s">
        <v>1610</v>
      </c>
      <c r="C734" t="s">
        <v>3186</v>
      </c>
      <c r="D734" t="s">
        <v>220</v>
      </c>
      <c r="E734">
        <v>5954.4346050000004</v>
      </c>
      <c r="F734">
        <v>5377.8</v>
      </c>
      <c r="G734">
        <v>118.60910654752399</v>
      </c>
      <c r="H734">
        <v>8.4309988750484006</v>
      </c>
      <c r="I734">
        <v>48.7862334165372</v>
      </c>
      <c r="J734">
        <v>-2.44268329647928</v>
      </c>
      <c r="K734">
        <v>5133.3125468989501</v>
      </c>
      <c r="L734">
        <v>4089.3564456242302</v>
      </c>
      <c r="M734">
        <v>49.106804455745703</v>
      </c>
      <c r="N734">
        <v>0.26766819859406599</v>
      </c>
      <c r="O734">
        <v>6.4561716687121002</v>
      </c>
      <c r="P734">
        <v>164.609934312495</v>
      </c>
      <c r="Q734">
        <v>0.12964024317688799</v>
      </c>
    </row>
    <row r="735" spans="1:17" x14ac:dyDescent="0.3">
      <c r="A735" t="s">
        <v>1611</v>
      </c>
      <c r="B735" t="s">
        <v>1612</v>
      </c>
      <c r="C735" t="s">
        <v>3180</v>
      </c>
      <c r="D735" t="s">
        <v>80</v>
      </c>
      <c r="E735">
        <v>5926.8532267999999</v>
      </c>
      <c r="F735">
        <v>289.3</v>
      </c>
      <c r="G735">
        <v>36.3891907767687</v>
      </c>
      <c r="H735">
        <v>-19.1693386020027</v>
      </c>
      <c r="I735">
        <v>28.1566357849076</v>
      </c>
      <c r="J735">
        <v>-5.4814926929730401</v>
      </c>
      <c r="K735">
        <v>303.21262659288499</v>
      </c>
      <c r="L735">
        <v>259.29958746549403</v>
      </c>
      <c r="M735">
        <v>39.8170999220334</v>
      </c>
      <c r="N735">
        <v>0.59351275653757396</v>
      </c>
      <c r="O735">
        <v>27.7566539923954</v>
      </c>
      <c r="P735">
        <v>79.745262503883197</v>
      </c>
      <c r="Q735">
        <v>6.2829213458213004E-2</v>
      </c>
    </row>
    <row r="736" spans="1:17" x14ac:dyDescent="0.3">
      <c r="A736" t="s">
        <v>1613</v>
      </c>
      <c r="B736" t="s">
        <v>1614</v>
      </c>
      <c r="C736" t="s">
        <v>3186</v>
      </c>
      <c r="D736" t="s">
        <v>119</v>
      </c>
      <c r="E736">
        <v>5883.0208364500004</v>
      </c>
      <c r="F736">
        <v>151.85</v>
      </c>
      <c r="G736">
        <v>-34.417181444398601</v>
      </c>
      <c r="H736">
        <v>-5.9305031807953696</v>
      </c>
      <c r="I736">
        <v>-23.4307249786849</v>
      </c>
      <c r="J736">
        <v>-4.6069172346864598</v>
      </c>
      <c r="K736">
        <v>162.594755836735</v>
      </c>
      <c r="M736">
        <v>34.374396583286703</v>
      </c>
      <c r="N736">
        <v>0.17612324984167299</v>
      </c>
      <c r="O736">
        <v>30.062561738557701</v>
      </c>
      <c r="P736">
        <v>12.481481481481399</v>
      </c>
    </row>
    <row r="737" spans="1:17" x14ac:dyDescent="0.3">
      <c r="A737" t="s">
        <v>1615</v>
      </c>
      <c r="B737" t="s">
        <v>1616</v>
      </c>
      <c r="C737" t="s">
        <v>3188</v>
      </c>
      <c r="D737" t="s">
        <v>1617</v>
      </c>
      <c r="E737">
        <v>5871.1801488599904</v>
      </c>
      <c r="F737">
        <v>329.55</v>
      </c>
      <c r="G737">
        <v>5.9571642664369797</v>
      </c>
      <c r="H737">
        <v>-4.9970745274511703</v>
      </c>
      <c r="I737">
        <v>15.0157826232149</v>
      </c>
      <c r="J737">
        <v>-3.5030071735662198</v>
      </c>
      <c r="K737">
        <v>333.64680808074701</v>
      </c>
      <c r="L737">
        <v>300.30308124130897</v>
      </c>
      <c r="M737">
        <v>45.096768958227997</v>
      </c>
      <c r="N737">
        <v>0.61992437533161804</v>
      </c>
      <c r="O737">
        <v>22.561068123198201</v>
      </c>
      <c r="P737">
        <v>42.8788207240407</v>
      </c>
      <c r="Q737">
        <v>0.12879007777849599</v>
      </c>
    </row>
    <row r="738" spans="1:17" x14ac:dyDescent="0.3">
      <c r="A738" t="s">
        <v>1618</v>
      </c>
      <c r="B738" t="s">
        <v>1619</v>
      </c>
      <c r="C738" t="s">
        <v>3186</v>
      </c>
      <c r="D738" t="s">
        <v>54</v>
      </c>
      <c r="E738">
        <v>5871.0061384949904</v>
      </c>
      <c r="F738">
        <v>1349.85</v>
      </c>
      <c r="G738">
        <v>-8.6234329897120592</v>
      </c>
      <c r="H738">
        <v>6.9137377162693898</v>
      </c>
      <c r="I738">
        <v>14.613630276325599</v>
      </c>
      <c r="J738">
        <v>-2.2320714004925701</v>
      </c>
      <c r="K738">
        <v>1286.8310094753399</v>
      </c>
      <c r="M738">
        <v>39.638540177561197</v>
      </c>
      <c r="N738">
        <v>1.3260447118768099</v>
      </c>
      <c r="O738">
        <v>11.930955291328599</v>
      </c>
      <c r="P738">
        <v>39.159793814432902</v>
      </c>
    </row>
    <row r="739" spans="1:17" x14ac:dyDescent="0.3">
      <c r="A739" t="s">
        <v>1620</v>
      </c>
      <c r="B739" t="s">
        <v>1621</v>
      </c>
      <c r="C739" t="s">
        <v>3173</v>
      </c>
      <c r="D739" t="s">
        <v>244</v>
      </c>
      <c r="E739">
        <v>5845.6133503299998</v>
      </c>
      <c r="F739">
        <v>302.95</v>
      </c>
      <c r="G739">
        <v>14.957710108577301</v>
      </c>
      <c r="H739">
        <v>31.308003960587801</v>
      </c>
      <c r="I739">
        <v>40.617128493993498</v>
      </c>
      <c r="J739">
        <v>-5.9903049233628201</v>
      </c>
      <c r="K739">
        <v>270.84381277578302</v>
      </c>
      <c r="L739">
        <v>239.54694514693699</v>
      </c>
      <c r="M739">
        <v>52.457858633327099</v>
      </c>
      <c r="N739">
        <v>1.8459935968372001</v>
      </c>
      <c r="O739">
        <v>8.8958574022115897</v>
      </c>
      <c r="P739">
        <v>71.158192090395403</v>
      </c>
      <c r="Q739">
        <v>0.19881021256922801</v>
      </c>
    </row>
    <row r="740" spans="1:17" x14ac:dyDescent="0.3">
      <c r="A740" t="s">
        <v>1622</v>
      </c>
      <c r="B740" t="s">
        <v>1623</v>
      </c>
      <c r="C740" t="s">
        <v>3186</v>
      </c>
      <c r="D740" t="s">
        <v>847</v>
      </c>
      <c r="E740">
        <v>5817.3095549999998</v>
      </c>
      <c r="F740">
        <v>678.25</v>
      </c>
      <c r="G740">
        <v>48.9846156015319</v>
      </c>
      <c r="H740">
        <v>-6.9606007970998798</v>
      </c>
      <c r="I740">
        <v>-1.42291842585394</v>
      </c>
      <c r="J740">
        <v>-5.1920945943466998</v>
      </c>
      <c r="K740">
        <v>737.18466058970205</v>
      </c>
      <c r="L740">
        <v>667.39776228403798</v>
      </c>
      <c r="M740">
        <v>26.586061430457601</v>
      </c>
      <c r="N740">
        <v>0.13959762088015301</v>
      </c>
      <c r="O740">
        <v>37.235532620714999</v>
      </c>
      <c r="P740">
        <v>83.534027871735901</v>
      </c>
      <c r="Q740">
        <v>4.7203384408266998E-2</v>
      </c>
    </row>
    <row r="741" spans="1:17" x14ac:dyDescent="0.3">
      <c r="A741" t="s">
        <v>1624</v>
      </c>
      <c r="B741" t="s">
        <v>1625</v>
      </c>
      <c r="C741" t="s">
        <v>3174</v>
      </c>
      <c r="D741" t="s">
        <v>46</v>
      </c>
      <c r="E741">
        <v>5810.7325332699902</v>
      </c>
      <c r="F741">
        <v>767.95</v>
      </c>
      <c r="G741">
        <v>64.605287030560902</v>
      </c>
      <c r="H741">
        <v>-16.546755764698101</v>
      </c>
      <c r="I741">
        <v>13.380024907563</v>
      </c>
      <c r="J741">
        <v>-5.31746085772523</v>
      </c>
      <c r="K741">
        <v>806.26399286787603</v>
      </c>
      <c r="L741">
        <v>693.887120020574</v>
      </c>
      <c r="M741">
        <v>40.185041597803298</v>
      </c>
      <c r="N741">
        <v>0.73859915895379502</v>
      </c>
      <c r="O741">
        <v>21.987108535711901</v>
      </c>
      <c r="P741">
        <v>96.859779543706694</v>
      </c>
      <c r="Q741">
        <v>0.16114688313060699</v>
      </c>
    </row>
    <row r="742" spans="1:17" x14ac:dyDescent="0.3">
      <c r="A742" t="s">
        <v>1626</v>
      </c>
      <c r="B742" t="s">
        <v>1627</v>
      </c>
      <c r="C742" t="s">
        <v>3181</v>
      </c>
      <c r="D742" t="s">
        <v>327</v>
      </c>
      <c r="E742">
        <v>5775.0718527600002</v>
      </c>
      <c r="F742">
        <v>2123.9</v>
      </c>
      <c r="G742">
        <v>42.763707535028701</v>
      </c>
      <c r="H742">
        <v>13.4407213534184</v>
      </c>
      <c r="I742">
        <v>93.840161499532798</v>
      </c>
      <c r="J742">
        <v>-1.3770364905532599</v>
      </c>
      <c r="K742">
        <v>1989.80105655536</v>
      </c>
      <c r="L742">
        <v>1610.7981462550599</v>
      </c>
      <c r="M742">
        <v>52.741385347979197</v>
      </c>
      <c r="N742">
        <v>0.77838382741035805</v>
      </c>
      <c r="O742">
        <v>6.8341259004661197</v>
      </c>
      <c r="P742">
        <v>123.251169390865</v>
      </c>
      <c r="Q742">
        <v>-1.4769738121101E-2</v>
      </c>
    </row>
    <row r="743" spans="1:17" x14ac:dyDescent="0.3">
      <c r="A743" t="s">
        <v>1628</v>
      </c>
      <c r="B743" t="s">
        <v>1629</v>
      </c>
      <c r="C743" t="s">
        <v>3186</v>
      </c>
      <c r="D743" t="s">
        <v>271</v>
      </c>
      <c r="E743">
        <v>5738.55179761</v>
      </c>
      <c r="F743">
        <v>411.7</v>
      </c>
      <c r="G743">
        <v>-11.479672517248799</v>
      </c>
      <c r="H743">
        <v>12.889492495257899</v>
      </c>
      <c r="I743">
        <v>5.0379971999289799</v>
      </c>
      <c r="J743">
        <v>-1.85445813399936</v>
      </c>
      <c r="K743">
        <v>384.93447202356998</v>
      </c>
      <c r="L743">
        <v>365.02174431670102</v>
      </c>
      <c r="M743">
        <v>57.345450680995</v>
      </c>
      <c r="N743">
        <v>1.7665542238613601</v>
      </c>
      <c r="O743">
        <v>3.9591935875637501</v>
      </c>
      <c r="P743">
        <v>31.114649681528601</v>
      </c>
      <c r="Q743">
        <v>4.5072745743613002E-2</v>
      </c>
    </row>
    <row r="744" spans="1:17" x14ac:dyDescent="0.3">
      <c r="A744" t="s">
        <v>1630</v>
      </c>
      <c r="B744" t="s">
        <v>1631</v>
      </c>
      <c r="C744" t="s">
        <v>3186</v>
      </c>
      <c r="D744" t="s">
        <v>468</v>
      </c>
      <c r="E744">
        <v>5703.5457030600001</v>
      </c>
      <c r="F744">
        <v>1460.1</v>
      </c>
      <c r="G744">
        <v>-5.5375731331723896</v>
      </c>
      <c r="H744">
        <v>0.82101342201433303</v>
      </c>
      <c r="I744">
        <v>26.9511662859565</v>
      </c>
      <c r="J744">
        <v>-1.2087983551878401</v>
      </c>
      <c r="K744">
        <v>1466.18783057265</v>
      </c>
      <c r="L744">
        <v>1324.28744955564</v>
      </c>
      <c r="M744">
        <v>44.892226866759898</v>
      </c>
      <c r="N744">
        <v>0.63934747486570498</v>
      </c>
      <c r="O744">
        <v>17.800150674611299</v>
      </c>
      <c r="P744">
        <v>49.753846153846098</v>
      </c>
      <c r="Q744">
        <v>-4.0341362263733999E-2</v>
      </c>
    </row>
    <row r="745" spans="1:17" x14ac:dyDescent="0.3">
      <c r="A745" t="s">
        <v>1632</v>
      </c>
      <c r="B745" t="s">
        <v>1633</v>
      </c>
      <c r="C745" t="s">
        <v>3183</v>
      </c>
      <c r="D745" t="s">
        <v>1420</v>
      </c>
      <c r="E745">
        <v>5652.286691065</v>
      </c>
      <c r="F745">
        <v>873.65</v>
      </c>
      <c r="G745">
        <v>-8.7555702336763002</v>
      </c>
      <c r="H745">
        <v>-2.2569991982590998</v>
      </c>
      <c r="I745">
        <v>2.4043602212168498</v>
      </c>
      <c r="J745">
        <v>-9.5241585289480408</v>
      </c>
      <c r="K745">
        <v>860.34902218265097</v>
      </c>
      <c r="L745">
        <v>794.14083447714302</v>
      </c>
      <c r="M745">
        <v>33.878525715686301</v>
      </c>
      <c r="N745">
        <v>0.69569629260417898</v>
      </c>
      <c r="O745">
        <v>24.649459165569699</v>
      </c>
      <c r="P745">
        <v>43.127457404980298</v>
      </c>
      <c r="Q745">
        <v>0.12028642845375501</v>
      </c>
    </row>
    <row r="746" spans="1:17" x14ac:dyDescent="0.3">
      <c r="A746" t="s">
        <v>1634</v>
      </c>
      <c r="B746" t="s">
        <v>1635</v>
      </c>
      <c r="C746" t="s">
        <v>3186</v>
      </c>
      <c r="D746" t="s">
        <v>285</v>
      </c>
      <c r="E746">
        <v>5550.2768365000002</v>
      </c>
      <c r="F746">
        <v>459.8</v>
      </c>
      <c r="G746">
        <v>214.01596229997699</v>
      </c>
      <c r="H746">
        <v>70.635562602342105</v>
      </c>
      <c r="I746">
        <v>226.568949971226</v>
      </c>
      <c r="J746">
        <v>16.912250759741099</v>
      </c>
      <c r="K746">
        <v>318.74614467460202</v>
      </c>
      <c r="L746">
        <v>206.21404732885</v>
      </c>
      <c r="M746">
        <v>71.803852304713004</v>
      </c>
      <c r="N746">
        <v>1.2686337683547999</v>
      </c>
      <c r="O746">
        <v>9.8303610265332697</v>
      </c>
      <c r="P746">
        <v>348.93575473540301</v>
      </c>
      <c r="Q746">
        <v>0.22713788613157601</v>
      </c>
    </row>
    <row r="747" spans="1:17" x14ac:dyDescent="0.3">
      <c r="A747" t="s">
        <v>1636</v>
      </c>
      <c r="B747" t="s">
        <v>1637</v>
      </c>
      <c r="C747" t="s">
        <v>3172</v>
      </c>
      <c r="D747" t="s">
        <v>999</v>
      </c>
      <c r="E747">
        <v>5540.36453523</v>
      </c>
      <c r="F747">
        <v>645.29999999999995</v>
      </c>
      <c r="G747">
        <v>78.776988547966397</v>
      </c>
      <c r="H747">
        <v>24.928893544895899</v>
      </c>
      <c r="I747">
        <v>124.249030950624</v>
      </c>
      <c r="J747">
        <v>8.2244709759957306</v>
      </c>
      <c r="K747">
        <v>517.81294410452801</v>
      </c>
      <c r="L747">
        <v>379.39860320223897</v>
      </c>
      <c r="M747">
        <v>68.203185897752803</v>
      </c>
      <c r="N747">
        <v>0.572118291224057</v>
      </c>
      <c r="O747">
        <v>5.9662172632883799</v>
      </c>
      <c r="P747">
        <v>199.02687673771999</v>
      </c>
      <c r="Q747">
        <v>6.5817174185972993E-2</v>
      </c>
    </row>
    <row r="748" spans="1:17" x14ac:dyDescent="0.3">
      <c r="A748" t="s">
        <v>1638</v>
      </c>
      <c r="B748" t="s">
        <v>1639</v>
      </c>
      <c r="C748" t="s">
        <v>3186</v>
      </c>
      <c r="D748" t="s">
        <v>1640</v>
      </c>
      <c r="E748">
        <v>5523.5737883820002</v>
      </c>
      <c r="F748">
        <v>43.42</v>
      </c>
      <c r="G748">
        <v>-4.2182373002457103</v>
      </c>
      <c r="H748">
        <v>11.1278445653668</v>
      </c>
      <c r="I748">
        <v>36.070035722186397</v>
      </c>
      <c r="J748">
        <v>3.2040374602279198</v>
      </c>
      <c r="K748">
        <v>38.977288487410597</v>
      </c>
      <c r="L748">
        <v>35.087423696918798</v>
      </c>
      <c r="M748">
        <v>74.725160289495506</v>
      </c>
      <c r="N748">
        <v>0.78794908401710095</v>
      </c>
      <c r="O748">
        <v>9.9723629663749307</v>
      </c>
      <c r="P748">
        <v>59.047619047619001</v>
      </c>
      <c r="Q748">
        <v>0.16720773527653601</v>
      </c>
    </row>
    <row r="749" spans="1:17" x14ac:dyDescent="0.3">
      <c r="A749" t="s">
        <v>1641</v>
      </c>
      <c r="B749" t="s">
        <v>1642</v>
      </c>
      <c r="C749" t="s">
        <v>3171</v>
      </c>
      <c r="D749" t="s">
        <v>51</v>
      </c>
      <c r="E749">
        <v>5518.4802571</v>
      </c>
      <c r="F749">
        <v>61.45</v>
      </c>
      <c r="G749">
        <v>67.191351247707601</v>
      </c>
      <c r="H749">
        <v>-10.3897648457885</v>
      </c>
      <c r="I749">
        <v>-23.5223806941273</v>
      </c>
      <c r="J749">
        <v>-2.11488950526098</v>
      </c>
      <c r="K749">
        <v>64.722755533119695</v>
      </c>
      <c r="L749">
        <v>62.173062785973897</v>
      </c>
      <c r="M749">
        <v>45.994305829956801</v>
      </c>
      <c r="N749">
        <v>1.0612149748500499</v>
      </c>
      <c r="O749">
        <v>62.131814483319701</v>
      </c>
      <c r="P749">
        <v>106.208053691275</v>
      </c>
      <c r="Q749">
        <v>4.0360344625144998E-2</v>
      </c>
    </row>
    <row r="750" spans="1:17" x14ac:dyDescent="0.3">
      <c r="A750" t="s">
        <v>1643</v>
      </c>
      <c r="B750" t="s">
        <v>1644</v>
      </c>
      <c r="C750" t="s">
        <v>3183</v>
      </c>
      <c r="D750" t="s">
        <v>262</v>
      </c>
      <c r="E750">
        <v>5510.1894955199996</v>
      </c>
      <c r="F750">
        <v>694.8</v>
      </c>
      <c r="G750">
        <v>-21.840668334750202</v>
      </c>
      <c r="H750">
        <v>-14.491928162643701</v>
      </c>
      <c r="I750">
        <v>-13.2142202980621</v>
      </c>
      <c r="J750">
        <v>-1.73587585031919</v>
      </c>
      <c r="K750">
        <v>740.67434766220504</v>
      </c>
      <c r="L750">
        <v>704.939777581356</v>
      </c>
      <c r="M750">
        <v>31.844894271736202</v>
      </c>
      <c r="N750">
        <v>0.72592728144757401</v>
      </c>
      <c r="O750">
        <v>27.202072538860101</v>
      </c>
      <c r="P750">
        <v>19.669307612814301</v>
      </c>
    </row>
    <row r="751" spans="1:17" x14ac:dyDescent="0.3">
      <c r="A751" t="s">
        <v>1645</v>
      </c>
      <c r="B751" t="s">
        <v>1646</v>
      </c>
      <c r="C751" t="s">
        <v>3186</v>
      </c>
      <c r="D751" t="s">
        <v>282</v>
      </c>
      <c r="E751">
        <v>5492.1715612050002</v>
      </c>
      <c r="F751">
        <v>447.95</v>
      </c>
      <c r="G751">
        <v>169.75279959574601</v>
      </c>
      <c r="H751">
        <v>18.666384154357299</v>
      </c>
      <c r="I751">
        <v>33.143942207857599</v>
      </c>
      <c r="J751">
        <v>25.561370828525501</v>
      </c>
      <c r="K751">
        <v>360.54733890298598</v>
      </c>
      <c r="L751">
        <v>297.35187778741101</v>
      </c>
      <c r="M751">
        <v>72.032773856344704</v>
      </c>
      <c r="N751">
        <v>1.4309531978488701</v>
      </c>
      <c r="O751">
        <v>10.112735796405801</v>
      </c>
      <c r="P751">
        <v>188.441725692208</v>
      </c>
    </row>
    <row r="752" spans="1:17" x14ac:dyDescent="0.3">
      <c r="A752" t="s">
        <v>1647</v>
      </c>
      <c r="B752" t="s">
        <v>1648</v>
      </c>
      <c r="C752" t="s">
        <v>3186</v>
      </c>
      <c r="D752" t="s">
        <v>147</v>
      </c>
      <c r="E752">
        <v>5482.6546244699903</v>
      </c>
      <c r="F752">
        <v>69.099999999999994</v>
      </c>
      <c r="G752">
        <v>55.603251333019898</v>
      </c>
      <c r="H752">
        <v>29.2056262120844</v>
      </c>
      <c r="I752">
        <v>1.1318525095395999</v>
      </c>
      <c r="J752">
        <v>10.125998321226101</v>
      </c>
      <c r="K752">
        <v>61.8565368169998</v>
      </c>
      <c r="L752">
        <v>56.940651636794698</v>
      </c>
      <c r="M752">
        <v>53.973267561399197</v>
      </c>
      <c r="N752">
        <v>2.3705408822091298</v>
      </c>
      <c r="O752">
        <v>15.629522431259</v>
      </c>
      <c r="P752">
        <v>103.235294117647</v>
      </c>
      <c r="Q752">
        <v>-1.1096588295913999E-2</v>
      </c>
    </row>
    <row r="753" spans="1:17" x14ac:dyDescent="0.3">
      <c r="A753" t="s">
        <v>1649</v>
      </c>
      <c r="B753" t="s">
        <v>1650</v>
      </c>
      <c r="C753" t="s">
        <v>3186</v>
      </c>
      <c r="D753" t="s">
        <v>379</v>
      </c>
      <c r="E753">
        <v>5480.4072385999998</v>
      </c>
      <c r="F753">
        <v>12898.9</v>
      </c>
      <c r="G753">
        <v>14.0808739492025</v>
      </c>
      <c r="H753">
        <v>-0.48930709080618001</v>
      </c>
      <c r="I753">
        <v>31.472263966944901</v>
      </c>
      <c r="J753">
        <v>-3.4043868757657698</v>
      </c>
      <c r="K753">
        <v>12300.2472947389</v>
      </c>
      <c r="L753">
        <v>10686.635458798901</v>
      </c>
      <c r="M753">
        <v>42.469582338676403</v>
      </c>
      <c r="N753">
        <v>1.2925154578968701</v>
      </c>
      <c r="O753">
        <v>10.742001255921</v>
      </c>
      <c r="P753">
        <v>54.797635834508398</v>
      </c>
      <c r="Q753">
        <v>-2.2574848034072E-2</v>
      </c>
    </row>
    <row r="754" spans="1:17" x14ac:dyDescent="0.3">
      <c r="A754" t="s">
        <v>1651</v>
      </c>
      <c r="B754" t="s">
        <v>1652</v>
      </c>
      <c r="C754" t="s">
        <v>3173</v>
      </c>
      <c r="D754" t="s">
        <v>1653</v>
      </c>
      <c r="E754">
        <v>5462.2195907400001</v>
      </c>
      <c r="F754">
        <v>1068.1500000000001</v>
      </c>
      <c r="G754">
        <v>50.112990834616099</v>
      </c>
      <c r="H754">
        <v>-0.71641459147620101</v>
      </c>
      <c r="I754">
        <v>47.148381200907103</v>
      </c>
      <c r="J754">
        <v>-10.171482879196899</v>
      </c>
      <c r="K754">
        <v>1060.3360542698399</v>
      </c>
      <c r="L754">
        <v>869.75410107828395</v>
      </c>
      <c r="M754">
        <v>35.834119544263302</v>
      </c>
      <c r="N754">
        <v>0.57684879537642897</v>
      </c>
      <c r="O754">
        <v>12.437391752094699</v>
      </c>
      <c r="P754">
        <v>84.801038062283695</v>
      </c>
      <c r="Q754">
        <v>6.1838620502059002E-2</v>
      </c>
    </row>
    <row r="755" spans="1:17" x14ac:dyDescent="0.3">
      <c r="A755" t="s">
        <v>1654</v>
      </c>
      <c r="B755" t="s">
        <v>1655</v>
      </c>
      <c r="C755" t="s">
        <v>3179</v>
      </c>
      <c r="D755" t="s">
        <v>144</v>
      </c>
      <c r="E755">
        <v>5446.98</v>
      </c>
      <c r="F755">
        <v>9078.2999999999993</v>
      </c>
      <c r="G755">
        <v>67.8399115975635</v>
      </c>
      <c r="H755">
        <v>13.8881525862139</v>
      </c>
      <c r="I755">
        <v>37.307857825424499</v>
      </c>
      <c r="J755">
        <v>12.2102437049146</v>
      </c>
      <c r="K755">
        <v>7714.9838654023897</v>
      </c>
      <c r="L755">
        <v>6796.5429016170701</v>
      </c>
      <c r="M755">
        <v>78.912528976601195</v>
      </c>
      <c r="N755">
        <v>1.18428932665727</v>
      </c>
      <c r="O755">
        <v>3.3613121399381098</v>
      </c>
      <c r="P755">
        <v>101.223526282541</v>
      </c>
      <c r="Q755">
        <v>0.12132492793588701</v>
      </c>
    </row>
    <row r="756" spans="1:17" x14ac:dyDescent="0.3">
      <c r="A756" t="s">
        <v>1656</v>
      </c>
      <c r="B756" t="s">
        <v>1657</v>
      </c>
      <c r="C756" t="s">
        <v>3171</v>
      </c>
      <c r="D756" t="s">
        <v>24</v>
      </c>
      <c r="E756">
        <v>5414.9357561249999</v>
      </c>
      <c r="F756">
        <v>320.25</v>
      </c>
      <c r="G756">
        <v>-29.470441015456998</v>
      </c>
      <c r="H756">
        <v>-2.3923695284466802</v>
      </c>
      <c r="I756">
        <v>-20.354694795141299</v>
      </c>
      <c r="J756">
        <v>-3.3058245753746198</v>
      </c>
      <c r="K756">
        <v>331.85817036638099</v>
      </c>
      <c r="L756">
        <v>344.65662150929302</v>
      </c>
      <c r="M756">
        <v>46.391719349288799</v>
      </c>
      <c r="N756">
        <v>0.72819638570407796</v>
      </c>
      <c r="O756">
        <v>31.8501170960187</v>
      </c>
      <c r="P756">
        <v>4.09556313993175</v>
      </c>
      <c r="Q756">
        <v>-2.5755519770575001E-2</v>
      </c>
    </row>
    <row r="757" spans="1:17" x14ac:dyDescent="0.3">
      <c r="A757" t="s">
        <v>1658</v>
      </c>
      <c r="B757" t="s">
        <v>1659</v>
      </c>
      <c r="C757" t="s">
        <v>3182</v>
      </c>
      <c r="D757" t="s">
        <v>132</v>
      </c>
      <c r="E757">
        <v>5414.7150000000001</v>
      </c>
      <c r="F757">
        <v>189.99</v>
      </c>
      <c r="G757">
        <v>31.489670969851598</v>
      </c>
      <c r="H757">
        <v>-7.5665197785168896</v>
      </c>
      <c r="I757">
        <v>-15.5118016640245</v>
      </c>
      <c r="J757">
        <v>-4.2511320507617496</v>
      </c>
      <c r="K757">
        <v>200.669241557032</v>
      </c>
      <c r="L757">
        <v>188.602671349632</v>
      </c>
      <c r="M757">
        <v>32.2214380763482</v>
      </c>
      <c r="N757">
        <v>0.402337692264019</v>
      </c>
      <c r="O757">
        <v>39.454708142533804</v>
      </c>
      <c r="P757">
        <v>73.348540145985396</v>
      </c>
      <c r="Q757">
        <v>1.9848266010214E-2</v>
      </c>
    </row>
    <row r="758" spans="1:17" x14ac:dyDescent="0.3">
      <c r="A758" t="s">
        <v>1660</v>
      </c>
      <c r="B758" t="s">
        <v>1661</v>
      </c>
      <c r="C758" t="s">
        <v>3186</v>
      </c>
      <c r="D758" t="s">
        <v>161</v>
      </c>
      <c r="E758">
        <v>5405.7171399999997</v>
      </c>
      <c r="F758">
        <v>4782.5</v>
      </c>
      <c r="G758">
        <v>115.76449491361301</v>
      </c>
      <c r="H758">
        <v>-5.0127107617891404</v>
      </c>
      <c r="I758">
        <v>69.587759003791106</v>
      </c>
      <c r="J758">
        <v>-4.9402596097482698</v>
      </c>
      <c r="K758">
        <v>4873.7645262964597</v>
      </c>
      <c r="L758">
        <v>3839.36005584946</v>
      </c>
      <c r="M758">
        <v>34.303793828032198</v>
      </c>
      <c r="N758">
        <v>0.453271632245967</v>
      </c>
      <c r="O758">
        <v>18.968112911656998</v>
      </c>
      <c r="P758">
        <v>179.27007299269999</v>
      </c>
      <c r="Q758">
        <v>0.21233109592335001</v>
      </c>
    </row>
    <row r="759" spans="1:17" x14ac:dyDescent="0.3">
      <c r="A759" t="s">
        <v>1662</v>
      </c>
      <c r="B759" t="s">
        <v>1663</v>
      </c>
      <c r="C759" t="s">
        <v>3178</v>
      </c>
      <c r="D759" t="s">
        <v>495</v>
      </c>
      <c r="E759">
        <v>5396.0075142859996</v>
      </c>
      <c r="F759">
        <v>108.31</v>
      </c>
      <c r="G759">
        <v>-38.806402028026497</v>
      </c>
      <c r="H759">
        <v>-6.56310903804461</v>
      </c>
      <c r="I759">
        <v>-11.016997716771</v>
      </c>
      <c r="J759">
        <v>-4.8167689155872502</v>
      </c>
      <c r="K759">
        <v>107.67659553016</v>
      </c>
      <c r="L759">
        <v>108.544715765021</v>
      </c>
      <c r="M759">
        <v>57.3815828416855</v>
      </c>
      <c r="N759">
        <v>0.68640580137920704</v>
      </c>
      <c r="O759">
        <v>23.441972117071298</v>
      </c>
      <c r="P759">
        <v>18.3715846994535</v>
      </c>
      <c r="Q759">
        <v>-9.0144600552632001E-2</v>
      </c>
    </row>
    <row r="760" spans="1:17" x14ac:dyDescent="0.3">
      <c r="A760" t="s">
        <v>1664</v>
      </c>
      <c r="B760" t="s">
        <v>1665</v>
      </c>
      <c r="C760" t="s">
        <v>3183</v>
      </c>
      <c r="D760" t="s">
        <v>262</v>
      </c>
      <c r="E760">
        <v>5387.080969785</v>
      </c>
      <c r="F760">
        <v>1751.35</v>
      </c>
      <c r="G760">
        <v>-58.140855080033099</v>
      </c>
      <c r="H760">
        <v>-0.78047973963269202</v>
      </c>
      <c r="I760">
        <v>-13.709912849122301</v>
      </c>
      <c r="J760">
        <v>-4.3631396261370599</v>
      </c>
      <c r="K760">
        <v>1813.8071999303399</v>
      </c>
      <c r="L760">
        <v>1913.4335471587401</v>
      </c>
      <c r="M760">
        <v>35.446127113729197</v>
      </c>
      <c r="N760">
        <v>0.33042079409265601</v>
      </c>
      <c r="O760">
        <v>58.954520798241298</v>
      </c>
      <c r="P760">
        <v>9.4593749999999996</v>
      </c>
      <c r="Q760">
        <v>1.1989293895299E-2</v>
      </c>
    </row>
    <row r="761" spans="1:17" x14ac:dyDescent="0.3">
      <c r="A761" t="s">
        <v>1666</v>
      </c>
      <c r="B761" t="s">
        <v>1667</v>
      </c>
      <c r="C761" t="s">
        <v>3171</v>
      </c>
      <c r="D761" t="s">
        <v>398</v>
      </c>
      <c r="E761">
        <v>5370.1126923149995</v>
      </c>
      <c r="F761">
        <v>295.95</v>
      </c>
      <c r="G761">
        <v>-24.694902736956799</v>
      </c>
      <c r="H761">
        <v>1.22212844548849</v>
      </c>
      <c r="I761">
        <v>-11.491632191496199</v>
      </c>
      <c r="J761">
        <v>2.95392227531199</v>
      </c>
      <c r="K761">
        <v>287.09794796443998</v>
      </c>
      <c r="L761">
        <v>291.34604120288799</v>
      </c>
      <c r="M761">
        <v>70.531147558219402</v>
      </c>
      <c r="N761">
        <v>1.10107437868908</v>
      </c>
      <c r="O761">
        <v>31.0863321507011</v>
      </c>
      <c r="P761">
        <v>9.8348487660048196</v>
      </c>
      <c r="Q761">
        <v>1.2379206812830001E-3</v>
      </c>
    </row>
    <row r="762" spans="1:17" x14ac:dyDescent="0.3">
      <c r="A762" t="s">
        <v>1668</v>
      </c>
      <c r="B762" t="s">
        <v>1669</v>
      </c>
      <c r="C762" t="s">
        <v>3173</v>
      </c>
      <c r="D762" t="s">
        <v>116</v>
      </c>
      <c r="E762">
        <v>5369.6405400000003</v>
      </c>
      <c r="F762">
        <v>578.65</v>
      </c>
      <c r="G762">
        <v>112.07992955347601</v>
      </c>
      <c r="H762">
        <v>1.3653974799853399</v>
      </c>
      <c r="I762">
        <v>62.9575803463688</v>
      </c>
      <c r="J762">
        <v>-0.82057588009290505</v>
      </c>
      <c r="K762">
        <v>550.39371174710197</v>
      </c>
      <c r="L762">
        <v>435.66461894957803</v>
      </c>
      <c r="M762">
        <v>63.769509486018102</v>
      </c>
      <c r="N762">
        <v>0.52174894613334</v>
      </c>
      <c r="O762">
        <v>25.697744750712801</v>
      </c>
      <c r="P762">
        <v>176.46918299092201</v>
      </c>
      <c r="Q762">
        <v>8.2680168269906998E-2</v>
      </c>
    </row>
    <row r="763" spans="1:17" x14ac:dyDescent="0.3">
      <c r="A763" t="s">
        <v>1670</v>
      </c>
      <c r="B763" t="s">
        <v>1671</v>
      </c>
      <c r="C763" t="s">
        <v>3183</v>
      </c>
      <c r="D763" t="s">
        <v>1420</v>
      </c>
      <c r="E763">
        <v>5368.9239840999999</v>
      </c>
      <c r="F763">
        <v>743.5</v>
      </c>
      <c r="G763">
        <v>42.317393768899798</v>
      </c>
      <c r="H763">
        <v>5.2783489324158701</v>
      </c>
      <c r="I763">
        <v>61.5421394184064</v>
      </c>
      <c r="J763">
        <v>-4.3168515639410501</v>
      </c>
      <c r="K763">
        <v>676.944596129302</v>
      </c>
      <c r="L763">
        <v>542.032630818386</v>
      </c>
      <c r="M763">
        <v>41.189249073975603</v>
      </c>
      <c r="N763">
        <v>0.31212599886248399</v>
      </c>
      <c r="O763">
        <v>15.6422326832548</v>
      </c>
      <c r="P763">
        <v>98.266666666666595</v>
      </c>
      <c r="Q763">
        <v>2.5935552002039002E-2</v>
      </c>
    </row>
    <row r="764" spans="1:17" x14ac:dyDescent="0.3">
      <c r="A764" t="s">
        <v>1672</v>
      </c>
      <c r="B764" t="s">
        <v>1673</v>
      </c>
      <c r="C764" t="s">
        <v>3181</v>
      </c>
      <c r="D764" t="s">
        <v>327</v>
      </c>
      <c r="E764">
        <v>5319.2118620699903</v>
      </c>
      <c r="F764">
        <v>249.3</v>
      </c>
      <c r="G764">
        <v>-13.012049626892599</v>
      </c>
      <c r="H764">
        <v>-10.670826055712199</v>
      </c>
      <c r="I764">
        <v>13.2455561540418</v>
      </c>
      <c r="J764">
        <v>-7.6641995331414199</v>
      </c>
      <c r="K764">
        <v>261.345171019703</v>
      </c>
      <c r="L764">
        <v>243.498327738467</v>
      </c>
      <c r="M764">
        <v>25.598949132056099</v>
      </c>
      <c r="N764">
        <v>0.53293747103294498</v>
      </c>
      <c r="O764">
        <v>19.1736863217007</v>
      </c>
      <c r="P764">
        <v>31.904761904761902</v>
      </c>
      <c r="Q764">
        <v>-0.100831574279582</v>
      </c>
    </row>
    <row r="765" spans="1:17" x14ac:dyDescent="0.3">
      <c r="A765" t="s">
        <v>1674</v>
      </c>
      <c r="B765" t="s">
        <v>1675</v>
      </c>
      <c r="C765" t="s">
        <v>3186</v>
      </c>
      <c r="D765" t="s">
        <v>544</v>
      </c>
      <c r="E765">
        <v>5315.9909375999996</v>
      </c>
      <c r="F765">
        <v>5349.75</v>
      </c>
      <c r="G765">
        <v>32.395396823840699</v>
      </c>
      <c r="H765">
        <v>-10.3560997749967</v>
      </c>
      <c r="I765">
        <v>17.1031995949029</v>
      </c>
      <c r="J765">
        <v>-4.4120301943928402</v>
      </c>
      <c r="K765">
        <v>5673.6494402376302</v>
      </c>
      <c r="L765">
        <v>5006.4451920030697</v>
      </c>
      <c r="M765">
        <v>27.7399231343636</v>
      </c>
      <c r="N765">
        <v>0.52700827618832002</v>
      </c>
      <c r="O765">
        <v>25.218935464274001</v>
      </c>
      <c r="P765">
        <v>87.211296192609097</v>
      </c>
      <c r="Q765">
        <v>0.13901306100604799</v>
      </c>
    </row>
    <row r="766" spans="1:17" x14ac:dyDescent="0.3">
      <c r="A766" t="s">
        <v>1676</v>
      </c>
      <c r="B766" t="s">
        <v>1677</v>
      </c>
      <c r="C766" t="s">
        <v>3186</v>
      </c>
      <c r="D766" t="s">
        <v>282</v>
      </c>
      <c r="E766">
        <v>5296.3521300000002</v>
      </c>
      <c r="F766">
        <v>2732.05</v>
      </c>
      <c r="G766">
        <v>480.62519247409898</v>
      </c>
      <c r="H766">
        <v>-9.4277610877895892</v>
      </c>
      <c r="I766">
        <v>131.75876160413799</v>
      </c>
      <c r="J766">
        <v>-9.0447332713347599</v>
      </c>
      <c r="K766">
        <v>2797.5227625042899</v>
      </c>
      <c r="L766">
        <v>1797.1192821157399</v>
      </c>
      <c r="M766">
        <v>23.534517220015498</v>
      </c>
      <c r="N766">
        <v>0.74601426083332001</v>
      </c>
      <c r="O766">
        <v>30.927325634596698</v>
      </c>
      <c r="P766">
        <v>530.47307692307697</v>
      </c>
      <c r="Q766">
        <v>0.31699858439766698</v>
      </c>
    </row>
    <row r="767" spans="1:17" x14ac:dyDescent="0.3">
      <c r="A767" t="s">
        <v>1678</v>
      </c>
      <c r="B767" t="s">
        <v>1679</v>
      </c>
      <c r="C767" t="s">
        <v>3182</v>
      </c>
      <c r="D767" t="s">
        <v>1081</v>
      </c>
      <c r="E767">
        <v>5279.71105025</v>
      </c>
      <c r="F767">
        <v>3149.65</v>
      </c>
      <c r="G767">
        <v>-5.4868769127449699</v>
      </c>
      <c r="H767">
        <v>-2.0423794399050199</v>
      </c>
      <c r="I767">
        <v>-3.4169983432996398</v>
      </c>
      <c r="J767">
        <v>-3.5847870414149599</v>
      </c>
      <c r="K767">
        <v>3122.14244541778</v>
      </c>
      <c r="L767">
        <v>2997.7678475636999</v>
      </c>
      <c r="M767">
        <v>51.538541574532999</v>
      </c>
      <c r="N767">
        <v>0.670082091882787</v>
      </c>
      <c r="O767">
        <v>17.473370056990401</v>
      </c>
      <c r="P767">
        <v>36.941304347826097</v>
      </c>
      <c r="Q767">
        <v>-6.3812925904614001E-2</v>
      </c>
    </row>
    <row r="768" spans="1:17" x14ac:dyDescent="0.3">
      <c r="A768" t="s">
        <v>1680</v>
      </c>
      <c r="B768" t="s">
        <v>1681</v>
      </c>
      <c r="C768" t="s">
        <v>3182</v>
      </c>
      <c r="D768" t="s">
        <v>423</v>
      </c>
      <c r="E768">
        <v>5217.9330692249996</v>
      </c>
      <c r="F768">
        <v>596.54999999999995</v>
      </c>
      <c r="G768">
        <v>-42.529047705196298</v>
      </c>
      <c r="H768">
        <v>8.7038482290512604</v>
      </c>
      <c r="I768">
        <v>-5.3003764296532498</v>
      </c>
      <c r="J768">
        <v>0.237429038979698</v>
      </c>
      <c r="K768">
        <v>568.47329655731301</v>
      </c>
      <c r="L768">
        <v>593.22824669231602</v>
      </c>
      <c r="M768">
        <v>56.232028643371798</v>
      </c>
      <c r="N768">
        <v>1.35508578539117</v>
      </c>
      <c r="O768">
        <v>33.936803285558597</v>
      </c>
      <c r="P768">
        <v>16.6845965770171</v>
      </c>
      <c r="Q768">
        <v>3.9197416038364997E-2</v>
      </c>
    </row>
    <row r="769" spans="1:17" x14ac:dyDescent="0.3">
      <c r="A769" t="s">
        <v>1682</v>
      </c>
      <c r="B769" t="s">
        <v>1683</v>
      </c>
      <c r="C769" t="s">
        <v>3186</v>
      </c>
      <c r="D769" t="s">
        <v>1684</v>
      </c>
      <c r="E769">
        <v>5168.879891351</v>
      </c>
      <c r="F769">
        <v>61.68</v>
      </c>
      <c r="G769">
        <v>-3.7637407976392399</v>
      </c>
      <c r="H769">
        <v>-0.52961747094186196</v>
      </c>
      <c r="I769">
        <v>-3.9260508621354</v>
      </c>
      <c r="J769">
        <v>0.18729302906874301</v>
      </c>
      <c r="K769">
        <v>60.4674887571678</v>
      </c>
      <c r="L769">
        <v>57.951468519557501</v>
      </c>
      <c r="M769">
        <v>56.425916595309197</v>
      </c>
      <c r="N769">
        <v>0.79053363172267599</v>
      </c>
      <c r="O769">
        <v>5.0583657587548601</v>
      </c>
      <c r="P769">
        <v>29.037656903765601</v>
      </c>
      <c r="Q769">
        <v>-3.0196124243903E-2</v>
      </c>
    </row>
    <row r="770" spans="1:17" x14ac:dyDescent="0.3">
      <c r="A770" t="s">
        <v>1685</v>
      </c>
      <c r="B770" t="s">
        <v>1686</v>
      </c>
      <c r="C770" t="s">
        <v>3186</v>
      </c>
      <c r="D770" t="s">
        <v>197</v>
      </c>
      <c r="E770">
        <v>5153.8223494100002</v>
      </c>
      <c r="F770">
        <v>7588.7</v>
      </c>
      <c r="G770">
        <v>57.860654215678501</v>
      </c>
      <c r="H770">
        <v>8.1452170684544605</v>
      </c>
      <c r="I770">
        <v>-2.4558322460834501</v>
      </c>
      <c r="J770">
        <v>-7.2846459660729996</v>
      </c>
      <c r="K770">
        <v>7509.3192374170903</v>
      </c>
      <c r="L770">
        <v>6800.0387855258996</v>
      </c>
      <c r="M770">
        <v>38.578800697141098</v>
      </c>
      <c r="N770">
        <v>0.55904721617538999</v>
      </c>
      <c r="O770">
        <v>19.689801942361601</v>
      </c>
      <c r="P770">
        <v>101.022503013205</v>
      </c>
      <c r="Q770">
        <v>9.4870777842661999E-2</v>
      </c>
    </row>
    <row r="771" spans="1:17" x14ac:dyDescent="0.3">
      <c r="A771" t="s">
        <v>1687</v>
      </c>
      <c r="B771" t="s">
        <v>1688</v>
      </c>
      <c r="C771" t="s">
        <v>3180</v>
      </c>
      <c r="D771" t="s">
        <v>80</v>
      </c>
      <c r="E771">
        <v>5151.3693529120001</v>
      </c>
      <c r="F771">
        <v>227.32</v>
      </c>
      <c r="G771">
        <v>-5.3574380562945301</v>
      </c>
      <c r="H771">
        <v>4.01902243835832</v>
      </c>
      <c r="I771">
        <v>0.97760930645584299</v>
      </c>
      <c r="J771">
        <v>1.4184596239891101</v>
      </c>
      <c r="K771">
        <v>226.89742852073499</v>
      </c>
      <c r="L771">
        <v>214.10470259537399</v>
      </c>
      <c r="M771">
        <v>41.979900801629697</v>
      </c>
      <c r="N771">
        <v>1.2144189206851701</v>
      </c>
      <c r="O771">
        <v>8.6573992609537207</v>
      </c>
      <c r="P771">
        <v>29.049105875674101</v>
      </c>
      <c r="Q771">
        <v>-7.8849680712282003E-2</v>
      </c>
    </row>
    <row r="772" spans="1:17" x14ac:dyDescent="0.3">
      <c r="A772" t="s">
        <v>1689</v>
      </c>
      <c r="B772" t="s">
        <v>1690</v>
      </c>
      <c r="C772" t="s">
        <v>3171</v>
      </c>
      <c r="D772" t="s">
        <v>398</v>
      </c>
      <c r="E772">
        <v>5151.1054087349903</v>
      </c>
      <c r="F772">
        <v>46.77</v>
      </c>
      <c r="G772">
        <v>-35.408107579263202</v>
      </c>
      <c r="H772">
        <v>-5.5274948084383499</v>
      </c>
      <c r="I772">
        <v>-20.1930318390555</v>
      </c>
      <c r="J772">
        <v>-2.9237158260276201</v>
      </c>
      <c r="K772">
        <v>49.323320994187597</v>
      </c>
      <c r="L772">
        <v>51.214587901831301</v>
      </c>
      <c r="M772">
        <v>20.648569881115598</v>
      </c>
      <c r="N772">
        <v>0.59780224498753298</v>
      </c>
      <c r="O772">
        <v>46.033782339106203</v>
      </c>
      <c r="P772">
        <v>4.2809364548494999</v>
      </c>
    </row>
    <row r="773" spans="1:17" x14ac:dyDescent="0.3">
      <c r="A773" t="s">
        <v>1691</v>
      </c>
      <c r="B773" t="s">
        <v>1692</v>
      </c>
      <c r="C773" t="s">
        <v>3181</v>
      </c>
      <c r="D773" t="s">
        <v>463</v>
      </c>
      <c r="E773">
        <v>5124.3978255599995</v>
      </c>
      <c r="F773">
        <v>308.89999999999998</v>
      </c>
      <c r="G773">
        <v>-55.117676906152901</v>
      </c>
      <c r="H773">
        <v>-2.4949112355199299</v>
      </c>
      <c r="I773">
        <v>-32.972427028362702</v>
      </c>
      <c r="J773">
        <v>-2.56437368260482</v>
      </c>
      <c r="K773">
        <v>320.21835988027999</v>
      </c>
      <c r="L773">
        <v>356.20461459826703</v>
      </c>
      <c r="M773">
        <v>42.041858508894897</v>
      </c>
      <c r="N773">
        <v>0.72227272662900299</v>
      </c>
      <c r="O773">
        <v>75.590806086111996</v>
      </c>
      <c r="P773">
        <v>17.608985341709399</v>
      </c>
      <c r="Q773">
        <v>-0.10779200724441</v>
      </c>
    </row>
    <row r="774" spans="1:17" x14ac:dyDescent="0.3">
      <c r="A774" t="s">
        <v>1693</v>
      </c>
      <c r="B774" t="s">
        <v>1694</v>
      </c>
      <c r="C774" t="s">
        <v>3186</v>
      </c>
      <c r="D774" t="s">
        <v>46</v>
      </c>
      <c r="E774">
        <v>5095.967242574</v>
      </c>
      <c r="F774">
        <v>32.590000000000003</v>
      </c>
      <c r="G774">
        <v>135.57139068984699</v>
      </c>
      <c r="H774">
        <v>71.497608737038505</v>
      </c>
      <c r="I774">
        <v>91.050236250085803</v>
      </c>
      <c r="J774">
        <v>-0.65860931817533497</v>
      </c>
      <c r="K774">
        <v>24.530887148674999</v>
      </c>
      <c r="L774">
        <v>20.283744795655299</v>
      </c>
      <c r="M774">
        <v>71.729949741723601</v>
      </c>
      <c r="N774">
        <v>1.93075199553017</v>
      </c>
      <c r="O774">
        <v>2.6388462718625201</v>
      </c>
      <c r="P774">
        <v>174.22717932887201</v>
      </c>
      <c r="Q774">
        <v>0.13981590525095</v>
      </c>
    </row>
    <row r="775" spans="1:17" x14ac:dyDescent="0.3">
      <c r="A775" t="s">
        <v>1695</v>
      </c>
      <c r="B775" t="s">
        <v>1696</v>
      </c>
      <c r="C775" t="s">
        <v>3186</v>
      </c>
      <c r="D775" t="s">
        <v>379</v>
      </c>
      <c r="E775">
        <v>5057.7609497000003</v>
      </c>
      <c r="F775">
        <v>560.6</v>
      </c>
      <c r="G775">
        <v>1.59352329293565</v>
      </c>
      <c r="H775">
        <v>-3.5046444727225001</v>
      </c>
      <c r="I775">
        <v>51.908285335566397</v>
      </c>
      <c r="J775">
        <v>-2.8936697153377402</v>
      </c>
      <c r="K775">
        <v>542.93742661497595</v>
      </c>
      <c r="L775">
        <v>468.91073207450199</v>
      </c>
      <c r="M775">
        <v>45.9184073527314</v>
      </c>
      <c r="N775">
        <v>0.41241455816339401</v>
      </c>
      <c r="O775">
        <v>13.601498394577201</v>
      </c>
      <c r="P775">
        <v>76.261594088979706</v>
      </c>
      <c r="Q775">
        <v>5.0200233124030998E-2</v>
      </c>
    </row>
    <row r="776" spans="1:17" x14ac:dyDescent="0.3">
      <c r="A776" t="s">
        <v>1697</v>
      </c>
      <c r="B776" t="s">
        <v>1698</v>
      </c>
      <c r="C776" t="s">
        <v>3175</v>
      </c>
      <c r="D776" t="s">
        <v>54</v>
      </c>
      <c r="E776">
        <v>5032.9918980000002</v>
      </c>
      <c r="F776">
        <v>625.35</v>
      </c>
      <c r="G776">
        <v>88.886194966127306</v>
      </c>
      <c r="H776">
        <v>16.474444748151999</v>
      </c>
      <c r="I776">
        <v>76.031250977519306</v>
      </c>
      <c r="J776">
        <v>1.57995385849401</v>
      </c>
      <c r="K776">
        <v>518.15941264955597</v>
      </c>
      <c r="L776">
        <v>403.78427756531897</v>
      </c>
      <c r="M776">
        <v>64.593033675463303</v>
      </c>
      <c r="N776">
        <v>1.0137640426969601</v>
      </c>
      <c r="O776">
        <v>7.9395538498440796</v>
      </c>
      <c r="P776">
        <v>166.21966794380501</v>
      </c>
      <c r="Q776">
        <v>1.3958710032654999E-2</v>
      </c>
    </row>
    <row r="777" spans="1:17" x14ac:dyDescent="0.3">
      <c r="A777" t="s">
        <v>1699</v>
      </c>
      <c r="B777" t="s">
        <v>1700</v>
      </c>
      <c r="C777" t="s">
        <v>3186</v>
      </c>
      <c r="D777" t="s">
        <v>197</v>
      </c>
      <c r="E777">
        <v>5028.6977887499997</v>
      </c>
      <c r="F777">
        <v>770.85</v>
      </c>
      <c r="G777">
        <v>66.064507069726005</v>
      </c>
      <c r="H777">
        <v>-0.46990292960293001</v>
      </c>
      <c r="I777">
        <v>35.275235260652401</v>
      </c>
      <c r="J777">
        <v>-2.3552304540487898</v>
      </c>
      <c r="K777">
        <v>730.11980268684397</v>
      </c>
      <c r="L777">
        <v>624.52189094468497</v>
      </c>
      <c r="M777">
        <v>51.484765404064099</v>
      </c>
      <c r="N777">
        <v>0.555757472224782</v>
      </c>
      <c r="O777">
        <v>7.3360575987546097</v>
      </c>
      <c r="P777">
        <v>119.834592898902</v>
      </c>
      <c r="Q777">
        <v>8.8413464977086006E-2</v>
      </c>
    </row>
    <row r="778" spans="1:17" x14ac:dyDescent="0.3">
      <c r="A778" t="s">
        <v>1701</v>
      </c>
      <c r="B778" t="s">
        <v>1702</v>
      </c>
      <c r="C778" t="s">
        <v>3185</v>
      </c>
      <c r="D778" t="s">
        <v>468</v>
      </c>
      <c r="E778">
        <v>5024.6884940800001</v>
      </c>
      <c r="F778">
        <v>908.8</v>
      </c>
      <c r="G778">
        <v>-15.8366310635178</v>
      </c>
      <c r="H778">
        <v>-3.2131158624874101</v>
      </c>
      <c r="I778">
        <v>13.065135728374401</v>
      </c>
      <c r="J778">
        <v>-0.21585757283614199</v>
      </c>
      <c r="K778">
        <v>872.88537728648896</v>
      </c>
      <c r="L778">
        <v>805.85923271045795</v>
      </c>
      <c r="M778">
        <v>55.3889318367127</v>
      </c>
      <c r="N778">
        <v>0.40970582349219498</v>
      </c>
      <c r="O778">
        <v>6.2940140845070403</v>
      </c>
      <c r="P778">
        <v>38.336250856229498</v>
      </c>
      <c r="Q778">
        <v>-0.13090699062276201</v>
      </c>
    </row>
    <row r="779" spans="1:17" x14ac:dyDescent="0.3">
      <c r="A779" t="s">
        <v>1703</v>
      </c>
      <c r="B779" t="s">
        <v>1704</v>
      </c>
      <c r="C779" t="s">
        <v>3182</v>
      </c>
      <c r="D779" t="s">
        <v>75</v>
      </c>
      <c r="E779">
        <v>5018.4639999999999</v>
      </c>
      <c r="F779">
        <v>712.85</v>
      </c>
      <c r="G779">
        <v>41.484672460634997</v>
      </c>
      <c r="H779">
        <v>-16.610909864166299</v>
      </c>
      <c r="I779">
        <v>-30.540199513988501</v>
      </c>
      <c r="J779">
        <v>-6.6869987145068297</v>
      </c>
      <c r="K779">
        <v>811.56725378409203</v>
      </c>
      <c r="L779">
        <v>783.24741073058397</v>
      </c>
      <c r="M779">
        <v>18.628668450072901</v>
      </c>
      <c r="N779">
        <v>0.490639100310232</v>
      </c>
      <c r="O779">
        <v>63.428491267447498</v>
      </c>
      <c r="P779">
        <v>79.785624211853701</v>
      </c>
      <c r="Q779">
        <v>8.3553819061551002E-2</v>
      </c>
    </row>
    <row r="780" spans="1:17" x14ac:dyDescent="0.3">
      <c r="A780" t="s">
        <v>1705</v>
      </c>
      <c r="B780" t="s">
        <v>1706</v>
      </c>
      <c r="C780" t="s">
        <v>3186</v>
      </c>
      <c r="D780" t="s">
        <v>513</v>
      </c>
      <c r="E780">
        <v>5007.1589385300003</v>
      </c>
      <c r="F780">
        <v>713.15</v>
      </c>
      <c r="G780">
        <v>43.0454221487525</v>
      </c>
      <c r="H780">
        <v>-3.6695192258064799</v>
      </c>
      <c r="I780">
        <v>54.031878614466201</v>
      </c>
      <c r="J780">
        <v>-10.830045665825001</v>
      </c>
      <c r="K780">
        <v>690.66578652928604</v>
      </c>
      <c r="M780">
        <v>38.877615508350999</v>
      </c>
      <c r="N780">
        <v>0.71642821054878103</v>
      </c>
      <c r="O780">
        <v>32.650914954778102</v>
      </c>
      <c r="P780">
        <v>92.0166935918147</v>
      </c>
    </row>
    <row r="781" spans="1:17" x14ac:dyDescent="0.3">
      <c r="A781" t="s">
        <v>1707</v>
      </c>
      <c r="B781" t="s">
        <v>1708</v>
      </c>
      <c r="C781" t="s">
        <v>3186</v>
      </c>
      <c r="D781" t="s">
        <v>468</v>
      </c>
      <c r="E781">
        <v>4988.6426450299996</v>
      </c>
      <c r="F781">
        <v>1890.95</v>
      </c>
      <c r="G781">
        <v>-19.6650826880193</v>
      </c>
      <c r="H781">
        <v>9.4967973749614103</v>
      </c>
      <c r="I781">
        <v>33.510803788626099</v>
      </c>
      <c r="J781">
        <v>12.2648407660414</v>
      </c>
      <c r="K781">
        <v>1580.7404153114401</v>
      </c>
      <c r="L781">
        <v>1525.12079706129</v>
      </c>
      <c r="M781">
        <v>87.4543665684416</v>
      </c>
      <c r="N781">
        <v>1.6602487965511601</v>
      </c>
      <c r="O781">
        <v>1.1026203760014801</v>
      </c>
      <c r="P781">
        <v>60.795068027210803</v>
      </c>
      <c r="Q781">
        <v>3.1654935164384002E-2</v>
      </c>
    </row>
    <row r="782" spans="1:17" x14ac:dyDescent="0.3">
      <c r="A782" t="s">
        <v>1709</v>
      </c>
      <c r="B782" t="s">
        <v>1710</v>
      </c>
      <c r="C782" t="s">
        <v>3186</v>
      </c>
      <c r="D782" t="s">
        <v>46</v>
      </c>
      <c r="E782">
        <v>4988.047896</v>
      </c>
      <c r="F782">
        <v>492.6</v>
      </c>
      <c r="G782">
        <v>3157.9523575370099</v>
      </c>
      <c r="H782">
        <v>164.83084046603901</v>
      </c>
      <c r="I782">
        <v>249.827702891618</v>
      </c>
      <c r="J782">
        <v>19.683299163809899</v>
      </c>
      <c r="K782">
        <v>271.86807353358</v>
      </c>
      <c r="L782">
        <v>160.883620060141</v>
      </c>
      <c r="M782">
        <v>99.537451201347594</v>
      </c>
      <c r="N782">
        <v>1.13445614440398</v>
      </c>
      <c r="O782">
        <v>0</v>
      </c>
      <c r="P782">
        <v>3184</v>
      </c>
    </row>
    <row r="783" spans="1:17" x14ac:dyDescent="0.3">
      <c r="A783" t="s">
        <v>1711</v>
      </c>
      <c r="B783" t="s">
        <v>1712</v>
      </c>
      <c r="C783" t="s">
        <v>3173</v>
      </c>
      <c r="D783" t="s">
        <v>1011</v>
      </c>
      <c r="E783">
        <v>4944.147855192</v>
      </c>
      <c r="F783">
        <v>38.76</v>
      </c>
      <c r="G783">
        <v>23.3165193867267</v>
      </c>
      <c r="H783">
        <v>-5.8636781757472898</v>
      </c>
      <c r="I783">
        <v>15.2245282884437</v>
      </c>
      <c r="J783">
        <v>-3.2854479159118202</v>
      </c>
      <c r="K783">
        <v>39.887147403025097</v>
      </c>
      <c r="L783">
        <v>34.965186835514103</v>
      </c>
      <c r="M783">
        <v>40.339011582451803</v>
      </c>
      <c r="N783">
        <v>0.461901573241292</v>
      </c>
      <c r="O783">
        <v>18.937048503611901</v>
      </c>
      <c r="P783">
        <v>72.266666666666595</v>
      </c>
      <c r="Q783">
        <v>9.0570128495161994E-2</v>
      </c>
    </row>
    <row r="784" spans="1:17" x14ac:dyDescent="0.3">
      <c r="A784" t="s">
        <v>1713</v>
      </c>
      <c r="B784" t="s">
        <v>1714</v>
      </c>
      <c r="C784" t="s">
        <v>3177</v>
      </c>
      <c r="D784" t="s">
        <v>197</v>
      </c>
      <c r="E784">
        <v>4939.7665210699997</v>
      </c>
      <c r="F784">
        <v>123.82</v>
      </c>
      <c r="G784">
        <v>-24.804797001005401</v>
      </c>
      <c r="H784">
        <v>-3.95872741485841</v>
      </c>
      <c r="I784">
        <v>-16.005185997270502</v>
      </c>
      <c r="J784">
        <v>-1.26970870037559</v>
      </c>
      <c r="K784">
        <v>127.45530274526401</v>
      </c>
      <c r="L784">
        <v>124.25477854555101</v>
      </c>
      <c r="M784">
        <v>43.2676115547469</v>
      </c>
      <c r="N784">
        <v>1.19300262137361</v>
      </c>
      <c r="O784">
        <v>20.869003392020598</v>
      </c>
      <c r="P784">
        <v>20.977039570102502</v>
      </c>
      <c r="Q784">
        <v>1.7635876418097999E-2</v>
      </c>
    </row>
    <row r="785" spans="1:17" x14ac:dyDescent="0.3">
      <c r="A785" t="s">
        <v>1715</v>
      </c>
      <c r="B785" t="s">
        <v>1716</v>
      </c>
      <c r="C785" t="s">
        <v>3186</v>
      </c>
      <c r="D785" t="s">
        <v>282</v>
      </c>
      <c r="E785">
        <v>4892.1510299000001</v>
      </c>
      <c r="F785">
        <v>258.10000000000002</v>
      </c>
      <c r="G785">
        <v>147.13186642778601</v>
      </c>
      <c r="H785">
        <v>6.1730520668900404</v>
      </c>
      <c r="I785">
        <v>155.54061731579301</v>
      </c>
      <c r="J785">
        <v>11.322147020797001</v>
      </c>
      <c r="K785">
        <v>245.39932044599999</v>
      </c>
      <c r="L785">
        <v>182.24449779387001</v>
      </c>
      <c r="M785">
        <v>55.799610402289503</v>
      </c>
      <c r="N785">
        <v>0.33475847385621799</v>
      </c>
      <c r="O785">
        <v>26.617590081363701</v>
      </c>
      <c r="P785">
        <v>235.19480519480501</v>
      </c>
      <c r="Q785">
        <v>0.15113385379704899</v>
      </c>
    </row>
    <row r="786" spans="1:17" x14ac:dyDescent="0.3">
      <c r="A786" t="s">
        <v>1717</v>
      </c>
      <c r="B786" t="s">
        <v>1718</v>
      </c>
      <c r="C786" t="s">
        <v>3186</v>
      </c>
      <c r="D786" t="s">
        <v>1555</v>
      </c>
      <c r="E786">
        <v>4878.5725713299998</v>
      </c>
      <c r="F786">
        <v>408.7</v>
      </c>
      <c r="G786">
        <v>-3.2532096621080999</v>
      </c>
      <c r="H786">
        <v>-2.2928665432339801</v>
      </c>
      <c r="I786">
        <v>-5.5781964446319101</v>
      </c>
      <c r="J786">
        <v>-3.4351423621815602</v>
      </c>
      <c r="K786">
        <v>399.72239943299797</v>
      </c>
      <c r="L786">
        <v>368.14820309955201</v>
      </c>
      <c r="M786">
        <v>38.312331535391799</v>
      </c>
      <c r="N786">
        <v>0.47098028512976298</v>
      </c>
      <c r="O786">
        <v>10.044042084658599</v>
      </c>
      <c r="P786">
        <v>43.277826468010502</v>
      </c>
      <c r="Q786">
        <v>7.9725609878362996E-2</v>
      </c>
    </row>
    <row r="787" spans="1:17" x14ac:dyDescent="0.3">
      <c r="A787" t="s">
        <v>1719</v>
      </c>
      <c r="B787" t="s">
        <v>1720</v>
      </c>
      <c r="C787" t="s">
        <v>3186</v>
      </c>
      <c r="D787" t="s">
        <v>127</v>
      </c>
      <c r="E787">
        <v>4874.4111848800003</v>
      </c>
      <c r="F787">
        <v>50.2</v>
      </c>
      <c r="G787">
        <v>6.7565903412486001</v>
      </c>
      <c r="H787">
        <v>5.1632753267762297</v>
      </c>
      <c r="I787">
        <v>-10.259515851132701</v>
      </c>
      <c r="J787">
        <v>-4.9564621016019696</v>
      </c>
      <c r="K787">
        <v>48.471191456934697</v>
      </c>
      <c r="L787">
        <v>46.646271903482699</v>
      </c>
      <c r="M787">
        <v>53.607912100506297</v>
      </c>
      <c r="N787">
        <v>1.6499755706020101</v>
      </c>
      <c r="O787">
        <v>30.2788844621513</v>
      </c>
      <c r="P787">
        <v>57.120500782472597</v>
      </c>
      <c r="Q787">
        <v>8.4846593108960006E-2</v>
      </c>
    </row>
    <row r="788" spans="1:17" x14ac:dyDescent="0.3">
      <c r="A788" t="s">
        <v>1721</v>
      </c>
      <c r="B788" t="s">
        <v>1722</v>
      </c>
      <c r="C788" t="s">
        <v>3187</v>
      </c>
      <c r="D788" t="s">
        <v>122</v>
      </c>
      <c r="E788">
        <v>4871.0445533100001</v>
      </c>
      <c r="F788">
        <v>284.85000000000002</v>
      </c>
      <c r="G788">
        <v>42.602446346962502</v>
      </c>
      <c r="H788">
        <v>5.0414884000100404</v>
      </c>
      <c r="I788">
        <v>15.784013818990299</v>
      </c>
      <c r="J788">
        <v>-0.59218983205412601</v>
      </c>
      <c r="K788">
        <v>277.58009136264798</v>
      </c>
      <c r="L788">
        <v>250.49737762559701</v>
      </c>
      <c r="M788">
        <v>61.094884962869997</v>
      </c>
      <c r="N788">
        <v>0.74638842019079799</v>
      </c>
      <c r="O788">
        <v>12.497805862734699</v>
      </c>
      <c r="P788">
        <v>120.131375579598</v>
      </c>
      <c r="Q788">
        <v>9.0263878791931998E-2</v>
      </c>
    </row>
    <row r="789" spans="1:17" x14ac:dyDescent="0.3">
      <c r="A789" t="s">
        <v>1723</v>
      </c>
      <c r="B789" t="s">
        <v>1724</v>
      </c>
      <c r="C789" t="s">
        <v>3183</v>
      </c>
      <c r="D789" t="s">
        <v>197</v>
      </c>
      <c r="E789">
        <v>4866.9337777199999</v>
      </c>
      <c r="F789">
        <v>2405.5500000000002</v>
      </c>
      <c r="G789">
        <v>33.075889867096798</v>
      </c>
      <c r="H789">
        <v>46.127778868845397</v>
      </c>
      <c r="I789">
        <v>74.113869051486901</v>
      </c>
      <c r="J789">
        <v>36.4663053800776</v>
      </c>
      <c r="K789">
        <v>1844.89755711729</v>
      </c>
      <c r="M789">
        <v>77.999418709155094</v>
      </c>
      <c r="N789">
        <v>2.3514290583052699</v>
      </c>
      <c r="O789">
        <v>8.0833904928186708</v>
      </c>
      <c r="P789">
        <v>99.813107400946905</v>
      </c>
    </row>
    <row r="790" spans="1:17" x14ac:dyDescent="0.3">
      <c r="A790" t="s">
        <v>1725</v>
      </c>
      <c r="B790" t="s">
        <v>1726</v>
      </c>
      <c r="C790" t="s">
        <v>3186</v>
      </c>
      <c r="D790" t="s">
        <v>1727</v>
      </c>
      <c r="E790">
        <v>4855.3431499999997</v>
      </c>
      <c r="F790">
        <v>433.3</v>
      </c>
      <c r="G790">
        <v>46.774629394067397</v>
      </c>
      <c r="H790">
        <v>18.574904663971399</v>
      </c>
      <c r="I790">
        <v>-22.178013435641301</v>
      </c>
      <c r="J790">
        <v>-6.7568935956989398</v>
      </c>
      <c r="K790">
        <v>416.82503964349797</v>
      </c>
      <c r="L790">
        <v>408.81293442168999</v>
      </c>
      <c r="M790">
        <v>52.732677601420797</v>
      </c>
      <c r="N790">
        <v>0.92007808802523605</v>
      </c>
      <c r="O790">
        <v>47.357489037618201</v>
      </c>
      <c r="P790">
        <v>72.822271857051703</v>
      </c>
      <c r="Q790">
        <v>0.24548049436868499</v>
      </c>
    </row>
    <row r="791" spans="1:17" x14ac:dyDescent="0.3">
      <c r="A791" t="s">
        <v>1728</v>
      </c>
      <c r="B791" t="s">
        <v>1729</v>
      </c>
      <c r="C791" t="s">
        <v>3182</v>
      </c>
      <c r="D791" t="s">
        <v>423</v>
      </c>
      <c r="E791">
        <v>4853.0405790679997</v>
      </c>
      <c r="F791">
        <v>97.13</v>
      </c>
      <c r="G791">
        <v>-15.609893742120001</v>
      </c>
      <c r="H791">
        <v>-6.8372910048109201</v>
      </c>
      <c r="I791">
        <v>-15.491734433969601</v>
      </c>
      <c r="J791">
        <v>-2.5860179681204101</v>
      </c>
      <c r="K791">
        <v>101.270019031982</v>
      </c>
      <c r="L791">
        <v>100.757237858084</v>
      </c>
      <c r="M791">
        <v>33.542979180040298</v>
      </c>
      <c r="N791">
        <v>0.70546693231928503</v>
      </c>
      <c r="O791">
        <v>25.1415628539071</v>
      </c>
      <c r="P791">
        <v>15.493460166468401</v>
      </c>
      <c r="Q791">
        <v>7.7950787191009997E-3</v>
      </c>
    </row>
    <row r="792" spans="1:17" x14ac:dyDescent="0.3">
      <c r="A792" t="s">
        <v>1730</v>
      </c>
      <c r="B792" t="s">
        <v>1731</v>
      </c>
      <c r="C792" t="s">
        <v>3181</v>
      </c>
      <c r="D792" t="s">
        <v>840</v>
      </c>
      <c r="E792">
        <v>4850.5266092250004</v>
      </c>
      <c r="F792">
        <v>395.55</v>
      </c>
      <c r="G792">
        <v>-23.811922638740199</v>
      </c>
      <c r="H792">
        <v>9.9093092956081303</v>
      </c>
      <c r="I792">
        <v>10.5301777112546</v>
      </c>
      <c r="J792">
        <v>-3.3036861224265199</v>
      </c>
      <c r="K792">
        <v>368.30051857930403</v>
      </c>
      <c r="L792">
        <v>347.979703168654</v>
      </c>
      <c r="M792">
        <v>53.173203036684299</v>
      </c>
      <c r="N792">
        <v>0.96065188572081806</v>
      </c>
      <c r="O792">
        <v>13.740361521931399</v>
      </c>
      <c r="P792">
        <v>47.620824780742602</v>
      </c>
      <c r="Q792">
        <v>1.0089187776127001E-2</v>
      </c>
    </row>
    <row r="793" spans="1:17" x14ac:dyDescent="0.3">
      <c r="A793" t="s">
        <v>1732</v>
      </c>
      <c r="B793" t="s">
        <v>1733</v>
      </c>
      <c r="C793" t="s">
        <v>3175</v>
      </c>
      <c r="D793" t="s">
        <v>54</v>
      </c>
      <c r="E793">
        <v>4829.34555</v>
      </c>
      <c r="F793">
        <v>525.29999999999995</v>
      </c>
      <c r="G793">
        <v>-37.516421429867101</v>
      </c>
      <c r="H793">
        <v>2.4125336563061301</v>
      </c>
      <c r="I793">
        <v>0.91187946249322105</v>
      </c>
      <c r="J793">
        <v>-4.5681808663383903</v>
      </c>
      <c r="K793">
        <v>536.186002898683</v>
      </c>
      <c r="L793">
        <v>513.58233852892397</v>
      </c>
      <c r="M793">
        <v>28.408944141222101</v>
      </c>
      <c r="N793">
        <v>0.57870463332174205</v>
      </c>
      <c r="O793">
        <v>20.883304778221898</v>
      </c>
      <c r="P793">
        <v>21.865212852337301</v>
      </c>
      <c r="Q793">
        <v>-4.1640201596323999E-2</v>
      </c>
    </row>
    <row r="794" spans="1:17" x14ac:dyDescent="0.3">
      <c r="A794" t="s">
        <v>1734</v>
      </c>
      <c r="B794" t="s">
        <v>1735</v>
      </c>
      <c r="C794" t="s">
        <v>3178</v>
      </c>
      <c r="D794" t="s">
        <v>1376</v>
      </c>
      <c r="E794">
        <v>4822.3097115599903</v>
      </c>
      <c r="F794">
        <v>852.4</v>
      </c>
      <c r="G794">
        <v>11.049261437297201</v>
      </c>
      <c r="H794">
        <v>4.0896507458107001</v>
      </c>
      <c r="I794">
        <v>-16.620257483585299</v>
      </c>
      <c r="J794">
        <v>-3.3032715044651799</v>
      </c>
      <c r="K794">
        <v>855.85151478822695</v>
      </c>
      <c r="L794">
        <v>850.62263907481304</v>
      </c>
      <c r="M794">
        <v>50.449878713725603</v>
      </c>
      <c r="N794">
        <v>0.90388320196473204</v>
      </c>
      <c r="O794">
        <v>29.7395588925387</v>
      </c>
      <c r="P794">
        <v>39.726251946561703</v>
      </c>
      <c r="Q794">
        <v>0.150970554169473</v>
      </c>
    </row>
    <row r="795" spans="1:17" x14ac:dyDescent="0.3">
      <c r="A795" t="s">
        <v>1736</v>
      </c>
      <c r="B795" t="s">
        <v>1737</v>
      </c>
      <c r="C795" t="s">
        <v>3186</v>
      </c>
      <c r="D795" t="s">
        <v>382</v>
      </c>
      <c r="E795">
        <v>4808.4513539999998</v>
      </c>
      <c r="F795">
        <v>806.8</v>
      </c>
      <c r="G795">
        <v>97.895511282817495</v>
      </c>
      <c r="H795">
        <v>-6.0523840138831098</v>
      </c>
      <c r="I795">
        <v>130.80198633245601</v>
      </c>
      <c r="J795">
        <v>-6.3235420166999701</v>
      </c>
      <c r="K795">
        <v>767.81166124249103</v>
      </c>
      <c r="L795">
        <v>594.18616085628105</v>
      </c>
      <c r="M795">
        <v>41.547260401115601</v>
      </c>
      <c r="N795">
        <v>0.65155759130811597</v>
      </c>
      <c r="O795">
        <v>12.884234010907299</v>
      </c>
      <c r="P795">
        <v>167.550986569391</v>
      </c>
      <c r="Q795">
        <v>0.154047819890716</v>
      </c>
    </row>
    <row r="796" spans="1:17" x14ac:dyDescent="0.3">
      <c r="A796" t="s">
        <v>1738</v>
      </c>
      <c r="B796" t="s">
        <v>1739</v>
      </c>
      <c r="C796" t="s">
        <v>3186</v>
      </c>
      <c r="D796" t="s">
        <v>631</v>
      </c>
      <c r="E796">
        <v>4767.9876359999998</v>
      </c>
      <c r="F796">
        <v>1884</v>
      </c>
      <c r="G796">
        <v>62.013846856241102</v>
      </c>
      <c r="H796">
        <v>2.2585134220143201</v>
      </c>
      <c r="I796">
        <v>89.3991753896739</v>
      </c>
      <c r="J796">
        <v>-2.4304146452659099</v>
      </c>
      <c r="K796">
        <v>1720.04701005173</v>
      </c>
      <c r="L796">
        <v>1336.8421109533999</v>
      </c>
      <c r="M796">
        <v>48.767276688202998</v>
      </c>
      <c r="N796">
        <v>1.1038753966553101</v>
      </c>
      <c r="O796">
        <v>8.7845010615711097</v>
      </c>
      <c r="P796">
        <v>132.26283671330799</v>
      </c>
      <c r="Q796">
        <v>0.155230985451913</v>
      </c>
    </row>
    <row r="797" spans="1:17" x14ac:dyDescent="0.3">
      <c r="A797" t="s">
        <v>1740</v>
      </c>
      <c r="B797" t="s">
        <v>1741</v>
      </c>
      <c r="C797" t="s">
        <v>3186</v>
      </c>
      <c r="D797" t="s">
        <v>54</v>
      </c>
      <c r="E797">
        <v>4754.5942462229996</v>
      </c>
      <c r="F797">
        <v>86.77</v>
      </c>
      <c r="G797">
        <v>107.205045709058</v>
      </c>
      <c r="H797">
        <v>40.857864598007801</v>
      </c>
      <c r="I797">
        <v>91.043327066862403</v>
      </c>
      <c r="J797">
        <v>-9.3987970111794201</v>
      </c>
      <c r="K797">
        <v>74.262942082597505</v>
      </c>
      <c r="L797">
        <v>56.285709114386698</v>
      </c>
      <c r="M797">
        <v>45.1624216990935</v>
      </c>
      <c r="N797">
        <v>1.47933520028333</v>
      </c>
      <c r="O797">
        <v>16.284430102569999</v>
      </c>
      <c r="P797">
        <v>177.220447284345</v>
      </c>
      <c r="Q797">
        <v>4.1341576511943999E-2</v>
      </c>
    </row>
    <row r="798" spans="1:17" x14ac:dyDescent="0.3">
      <c r="A798" t="s">
        <v>1742</v>
      </c>
      <c r="B798" t="s">
        <v>1743</v>
      </c>
      <c r="C798" t="s">
        <v>3177</v>
      </c>
      <c r="D798" t="s">
        <v>197</v>
      </c>
      <c r="E798">
        <v>4746.3352072500002</v>
      </c>
      <c r="F798">
        <v>663.65</v>
      </c>
      <c r="G798">
        <v>14.4817381616849</v>
      </c>
      <c r="H798">
        <v>-2.9228948077726802</v>
      </c>
      <c r="I798">
        <v>-4.4989202746549601</v>
      </c>
      <c r="J798">
        <v>-1.4383546958565501</v>
      </c>
      <c r="K798">
        <v>674.52153321716798</v>
      </c>
      <c r="L798">
        <v>619.20598489633301</v>
      </c>
      <c r="M798">
        <v>41.365017656480397</v>
      </c>
      <c r="N798">
        <v>0.250261942752941</v>
      </c>
      <c r="O798">
        <v>20.417388683794101</v>
      </c>
      <c r="P798">
        <v>61.570298234936097</v>
      </c>
      <c r="Q798">
        <v>0.12846965636146099</v>
      </c>
    </row>
    <row r="799" spans="1:17" x14ac:dyDescent="0.3">
      <c r="A799" t="s">
        <v>1744</v>
      </c>
      <c r="B799" t="s">
        <v>1745</v>
      </c>
      <c r="C799" t="s">
        <v>3174</v>
      </c>
      <c r="D799" t="s">
        <v>46</v>
      </c>
      <c r="E799">
        <v>4742.7810273750001</v>
      </c>
      <c r="F799">
        <v>58.75</v>
      </c>
      <c r="G799">
        <v>-15.4073411447167</v>
      </c>
      <c r="H799">
        <v>5.8273428695713996</v>
      </c>
      <c r="I799">
        <v>-10.4307318565759</v>
      </c>
      <c r="J799">
        <v>-0.63678368536759899</v>
      </c>
      <c r="K799">
        <v>58.349821236403997</v>
      </c>
      <c r="L799">
        <v>57.609200955729499</v>
      </c>
      <c r="M799">
        <v>51.101381187733701</v>
      </c>
      <c r="N799">
        <v>0.94593734340071201</v>
      </c>
      <c r="O799">
        <v>34.468085106382901</v>
      </c>
      <c r="P799">
        <v>39.714625445897703</v>
      </c>
      <c r="Q799">
        <v>0.12660910337516901</v>
      </c>
    </row>
    <row r="800" spans="1:17" x14ac:dyDescent="0.3">
      <c r="A800" t="s">
        <v>1746</v>
      </c>
      <c r="B800" t="s">
        <v>1747</v>
      </c>
      <c r="C800" t="s">
        <v>3174</v>
      </c>
      <c r="D800" t="s">
        <v>46</v>
      </c>
      <c r="E800">
        <v>4735.2048381300001</v>
      </c>
      <c r="F800">
        <v>684.3</v>
      </c>
      <c r="G800">
        <v>-7.8304877596932103</v>
      </c>
      <c r="H800">
        <v>-1.2514631038072701</v>
      </c>
      <c r="I800">
        <v>31.469863253264698</v>
      </c>
      <c r="J800">
        <v>-2.6048983613807799</v>
      </c>
      <c r="K800">
        <v>682.98332631071798</v>
      </c>
      <c r="L800">
        <v>621.73993704811505</v>
      </c>
      <c r="M800">
        <v>39.103731896478202</v>
      </c>
      <c r="N800">
        <v>0.313379461512235</v>
      </c>
      <c r="O800">
        <v>47.457255589653599</v>
      </c>
      <c r="P800">
        <v>60.351493848857601</v>
      </c>
      <c r="Q800">
        <v>0.14463486236661599</v>
      </c>
    </row>
    <row r="801" spans="1:17" x14ac:dyDescent="0.3">
      <c r="A801" t="s">
        <v>1748</v>
      </c>
      <c r="B801" t="s">
        <v>1749</v>
      </c>
      <c r="C801" t="s">
        <v>3181</v>
      </c>
      <c r="D801" t="s">
        <v>840</v>
      </c>
      <c r="E801">
        <v>4724.037716625</v>
      </c>
      <c r="F801">
        <v>381.75</v>
      </c>
      <c r="G801">
        <v>108.730955322993</v>
      </c>
      <c r="H801">
        <v>1.4196164055671101</v>
      </c>
      <c r="I801">
        <v>53.966930008928202</v>
      </c>
      <c r="J801">
        <v>-3.8075840705815001</v>
      </c>
      <c r="K801">
        <v>363.82716091212501</v>
      </c>
      <c r="L801">
        <v>290.87193211826701</v>
      </c>
      <c r="M801">
        <v>45.0319998182501</v>
      </c>
      <c r="N801">
        <v>0.56393057692548398</v>
      </c>
      <c r="O801">
        <v>7.9109364767518002</v>
      </c>
      <c r="P801">
        <v>156.46624118239799</v>
      </c>
      <c r="Q801">
        <v>8.0698514330849999E-2</v>
      </c>
    </row>
    <row r="802" spans="1:17" x14ac:dyDescent="0.3">
      <c r="A802" t="s">
        <v>1750</v>
      </c>
      <c r="B802" t="s">
        <v>1751</v>
      </c>
      <c r="C802" t="s">
        <v>3186</v>
      </c>
      <c r="D802" t="s">
        <v>1555</v>
      </c>
      <c r="E802">
        <v>4709.6717469750001</v>
      </c>
      <c r="F802">
        <v>8906.65</v>
      </c>
      <c r="G802">
        <v>4.5244071992715797</v>
      </c>
      <c r="H802">
        <v>0.24746246406390601</v>
      </c>
      <c r="I802">
        <v>29.735315469934701</v>
      </c>
      <c r="J802">
        <v>-3.9911848204765801</v>
      </c>
      <c r="K802">
        <v>8466.1331640961907</v>
      </c>
      <c r="L802">
        <v>7602.9305391173502</v>
      </c>
      <c r="M802">
        <v>67.300678023263401</v>
      </c>
      <c r="N802">
        <v>0.47782128901543103</v>
      </c>
      <c r="O802">
        <v>2.1596223046824501</v>
      </c>
      <c r="P802">
        <v>53.297303809777802</v>
      </c>
      <c r="Q802">
        <v>1.5579085051758E-2</v>
      </c>
    </row>
    <row r="803" spans="1:17" x14ac:dyDescent="0.3">
      <c r="A803" t="s">
        <v>1752</v>
      </c>
      <c r="B803" t="s">
        <v>1753</v>
      </c>
      <c r="C803" t="s">
        <v>3186</v>
      </c>
      <c r="D803" t="s">
        <v>262</v>
      </c>
      <c r="E803">
        <v>4708.3458900750002</v>
      </c>
      <c r="F803">
        <v>517.15</v>
      </c>
      <c r="G803">
        <v>-6.9846748101696603</v>
      </c>
      <c r="H803">
        <v>-6.2531166400744302</v>
      </c>
      <c r="I803">
        <v>17.168422798433799</v>
      </c>
      <c r="J803">
        <v>1.14383760297605</v>
      </c>
      <c r="K803">
        <v>525.981495237128</v>
      </c>
      <c r="L803">
        <v>479.416513701349</v>
      </c>
      <c r="M803">
        <v>47.032426078733302</v>
      </c>
      <c r="N803">
        <v>0.34654219118157797</v>
      </c>
      <c r="O803">
        <v>18.698636759160699</v>
      </c>
      <c r="P803">
        <v>43.612885309636198</v>
      </c>
    </row>
    <row r="804" spans="1:17" x14ac:dyDescent="0.3">
      <c r="A804" t="s">
        <v>1754</v>
      </c>
      <c r="B804" t="s">
        <v>1755</v>
      </c>
      <c r="C804" t="s">
        <v>3185</v>
      </c>
      <c r="D804" t="s">
        <v>285</v>
      </c>
      <c r="E804">
        <v>4692.7544742749997</v>
      </c>
      <c r="F804">
        <v>281.55</v>
      </c>
      <c r="G804">
        <v>-9.2219163219053595</v>
      </c>
      <c r="H804">
        <v>-5.3079805330806602</v>
      </c>
      <c r="I804">
        <v>-4.2801511753149999</v>
      </c>
      <c r="J804">
        <v>-5.1450997607720197</v>
      </c>
      <c r="K804">
        <v>289.021973728055</v>
      </c>
      <c r="L804">
        <v>272.23182117577301</v>
      </c>
      <c r="M804">
        <v>36.8799293869777</v>
      </c>
      <c r="N804">
        <v>0.32082123117245398</v>
      </c>
      <c r="O804">
        <v>19.339371337240198</v>
      </c>
      <c r="P804">
        <v>33.880171184022799</v>
      </c>
      <c r="Q804">
        <v>-3.5438492022286001E-2</v>
      </c>
    </row>
    <row r="805" spans="1:17" x14ac:dyDescent="0.3">
      <c r="A805" t="s">
        <v>1756</v>
      </c>
      <c r="B805" t="s">
        <v>1757</v>
      </c>
      <c r="C805" t="s">
        <v>3175</v>
      </c>
      <c r="D805" t="s">
        <v>54</v>
      </c>
      <c r="E805">
        <v>4691.5935374999999</v>
      </c>
      <c r="F805">
        <v>380.5</v>
      </c>
      <c r="G805">
        <v>-2.9483218547668102</v>
      </c>
      <c r="H805">
        <v>20.536386403267901</v>
      </c>
      <c r="I805">
        <v>25.8647399286553</v>
      </c>
      <c r="J805">
        <v>4.6208578227219501</v>
      </c>
      <c r="K805">
        <v>345.54894866523699</v>
      </c>
      <c r="L805">
        <v>317.67690872750597</v>
      </c>
      <c r="M805">
        <v>57.111432287854399</v>
      </c>
      <c r="N805">
        <v>2.1742115312676198</v>
      </c>
      <c r="O805">
        <v>7.98948751642574</v>
      </c>
      <c r="P805">
        <v>52.139144342263101</v>
      </c>
      <c r="Q805">
        <v>-6.3414441118023995E-2</v>
      </c>
    </row>
    <row r="806" spans="1:17" x14ac:dyDescent="0.3">
      <c r="A806" t="s">
        <v>1758</v>
      </c>
      <c r="B806" t="s">
        <v>1759</v>
      </c>
      <c r="C806" t="s">
        <v>3186</v>
      </c>
      <c r="D806" t="s">
        <v>468</v>
      </c>
      <c r="E806">
        <v>4672.4055074999997</v>
      </c>
      <c r="F806">
        <v>103.05</v>
      </c>
      <c r="G806">
        <v>28.740190807763</v>
      </c>
      <c r="H806">
        <v>6.4079288768190104</v>
      </c>
      <c r="I806">
        <v>13.1104557937742</v>
      </c>
      <c r="J806">
        <v>-3.7526296164909301</v>
      </c>
      <c r="K806">
        <v>97.1317142268135</v>
      </c>
      <c r="L806">
        <v>86.135335676976993</v>
      </c>
      <c r="M806">
        <v>54.949978161938603</v>
      </c>
      <c r="N806">
        <v>0.72990983308558499</v>
      </c>
      <c r="O806">
        <v>9.0732654051431503</v>
      </c>
      <c r="P806">
        <v>83.853702051739504</v>
      </c>
      <c r="Q806">
        <v>0.13155172655877601</v>
      </c>
    </row>
    <row r="807" spans="1:17" x14ac:dyDescent="0.3">
      <c r="A807" t="s">
        <v>1760</v>
      </c>
      <c r="B807" t="s">
        <v>1761</v>
      </c>
      <c r="C807" t="s">
        <v>3186</v>
      </c>
      <c r="D807" t="s">
        <v>40</v>
      </c>
      <c r="E807">
        <v>4664.6432789599903</v>
      </c>
      <c r="F807">
        <v>662.9</v>
      </c>
      <c r="G807">
        <v>16.787953313788002</v>
      </c>
      <c r="H807">
        <v>17.296574676846301</v>
      </c>
      <c r="I807">
        <v>29.377205984426801</v>
      </c>
      <c r="J807">
        <v>1.21166469700476</v>
      </c>
      <c r="K807">
        <v>597.11472143787796</v>
      </c>
      <c r="M807">
        <v>56.594225872325303</v>
      </c>
      <c r="N807">
        <v>2.5546294843375601</v>
      </c>
      <c r="O807">
        <v>8.0328858047971003</v>
      </c>
      <c r="P807">
        <v>53.965857623969299</v>
      </c>
    </row>
    <row r="808" spans="1:17" x14ac:dyDescent="0.3">
      <c r="A808" t="s">
        <v>1762</v>
      </c>
      <c r="B808" t="s">
        <v>1763</v>
      </c>
      <c r="C808" t="s">
        <v>3178</v>
      </c>
      <c r="D808" t="s">
        <v>119</v>
      </c>
      <c r="E808">
        <v>4643.9223453000004</v>
      </c>
      <c r="F808">
        <v>981.8</v>
      </c>
      <c r="G808">
        <v>43.652469886855897</v>
      </c>
      <c r="H808">
        <v>6.0662471635803401</v>
      </c>
      <c r="I808">
        <v>35.164504462525898</v>
      </c>
      <c r="J808">
        <v>3.3439051601009799</v>
      </c>
      <c r="K808">
        <v>889.39744069142102</v>
      </c>
      <c r="L808">
        <v>793.29924190803695</v>
      </c>
      <c r="M808">
        <v>66.491774650352397</v>
      </c>
      <c r="N808">
        <v>0.89480659127376405</v>
      </c>
      <c r="O808">
        <v>2.9130169077205199</v>
      </c>
      <c r="P808">
        <v>82.135237918560406</v>
      </c>
      <c r="Q808">
        <v>-3.0052372400707999E-2</v>
      </c>
    </row>
    <row r="809" spans="1:17" x14ac:dyDescent="0.3">
      <c r="A809" t="s">
        <v>1764</v>
      </c>
      <c r="B809" t="s">
        <v>1765</v>
      </c>
      <c r="C809" t="s">
        <v>3175</v>
      </c>
      <c r="D809" t="s">
        <v>271</v>
      </c>
      <c r="E809">
        <v>4641.0635959800002</v>
      </c>
      <c r="F809">
        <v>540.6</v>
      </c>
      <c r="G809">
        <v>18.127370715719</v>
      </c>
      <c r="H809">
        <v>14.0746646247634</v>
      </c>
      <c r="I809">
        <v>17.211874927613199</v>
      </c>
      <c r="J809">
        <v>1.30675091111945</v>
      </c>
      <c r="K809">
        <v>493.158723815001</v>
      </c>
      <c r="L809">
        <v>437.31680617869398</v>
      </c>
      <c r="M809">
        <v>52.934628039454601</v>
      </c>
      <c r="N809">
        <v>1.62367880484243</v>
      </c>
      <c r="O809">
        <v>10.432852386237499</v>
      </c>
      <c r="P809">
        <v>57.1054925893635</v>
      </c>
    </row>
    <row r="810" spans="1:17" x14ac:dyDescent="0.3">
      <c r="A810" t="s">
        <v>1766</v>
      </c>
      <c r="B810" t="s">
        <v>1767</v>
      </c>
      <c r="C810" t="s">
        <v>3186</v>
      </c>
      <c r="D810" t="s">
        <v>230</v>
      </c>
      <c r="E810">
        <v>4639.9748856599999</v>
      </c>
      <c r="F810">
        <v>425.65</v>
      </c>
      <c r="G810">
        <v>68.759986159641798</v>
      </c>
      <c r="H810">
        <v>-0.108177071195103</v>
      </c>
      <c r="I810">
        <v>55.676880589171397</v>
      </c>
      <c r="J810">
        <v>1.3837805349621899</v>
      </c>
      <c r="K810">
        <v>402.39149659008899</v>
      </c>
      <c r="L810">
        <v>330.59408297940001</v>
      </c>
      <c r="M810">
        <v>55.619182292486002</v>
      </c>
      <c r="N810">
        <v>0.58564610987195698</v>
      </c>
      <c r="O810">
        <v>8.7748149888405997</v>
      </c>
      <c r="P810">
        <v>116.598191108378</v>
      </c>
      <c r="Q810">
        <v>0.159692202641842</v>
      </c>
    </row>
    <row r="811" spans="1:17" x14ac:dyDescent="0.3">
      <c r="A811" t="s">
        <v>1768</v>
      </c>
      <c r="B811" t="s">
        <v>1769</v>
      </c>
      <c r="C811" t="s">
        <v>3186</v>
      </c>
      <c r="D811" t="s">
        <v>379</v>
      </c>
      <c r="E811">
        <v>4638.9360544000001</v>
      </c>
      <c r="F811">
        <v>372.8</v>
      </c>
      <c r="G811">
        <v>168.516200773425</v>
      </c>
      <c r="H811">
        <v>2.0562516496746799</v>
      </c>
      <c r="I811">
        <v>122.073856302837</v>
      </c>
      <c r="J811">
        <v>-6.5893646065554101</v>
      </c>
      <c r="K811">
        <v>354.68110480427401</v>
      </c>
      <c r="L811">
        <v>251.875798836184</v>
      </c>
      <c r="M811">
        <v>34.316260699514501</v>
      </c>
      <c r="N811">
        <v>0.24517066852698199</v>
      </c>
      <c r="O811">
        <v>20.091201716738102</v>
      </c>
      <c r="P811">
        <v>214.06908171861801</v>
      </c>
      <c r="Q811">
        <v>0.17605454819261299</v>
      </c>
    </row>
    <row r="812" spans="1:17" x14ac:dyDescent="0.3">
      <c r="A812" t="s">
        <v>1770</v>
      </c>
      <c r="B812" t="s">
        <v>1771</v>
      </c>
      <c r="C812" t="s">
        <v>3186</v>
      </c>
      <c r="D812" t="s">
        <v>54</v>
      </c>
      <c r="E812">
        <v>4610.898654175</v>
      </c>
      <c r="F812">
        <v>805.75</v>
      </c>
      <c r="G812">
        <v>22.779472424344899</v>
      </c>
      <c r="H812">
        <v>15.9409328008224</v>
      </c>
      <c r="I812">
        <v>53.558673791365997</v>
      </c>
      <c r="J812">
        <v>5.0096390209856603</v>
      </c>
      <c r="K812">
        <v>665.02066494841597</v>
      </c>
      <c r="M812">
        <v>79.234803138237893</v>
      </c>
      <c r="N812">
        <v>0.89086124894670904</v>
      </c>
      <c r="O812">
        <v>4.4430654669562504</v>
      </c>
      <c r="P812">
        <v>91.230568411059593</v>
      </c>
    </row>
    <row r="813" spans="1:17" x14ac:dyDescent="0.3">
      <c r="A813" t="s">
        <v>1772</v>
      </c>
      <c r="B813" t="s">
        <v>1773</v>
      </c>
      <c r="C813" t="s">
        <v>3186</v>
      </c>
      <c r="D813" t="s">
        <v>262</v>
      </c>
      <c r="E813">
        <v>4610.7807281599999</v>
      </c>
      <c r="F813">
        <v>1300.0999999999999</v>
      </c>
      <c r="G813">
        <v>89.289831657098503</v>
      </c>
      <c r="H813">
        <v>-10.6036782891476</v>
      </c>
      <c r="I813">
        <v>65.033009874733807</v>
      </c>
      <c r="J813">
        <v>-3.4179714035342199</v>
      </c>
      <c r="K813">
        <v>1246.7759475914099</v>
      </c>
      <c r="L813">
        <v>965.91632635803103</v>
      </c>
      <c r="M813">
        <v>46.919764950550402</v>
      </c>
      <c r="N813">
        <v>0.44294244028490098</v>
      </c>
      <c r="O813">
        <v>11.2991308360895</v>
      </c>
      <c r="P813">
        <v>124.155172413793</v>
      </c>
      <c r="Q813">
        <v>0.23316102389197599</v>
      </c>
    </row>
    <row r="814" spans="1:17" x14ac:dyDescent="0.3">
      <c r="A814" t="s">
        <v>1774</v>
      </c>
      <c r="B814" t="s">
        <v>1775</v>
      </c>
      <c r="C814" t="s">
        <v>3178</v>
      </c>
      <c r="D814" t="s">
        <v>288</v>
      </c>
      <c r="E814">
        <v>4602.8409872120001</v>
      </c>
      <c r="F814">
        <v>209.17</v>
      </c>
      <c r="G814">
        <v>19.817071623487099</v>
      </c>
      <c r="H814">
        <v>3.7929405923861901</v>
      </c>
      <c r="I814">
        <v>-15.1710236285981</v>
      </c>
      <c r="J814">
        <v>-0.97520643429541998</v>
      </c>
      <c r="K814">
        <v>200.78027664214</v>
      </c>
      <c r="L814">
        <v>188.89816422595899</v>
      </c>
      <c r="M814">
        <v>47.281372384057001</v>
      </c>
      <c r="N814">
        <v>0.749225916975509</v>
      </c>
      <c r="O814">
        <v>13.7113352775254</v>
      </c>
      <c r="P814">
        <v>64.377210216110001</v>
      </c>
    </row>
    <row r="815" spans="1:17" x14ac:dyDescent="0.3">
      <c r="A815" t="s">
        <v>1776</v>
      </c>
      <c r="B815" t="s">
        <v>1777</v>
      </c>
      <c r="C815" t="s">
        <v>3186</v>
      </c>
      <c r="D815" t="s">
        <v>54</v>
      </c>
      <c r="E815">
        <v>4600.3117050000001</v>
      </c>
      <c r="F815">
        <v>653.4</v>
      </c>
      <c r="G815">
        <v>33.883822473987898</v>
      </c>
      <c r="H815">
        <v>14.047072630782001</v>
      </c>
      <c r="I815">
        <v>11.407409763883001</v>
      </c>
      <c r="J815">
        <v>12.664191865582</v>
      </c>
      <c r="K815">
        <v>579.82214023955703</v>
      </c>
      <c r="L815">
        <v>524.09616493748501</v>
      </c>
      <c r="M815">
        <v>71.880377718663098</v>
      </c>
      <c r="N815">
        <v>2.5533224218177999</v>
      </c>
      <c r="O815">
        <v>6.3207835935108703</v>
      </c>
      <c r="P815">
        <v>64.958343852562393</v>
      </c>
      <c r="Q815">
        <v>9.4637017132372006E-2</v>
      </c>
    </row>
    <row r="816" spans="1:17" x14ac:dyDescent="0.3">
      <c r="A816" t="s">
        <v>1778</v>
      </c>
      <c r="B816" t="s">
        <v>1779</v>
      </c>
      <c r="C816" t="s">
        <v>3183</v>
      </c>
      <c r="D816" t="s">
        <v>1780</v>
      </c>
      <c r="E816">
        <v>4599.3851016199997</v>
      </c>
      <c r="F816">
        <v>68.03</v>
      </c>
      <c r="G816">
        <v>-12.6643091296508</v>
      </c>
      <c r="H816">
        <v>-6.5867359841822001E-2</v>
      </c>
      <c r="I816">
        <v>18.069929462611999</v>
      </c>
      <c r="J816">
        <v>-2.6870770851080001</v>
      </c>
      <c r="K816">
        <v>69.843448039937996</v>
      </c>
      <c r="L816">
        <v>64.918330832173794</v>
      </c>
      <c r="M816">
        <v>39.657997716382198</v>
      </c>
      <c r="N816">
        <v>0.48070937243427803</v>
      </c>
      <c r="O816">
        <v>23.754226076730799</v>
      </c>
      <c r="P816">
        <v>56.0321100917431</v>
      </c>
      <c r="Q816">
        <v>6.4403355749761998E-2</v>
      </c>
    </row>
    <row r="817" spans="1:17" x14ac:dyDescent="0.3">
      <c r="A817" t="s">
        <v>1781</v>
      </c>
      <c r="B817" t="s">
        <v>1782</v>
      </c>
      <c r="C817" t="s">
        <v>3186</v>
      </c>
      <c r="D817" t="s">
        <v>197</v>
      </c>
      <c r="E817">
        <v>4597.5810702899998</v>
      </c>
      <c r="F817">
        <v>599.29999999999995</v>
      </c>
      <c r="G817">
        <v>-0.51349918690545204</v>
      </c>
      <c r="H817">
        <v>-1.1908022624417101</v>
      </c>
      <c r="I817">
        <v>5.8141669676346499</v>
      </c>
      <c r="J817">
        <v>-3.3133567108341202</v>
      </c>
      <c r="K817">
        <v>607.15753476312295</v>
      </c>
      <c r="L817">
        <v>561.53274924618302</v>
      </c>
      <c r="M817">
        <v>39.806300293969002</v>
      </c>
      <c r="N817">
        <v>0.59302818028674398</v>
      </c>
      <c r="O817">
        <v>17.303520774236599</v>
      </c>
      <c r="P817">
        <v>49.358255451713397</v>
      </c>
      <c r="Q817">
        <v>0.14648987660438201</v>
      </c>
    </row>
    <row r="818" spans="1:17" x14ac:dyDescent="0.3">
      <c r="A818" t="s">
        <v>1783</v>
      </c>
      <c r="B818" t="s">
        <v>1784</v>
      </c>
      <c r="C818" t="s">
        <v>3186</v>
      </c>
      <c r="D818" t="s">
        <v>262</v>
      </c>
      <c r="E818">
        <v>4577.7854428199998</v>
      </c>
      <c r="F818">
        <v>372.15</v>
      </c>
      <c r="G818">
        <v>817.29836514157796</v>
      </c>
      <c r="H818">
        <v>43.000997327258403</v>
      </c>
      <c r="I818">
        <v>260.184591668471</v>
      </c>
      <c r="J818">
        <v>5.7057994251628896</v>
      </c>
      <c r="K818">
        <v>270.131088627542</v>
      </c>
      <c r="L818">
        <v>167.11856331080801</v>
      </c>
      <c r="M818">
        <v>65.190130498623503</v>
      </c>
      <c r="N818">
        <v>1.74049943036879</v>
      </c>
      <c r="O818">
        <v>12.683057906758</v>
      </c>
      <c r="P818">
        <v>843.94419784400702</v>
      </c>
      <c r="Q818">
        <v>0.30597662249999302</v>
      </c>
    </row>
    <row r="819" spans="1:17" x14ac:dyDescent="0.3">
      <c r="A819" t="s">
        <v>1785</v>
      </c>
      <c r="B819" t="s">
        <v>1786</v>
      </c>
      <c r="C819" t="s">
        <v>3186</v>
      </c>
      <c r="D819" t="s">
        <v>127</v>
      </c>
      <c r="E819">
        <v>4517.0176558000003</v>
      </c>
      <c r="F819">
        <v>2217.8000000000002</v>
      </c>
      <c r="G819">
        <v>19.067845333914299</v>
      </c>
      <c r="H819">
        <v>6.6889341339884298</v>
      </c>
      <c r="I819">
        <v>16.9350049323806</v>
      </c>
      <c r="J819">
        <v>-0.54718886038862002</v>
      </c>
      <c r="K819">
        <v>2215.9147108102202</v>
      </c>
      <c r="L819">
        <v>1910.6960867130699</v>
      </c>
      <c r="M819">
        <v>36.0277318979184</v>
      </c>
      <c r="N819">
        <v>0.91968525103978704</v>
      </c>
      <c r="O819">
        <v>10.4856163765894</v>
      </c>
      <c r="P819">
        <v>84.355777223607603</v>
      </c>
      <c r="Q819">
        <v>0.285286960245757</v>
      </c>
    </row>
    <row r="820" spans="1:17" x14ac:dyDescent="0.3">
      <c r="A820" t="s">
        <v>1787</v>
      </c>
      <c r="B820" t="s">
        <v>1788</v>
      </c>
      <c r="C820" t="s">
        <v>3186</v>
      </c>
      <c r="D820" t="s">
        <v>271</v>
      </c>
      <c r="E820">
        <v>4506.5065127600001</v>
      </c>
      <c r="F820">
        <v>851.05</v>
      </c>
      <c r="G820">
        <v>19.892510156410399</v>
      </c>
      <c r="H820">
        <v>-5.7468675222177898</v>
      </c>
      <c r="I820">
        <v>19.918988467439998</v>
      </c>
      <c r="J820">
        <v>-1.46719741851034</v>
      </c>
      <c r="K820">
        <v>810.222315411983</v>
      </c>
      <c r="L820">
        <v>692.38286429155505</v>
      </c>
      <c r="M820">
        <v>41.408010850629701</v>
      </c>
      <c r="N820">
        <v>0.26428382524141403</v>
      </c>
      <c r="O820">
        <v>9.4354033253040299</v>
      </c>
      <c r="P820">
        <v>67.926203630623505</v>
      </c>
      <c r="Q820">
        <v>-8.0918824541510004E-2</v>
      </c>
    </row>
    <row r="821" spans="1:17" x14ac:dyDescent="0.3">
      <c r="A821" t="s">
        <v>1789</v>
      </c>
      <c r="B821" t="s">
        <v>1790</v>
      </c>
      <c r="C821" t="s">
        <v>3186</v>
      </c>
      <c r="D821" t="s">
        <v>127</v>
      </c>
      <c r="E821">
        <v>4505.9418158999997</v>
      </c>
      <c r="F821">
        <v>430.5</v>
      </c>
      <c r="G821">
        <v>-20.5200042720294</v>
      </c>
      <c r="K821">
        <v>425.76520424318301</v>
      </c>
      <c r="L821">
        <v>384.46648021701702</v>
      </c>
      <c r="M821">
        <v>38.331602171758398</v>
      </c>
      <c r="N821">
        <v>1</v>
      </c>
      <c r="O821">
        <v>7.2938443670151001</v>
      </c>
      <c r="P821">
        <v>18.939079983423099</v>
      </c>
      <c r="Q821">
        <v>9.3594908740256E-2</v>
      </c>
    </row>
    <row r="822" spans="1:17" x14ac:dyDescent="0.3">
      <c r="A822" t="s">
        <v>1791</v>
      </c>
      <c r="B822" t="s">
        <v>1792</v>
      </c>
      <c r="C822" t="s">
        <v>3186</v>
      </c>
      <c r="D822" t="s">
        <v>141</v>
      </c>
      <c r="E822">
        <v>4499.4687940000003</v>
      </c>
      <c r="F822">
        <v>5899.55</v>
      </c>
      <c r="G822">
        <v>256.72222417785002</v>
      </c>
      <c r="H822">
        <v>-6.95986230729907</v>
      </c>
      <c r="I822">
        <v>32.543802931510797</v>
      </c>
      <c r="J822">
        <v>4.9632203259404504</v>
      </c>
      <c r="K822">
        <v>5971.8830896828204</v>
      </c>
      <c r="L822">
        <v>4803.8202732612499</v>
      </c>
      <c r="M822">
        <v>48.095947945385099</v>
      </c>
      <c r="N822">
        <v>0.99123468830277195</v>
      </c>
      <c r="O822">
        <v>19.534540770058701</v>
      </c>
      <c r="P822">
        <v>315.41738548744797</v>
      </c>
      <c r="Q822">
        <v>0.317583501166256</v>
      </c>
    </row>
    <row r="823" spans="1:17" x14ac:dyDescent="0.3">
      <c r="A823" t="s">
        <v>1793</v>
      </c>
      <c r="B823" t="s">
        <v>1794</v>
      </c>
      <c r="C823" t="s">
        <v>3186</v>
      </c>
      <c r="D823" t="s">
        <v>262</v>
      </c>
      <c r="E823">
        <v>4488.5945285999996</v>
      </c>
      <c r="F823">
        <v>978.6</v>
      </c>
      <c r="G823">
        <v>151.640277857097</v>
      </c>
      <c r="H823">
        <v>-5.5869735410504102</v>
      </c>
      <c r="I823">
        <v>81.110007748344302</v>
      </c>
      <c r="J823">
        <v>-0.345464931044976</v>
      </c>
      <c r="K823">
        <v>919.33949061531803</v>
      </c>
      <c r="L823">
        <v>685.56838752693704</v>
      </c>
      <c r="M823">
        <v>49.474083880048802</v>
      </c>
      <c r="N823">
        <v>1.480380854649</v>
      </c>
      <c r="O823">
        <v>8.4661761700388407</v>
      </c>
      <c r="P823">
        <v>215.983209557636</v>
      </c>
      <c r="Q823">
        <v>9.2560763229541002E-2</v>
      </c>
    </row>
    <row r="824" spans="1:17" x14ac:dyDescent="0.3">
      <c r="A824" t="s">
        <v>1795</v>
      </c>
      <c r="B824" t="s">
        <v>1796</v>
      </c>
      <c r="C824" t="s">
        <v>3177</v>
      </c>
      <c r="D824" t="s">
        <v>197</v>
      </c>
      <c r="E824">
        <v>4466.5779002999998</v>
      </c>
      <c r="F824">
        <v>1697.05</v>
      </c>
      <c r="G824">
        <v>58.0441295172728</v>
      </c>
      <c r="H824">
        <v>22.466414583147898</v>
      </c>
      <c r="I824">
        <v>51.667703328268502</v>
      </c>
      <c r="J824">
        <v>-1.0865700364522</v>
      </c>
      <c r="K824">
        <v>1490.62047672782</v>
      </c>
      <c r="L824">
        <v>1258.9904276135401</v>
      </c>
      <c r="M824">
        <v>66.033656225538095</v>
      </c>
      <c r="N824">
        <v>0.62008905068721598</v>
      </c>
      <c r="O824">
        <v>2.9551280162635098</v>
      </c>
      <c r="P824">
        <v>106.453771289537</v>
      </c>
      <c r="Q824">
        <v>0.126607219791989</v>
      </c>
    </row>
    <row r="825" spans="1:17" x14ac:dyDescent="0.3">
      <c r="A825" t="s">
        <v>1797</v>
      </c>
      <c r="B825" t="s">
        <v>1798</v>
      </c>
      <c r="C825" t="s">
        <v>3186</v>
      </c>
      <c r="D825" t="s">
        <v>1376</v>
      </c>
      <c r="E825">
        <v>4454.0691582830004</v>
      </c>
      <c r="F825">
        <v>82.13</v>
      </c>
      <c r="G825">
        <v>23.688000198820699</v>
      </c>
      <c r="H825">
        <v>-7.5286142144283801</v>
      </c>
      <c r="I825">
        <v>-5.0410922263395399</v>
      </c>
      <c r="J825">
        <v>-4.8663817907994202</v>
      </c>
      <c r="K825">
        <v>87.730342204274095</v>
      </c>
      <c r="L825">
        <v>77.002028593062505</v>
      </c>
      <c r="M825">
        <v>25.662914995929398</v>
      </c>
      <c r="N825">
        <v>0.69210367255679595</v>
      </c>
      <c r="O825">
        <v>25.715329355899101</v>
      </c>
      <c r="P825">
        <v>91.445221445221406</v>
      </c>
      <c r="Q825">
        <v>0.181095980880981</v>
      </c>
    </row>
    <row r="826" spans="1:17" x14ac:dyDescent="0.3">
      <c r="A826" t="s">
        <v>1799</v>
      </c>
      <c r="B826" t="s">
        <v>1800</v>
      </c>
      <c r="C826" t="s">
        <v>3186</v>
      </c>
      <c r="D826" t="s">
        <v>751</v>
      </c>
      <c r="E826">
        <v>4449.3999170859997</v>
      </c>
      <c r="F826">
        <v>283.36</v>
      </c>
      <c r="G826">
        <v>1.63801002439864</v>
      </c>
      <c r="H826">
        <v>-6.99661314379183E-2</v>
      </c>
      <c r="I826">
        <v>1.0794812705382999</v>
      </c>
      <c r="J826">
        <v>3.4563931869629798E-2</v>
      </c>
      <c r="K826">
        <v>275.16179735190502</v>
      </c>
      <c r="L826">
        <v>254.78982477376499</v>
      </c>
      <c r="M826">
        <v>58.987597709054498</v>
      </c>
      <c r="N826">
        <v>0.96839217042115</v>
      </c>
      <c r="O826">
        <v>0.40937323546017501</v>
      </c>
      <c r="P826">
        <v>35.995392589748498</v>
      </c>
      <c r="Q826">
        <v>3.7892634135868998E-2</v>
      </c>
    </row>
    <row r="827" spans="1:17" x14ac:dyDescent="0.3">
      <c r="A827" t="s">
        <v>1801</v>
      </c>
      <c r="B827" t="s">
        <v>1802</v>
      </c>
      <c r="C827" t="s">
        <v>3185</v>
      </c>
      <c r="D827" t="s">
        <v>468</v>
      </c>
      <c r="E827">
        <v>4442.2504736399997</v>
      </c>
      <c r="F827">
        <v>387.8</v>
      </c>
      <c r="G827">
        <v>-3.42313653413045</v>
      </c>
      <c r="H827">
        <v>9.99462453312543</v>
      </c>
      <c r="I827">
        <v>-7.6075977456772899</v>
      </c>
      <c r="J827">
        <v>6.4467147272067296</v>
      </c>
      <c r="K827">
        <v>376.54884060695798</v>
      </c>
      <c r="L827">
        <v>361.94638746914001</v>
      </c>
      <c r="M827">
        <v>50.400733181051798</v>
      </c>
      <c r="N827">
        <v>2.2459595832570498</v>
      </c>
      <c r="O827">
        <v>18.3212996389891</v>
      </c>
      <c r="P827">
        <v>37.737524418398102</v>
      </c>
      <c r="Q827">
        <v>0.112040077357266</v>
      </c>
    </row>
    <row r="828" spans="1:17" x14ac:dyDescent="0.3">
      <c r="A828" t="s">
        <v>1803</v>
      </c>
      <c r="B828" t="s">
        <v>1804</v>
      </c>
      <c r="C828" t="s">
        <v>3171</v>
      </c>
      <c r="D828" t="s">
        <v>398</v>
      </c>
      <c r="E828">
        <v>4440.992167335</v>
      </c>
      <c r="F828">
        <v>119.45</v>
      </c>
      <c r="G828">
        <v>-40.878301999526002</v>
      </c>
      <c r="H828">
        <v>1.3842609019391501</v>
      </c>
      <c r="I828">
        <v>-11.9982006650876</v>
      </c>
      <c r="J828">
        <v>0.41667642089243201</v>
      </c>
      <c r="K828">
        <v>121.33086135886199</v>
      </c>
      <c r="L828">
        <v>126.3852</v>
      </c>
      <c r="M828">
        <v>44.309399049255397</v>
      </c>
      <c r="N828">
        <v>0.70240269508725595</v>
      </c>
      <c r="O828">
        <v>28.589367936375002</v>
      </c>
      <c r="P828">
        <v>9.8390804597701091</v>
      </c>
    </row>
    <row r="829" spans="1:17" x14ac:dyDescent="0.3">
      <c r="A829" t="s">
        <v>1805</v>
      </c>
      <c r="B829" t="s">
        <v>1806</v>
      </c>
      <c r="C829" t="s">
        <v>3175</v>
      </c>
      <c r="D829" t="s">
        <v>54</v>
      </c>
      <c r="E829">
        <v>4431.4839148250003</v>
      </c>
      <c r="F829">
        <v>177.85</v>
      </c>
      <c r="G829">
        <v>70.797957979738499</v>
      </c>
      <c r="H829">
        <v>20.792154060837198</v>
      </c>
      <c r="I829">
        <v>36.558592348850503</v>
      </c>
      <c r="J829">
        <v>-2.5736815723547499</v>
      </c>
      <c r="K829">
        <v>156.260055062573</v>
      </c>
      <c r="L829">
        <v>131.853496394015</v>
      </c>
      <c r="M829">
        <v>63.937020226244599</v>
      </c>
      <c r="N829">
        <v>1.5395738543236701</v>
      </c>
      <c r="O829">
        <v>3.8515603036266501</v>
      </c>
      <c r="P829">
        <v>104.42528735632099</v>
      </c>
      <c r="Q829">
        <v>-1.9572399329423E-2</v>
      </c>
    </row>
    <row r="830" spans="1:17" x14ac:dyDescent="0.3">
      <c r="A830" t="s">
        <v>1807</v>
      </c>
      <c r="B830" t="s">
        <v>1808</v>
      </c>
      <c r="C830" t="s">
        <v>3183</v>
      </c>
      <c r="D830" t="s">
        <v>127</v>
      </c>
      <c r="E830">
        <v>4428.0645619500001</v>
      </c>
      <c r="F830">
        <v>225.3</v>
      </c>
      <c r="G830">
        <v>-23.661821058757798</v>
      </c>
      <c r="H830">
        <v>1.81929901128372</v>
      </c>
      <c r="I830">
        <v>6.8214215223399597</v>
      </c>
      <c r="J830">
        <v>-3.59512143797448</v>
      </c>
      <c r="K830">
        <v>225.10880432154201</v>
      </c>
      <c r="L830">
        <v>219.517233761943</v>
      </c>
      <c r="M830">
        <v>39.167327725003602</v>
      </c>
      <c r="N830">
        <v>0.769594717472598</v>
      </c>
      <c r="O830">
        <v>23.391034176653299</v>
      </c>
      <c r="P830">
        <v>34.991012582384599</v>
      </c>
      <c r="Q830">
        <v>6.5526192097526997E-2</v>
      </c>
    </row>
    <row r="831" spans="1:17" x14ac:dyDescent="0.3">
      <c r="A831" t="s">
        <v>1809</v>
      </c>
      <c r="B831" t="s">
        <v>1810</v>
      </c>
      <c r="C831" t="s">
        <v>3186</v>
      </c>
      <c r="D831" t="s">
        <v>631</v>
      </c>
      <c r="E831">
        <v>4419.6987617699997</v>
      </c>
      <c r="F831">
        <v>2213.4499999999998</v>
      </c>
      <c r="G831">
        <v>81.846600046642806</v>
      </c>
      <c r="H831">
        <v>13.7145298974482</v>
      </c>
      <c r="I831">
        <v>27.056208768633301</v>
      </c>
      <c r="J831">
        <v>-2.8994274850879198</v>
      </c>
      <c r="K831">
        <v>2038.33966963743</v>
      </c>
      <c r="L831">
        <v>1691.87247379684</v>
      </c>
      <c r="M831">
        <v>48.923301759122502</v>
      </c>
      <c r="N831">
        <v>0.65975330865512705</v>
      </c>
      <c r="O831">
        <v>8.7939641735751799</v>
      </c>
      <c r="P831">
        <v>129.67055771725001</v>
      </c>
      <c r="Q831">
        <v>0.18926010359845399</v>
      </c>
    </row>
    <row r="832" spans="1:17" x14ac:dyDescent="0.3">
      <c r="A832" t="s">
        <v>1811</v>
      </c>
      <c r="B832" t="s">
        <v>1812</v>
      </c>
      <c r="C832" t="s">
        <v>3186</v>
      </c>
      <c r="D832" t="s">
        <v>116</v>
      </c>
      <c r="E832">
        <v>4373.6133870000003</v>
      </c>
      <c r="F832">
        <v>351</v>
      </c>
      <c r="G832">
        <v>-29.2734489145971</v>
      </c>
      <c r="H832">
        <v>-1.8258275243955799</v>
      </c>
      <c r="I832">
        <v>-19.977886525511</v>
      </c>
      <c r="J832">
        <v>-4.2096983199944198</v>
      </c>
      <c r="K832">
        <v>337.36958379150502</v>
      </c>
      <c r="M832">
        <v>65.011386608016096</v>
      </c>
      <c r="N832">
        <v>1.9918590471736699</v>
      </c>
      <c r="O832">
        <v>11.9230769230769</v>
      </c>
      <c r="P832">
        <v>16.591928251121001</v>
      </c>
    </row>
    <row r="833" spans="1:17" x14ac:dyDescent="0.3">
      <c r="A833" t="s">
        <v>1813</v>
      </c>
      <c r="B833" t="s">
        <v>1814</v>
      </c>
      <c r="C833" t="s">
        <v>3183</v>
      </c>
      <c r="D833" t="s">
        <v>106</v>
      </c>
      <c r="E833">
        <v>4321.0117584949903</v>
      </c>
      <c r="F833">
        <v>1107.95</v>
      </c>
      <c r="G833">
        <v>22.810344907699601</v>
      </c>
      <c r="H833">
        <v>-11.4937752155731</v>
      </c>
      <c r="I833">
        <v>55.523879437679398</v>
      </c>
      <c r="J833">
        <v>-5.36932812690016</v>
      </c>
      <c r="K833">
        <v>1212.0517253052999</v>
      </c>
      <c r="L833">
        <v>999.59101299028498</v>
      </c>
      <c r="M833">
        <v>20.762561082544501</v>
      </c>
      <c r="N833">
        <v>6.6160635145708094E-2</v>
      </c>
      <c r="O833">
        <v>43.751974367074297</v>
      </c>
      <c r="P833">
        <v>81.631147540983605</v>
      </c>
      <c r="Q833">
        <v>6.7797841124538002E-2</v>
      </c>
    </row>
    <row r="834" spans="1:17" x14ac:dyDescent="0.3">
      <c r="A834" t="s">
        <v>1815</v>
      </c>
      <c r="B834" t="s">
        <v>1816</v>
      </c>
      <c r="C834" t="s">
        <v>3186</v>
      </c>
      <c r="D834" t="s">
        <v>423</v>
      </c>
      <c r="E834">
        <v>4317.7522499999995</v>
      </c>
      <c r="F834">
        <v>1125</v>
      </c>
      <c r="G834">
        <v>-50.655603862260399</v>
      </c>
      <c r="H834">
        <v>1.68931218226038</v>
      </c>
      <c r="I834">
        <v>-5.8908803204146398</v>
      </c>
      <c r="J834">
        <v>-3.7498989280124202</v>
      </c>
      <c r="K834">
        <v>1130.0701565792499</v>
      </c>
      <c r="L834">
        <v>1196.05939499892</v>
      </c>
      <c r="M834">
        <v>53.988304287805299</v>
      </c>
      <c r="N834">
        <v>0.96151909592510698</v>
      </c>
      <c r="O834">
        <v>33.911111111111097</v>
      </c>
      <c r="P834">
        <v>12.742396151726201</v>
      </c>
      <c r="Q834">
        <v>-6.6701167810393994E-2</v>
      </c>
    </row>
    <row r="835" spans="1:17" x14ac:dyDescent="0.3">
      <c r="A835" t="s">
        <v>1817</v>
      </c>
      <c r="B835" t="s">
        <v>1818</v>
      </c>
      <c r="C835" t="s">
        <v>3171</v>
      </c>
      <c r="D835" t="s">
        <v>51</v>
      </c>
      <c r="E835">
        <v>4316.8134177599904</v>
      </c>
      <c r="F835">
        <v>605.4</v>
      </c>
      <c r="G835">
        <v>-47.8760368073576</v>
      </c>
      <c r="H835">
        <v>-1.0950907499093001</v>
      </c>
      <c r="I835">
        <v>-43.929709085039299</v>
      </c>
      <c r="J835">
        <v>-3.5871595373510501</v>
      </c>
      <c r="K835">
        <v>645.05557663778404</v>
      </c>
      <c r="L835">
        <v>760.88150517354597</v>
      </c>
      <c r="M835">
        <v>44.859643995583397</v>
      </c>
      <c r="N835">
        <v>0.62988866021753198</v>
      </c>
      <c r="O835">
        <v>105.351833498513</v>
      </c>
      <c r="P835">
        <v>3.2489127654131398</v>
      </c>
      <c r="Q835">
        <v>-2.6678824282679999E-3</v>
      </c>
    </row>
    <row r="836" spans="1:17" x14ac:dyDescent="0.3">
      <c r="A836" t="s">
        <v>1819</v>
      </c>
      <c r="B836" t="s">
        <v>1820</v>
      </c>
      <c r="C836" t="s">
        <v>3177</v>
      </c>
      <c r="D836" t="s">
        <v>262</v>
      </c>
      <c r="E836">
        <v>4294.95339504</v>
      </c>
      <c r="F836">
        <v>1368.15</v>
      </c>
      <c r="G836">
        <v>3.2609913444918202</v>
      </c>
      <c r="H836">
        <v>4.2315186188055298</v>
      </c>
      <c r="I836">
        <v>4.1104528686325201</v>
      </c>
      <c r="J836">
        <v>-3.1787842685865302</v>
      </c>
      <c r="K836">
        <v>1367.4322164028199</v>
      </c>
      <c r="L836">
        <v>1270.6488124868599</v>
      </c>
      <c r="M836">
        <v>42.611164720109798</v>
      </c>
      <c r="N836">
        <v>0.54744606517609096</v>
      </c>
      <c r="O836">
        <v>15.1043379746372</v>
      </c>
      <c r="P836">
        <v>41.938997821350704</v>
      </c>
      <c r="Q836">
        <v>0.14056304985537499</v>
      </c>
    </row>
    <row r="837" spans="1:17" x14ac:dyDescent="0.3">
      <c r="A837" t="s">
        <v>1821</v>
      </c>
      <c r="B837" t="s">
        <v>1822</v>
      </c>
      <c r="C837" t="s">
        <v>631</v>
      </c>
      <c r="D837" t="s">
        <v>631</v>
      </c>
      <c r="E837">
        <v>4288.2841287000001</v>
      </c>
      <c r="F837">
        <v>207.63</v>
      </c>
      <c r="G837">
        <v>14.4802763187416</v>
      </c>
      <c r="H837">
        <v>-4.0836387498592002</v>
      </c>
      <c r="I837">
        <v>20.158612114093799</v>
      </c>
      <c r="J837">
        <v>-3.7601420146023701</v>
      </c>
      <c r="K837">
        <v>211.32726020958</v>
      </c>
      <c r="L837">
        <v>183.97398229275399</v>
      </c>
      <c r="M837">
        <v>33.027544220464698</v>
      </c>
      <c r="N837">
        <v>0.36779812197214101</v>
      </c>
      <c r="O837">
        <v>17.131435727014299</v>
      </c>
      <c r="P837">
        <v>54.832214765100602</v>
      </c>
      <c r="Q837">
        <v>8.4766476430923998E-2</v>
      </c>
    </row>
    <row r="838" spans="1:17" x14ac:dyDescent="0.3">
      <c r="A838" t="s">
        <v>1823</v>
      </c>
      <c r="B838" t="s">
        <v>1824</v>
      </c>
      <c r="C838" t="s">
        <v>3186</v>
      </c>
      <c r="D838" t="s">
        <v>249</v>
      </c>
      <c r="E838">
        <v>4263.2631104699904</v>
      </c>
      <c r="F838">
        <v>1010.1</v>
      </c>
      <c r="G838">
        <v>635.92111888826901</v>
      </c>
      <c r="H838">
        <v>24.0651087874332</v>
      </c>
      <c r="I838">
        <v>164.31925930766599</v>
      </c>
      <c r="J838">
        <v>-5.26322025430379</v>
      </c>
      <c r="K838">
        <v>859.68013060476005</v>
      </c>
      <c r="L838">
        <v>581.85586527292003</v>
      </c>
      <c r="M838">
        <v>48.580322549005402</v>
      </c>
      <c r="N838">
        <v>1.1715363575440401</v>
      </c>
      <c r="O838">
        <v>16.721116721116701</v>
      </c>
      <c r="P838">
        <v>648.22222222222194</v>
      </c>
      <c r="Q838">
        <v>0.21155251227945801</v>
      </c>
    </row>
    <row r="839" spans="1:17" x14ac:dyDescent="0.3">
      <c r="A839" t="s">
        <v>1825</v>
      </c>
      <c r="B839" t="s">
        <v>1826</v>
      </c>
      <c r="C839" t="s">
        <v>3177</v>
      </c>
      <c r="D839" t="s">
        <v>197</v>
      </c>
      <c r="E839">
        <v>4246.4840660999998</v>
      </c>
      <c r="F839">
        <v>167</v>
      </c>
      <c r="G839">
        <v>-8.64869694453078</v>
      </c>
      <c r="H839">
        <v>-5.4771187618937098</v>
      </c>
      <c r="I839">
        <v>-2.8677026247478601</v>
      </c>
      <c r="J839">
        <v>-2.1932871342107298</v>
      </c>
      <c r="K839">
        <v>178.769754613207</v>
      </c>
      <c r="L839">
        <v>171.220311459839</v>
      </c>
      <c r="M839">
        <v>36.753850000555303</v>
      </c>
      <c r="N839">
        <v>0.49815673253082499</v>
      </c>
      <c r="O839">
        <v>35.149700598802298</v>
      </c>
      <c r="P839">
        <v>32.487108290360901</v>
      </c>
      <c r="Q839">
        <v>4.1109936402633003E-2</v>
      </c>
    </row>
    <row r="840" spans="1:17" x14ac:dyDescent="0.3">
      <c r="A840" t="s">
        <v>1827</v>
      </c>
      <c r="B840" t="s">
        <v>1828</v>
      </c>
      <c r="C840" t="s">
        <v>3183</v>
      </c>
      <c r="D840" t="s">
        <v>262</v>
      </c>
      <c r="E840">
        <v>4236.0469785059904</v>
      </c>
      <c r="F840">
        <v>182.21</v>
      </c>
      <c r="G840">
        <v>-0.94637229477274598</v>
      </c>
      <c r="H840">
        <v>8.4968948322707298</v>
      </c>
      <c r="I840">
        <v>26.7364793723792</v>
      </c>
      <c r="J840">
        <v>4.1454095134931004</v>
      </c>
      <c r="K840">
        <v>166.74438027527901</v>
      </c>
      <c r="L840">
        <v>151.03969487400701</v>
      </c>
      <c r="M840">
        <v>60.999759967153999</v>
      </c>
      <c r="N840">
        <v>1.2665015359509499</v>
      </c>
      <c r="O840">
        <v>5.7570934635859699</v>
      </c>
      <c r="P840">
        <v>62.614904060687202</v>
      </c>
      <c r="Q840">
        <v>2.4846781370773001E-2</v>
      </c>
    </row>
    <row r="841" spans="1:17" x14ac:dyDescent="0.3">
      <c r="A841" t="s">
        <v>1829</v>
      </c>
      <c r="B841" t="s">
        <v>1830</v>
      </c>
      <c r="C841" t="s">
        <v>3186</v>
      </c>
      <c r="D841" t="s">
        <v>1002</v>
      </c>
      <c r="E841">
        <v>4199.0762203800004</v>
      </c>
      <c r="F841">
        <v>172.61</v>
      </c>
      <c r="G841">
        <v>120.069277689107</v>
      </c>
      <c r="H841">
        <v>-8.8464558688846004</v>
      </c>
      <c r="I841">
        <v>52.034651369621997</v>
      </c>
      <c r="J841">
        <v>-3.0556623910649399</v>
      </c>
      <c r="K841">
        <v>176.363536889486</v>
      </c>
      <c r="L841">
        <v>142.316801046195</v>
      </c>
      <c r="M841">
        <v>49.493969304397602</v>
      </c>
      <c r="N841">
        <v>0.49180736221584398</v>
      </c>
      <c r="O841">
        <v>29.656450958808801</v>
      </c>
      <c r="P841">
        <v>156.161266386346</v>
      </c>
    </row>
    <row r="842" spans="1:17" x14ac:dyDescent="0.3">
      <c r="A842" t="s">
        <v>1831</v>
      </c>
      <c r="B842" t="s">
        <v>1832</v>
      </c>
      <c r="C842" t="s">
        <v>3186</v>
      </c>
      <c r="D842" t="s">
        <v>285</v>
      </c>
      <c r="E842">
        <v>4196.6335499999996</v>
      </c>
      <c r="F842">
        <v>2386.4</v>
      </c>
      <c r="G842">
        <v>92.707513829984805</v>
      </c>
      <c r="H842">
        <v>-11.132291175686801</v>
      </c>
      <c r="I842">
        <v>59.785866792413302</v>
      </c>
      <c r="J842">
        <v>-7.3953511176988602</v>
      </c>
      <c r="K842">
        <v>2484.1609981229399</v>
      </c>
      <c r="L842">
        <v>1966.63098112629</v>
      </c>
      <c r="M842">
        <v>14.902595438295499</v>
      </c>
      <c r="N842">
        <v>0.45336001778692298</v>
      </c>
      <c r="O842">
        <v>20.6838752933288</v>
      </c>
      <c r="P842">
        <v>131.68932038834899</v>
      </c>
      <c r="Q842">
        <v>6.9871595397289002E-2</v>
      </c>
    </row>
    <row r="843" spans="1:17" x14ac:dyDescent="0.3">
      <c r="A843" t="s">
        <v>1833</v>
      </c>
      <c r="B843" t="s">
        <v>1834</v>
      </c>
      <c r="C843" t="s">
        <v>3186</v>
      </c>
      <c r="D843" t="s">
        <v>46</v>
      </c>
      <c r="E843">
        <v>4190.91000429</v>
      </c>
      <c r="F843">
        <v>754.7</v>
      </c>
      <c r="G843">
        <v>143.58436896967001</v>
      </c>
      <c r="H843">
        <v>-14.2670454066115</v>
      </c>
      <c r="I843">
        <v>81.041191552424095</v>
      </c>
      <c r="J843">
        <v>-6.0923168775727401</v>
      </c>
      <c r="K843">
        <v>774.50580599102102</v>
      </c>
      <c r="L843">
        <v>582.787729115454</v>
      </c>
      <c r="M843">
        <v>22.364682683824899</v>
      </c>
      <c r="N843">
        <v>0.29356625573552902</v>
      </c>
      <c r="O843">
        <v>23.890287531469401</v>
      </c>
      <c r="P843">
        <v>206.166328600405</v>
      </c>
    </row>
    <row r="844" spans="1:17" x14ac:dyDescent="0.3">
      <c r="A844" t="s">
        <v>1835</v>
      </c>
      <c r="B844" t="s">
        <v>1836</v>
      </c>
      <c r="C844" t="s">
        <v>3181</v>
      </c>
      <c r="D844" t="s">
        <v>1555</v>
      </c>
      <c r="E844">
        <v>4189.6949999999997</v>
      </c>
      <c r="F844">
        <v>377.45</v>
      </c>
      <c r="G844">
        <v>-36.7737540996918</v>
      </c>
      <c r="H844">
        <v>19.3693575674572</v>
      </c>
      <c r="I844">
        <v>10.0258065462257</v>
      </c>
      <c r="J844">
        <v>2.8707048128700698</v>
      </c>
      <c r="K844">
        <v>335.991932008118</v>
      </c>
      <c r="L844">
        <v>342.65826596009703</v>
      </c>
      <c r="M844">
        <v>74.433347603784995</v>
      </c>
      <c r="N844">
        <v>2.7458716659192799</v>
      </c>
      <c r="O844">
        <v>23.6455159623791</v>
      </c>
      <c r="P844">
        <v>29.975895316804401</v>
      </c>
      <c r="Q844">
        <v>1.0402990393292001E-2</v>
      </c>
    </row>
    <row r="845" spans="1:17" x14ac:dyDescent="0.3">
      <c r="A845" t="s">
        <v>1837</v>
      </c>
      <c r="B845" t="s">
        <v>1838</v>
      </c>
      <c r="C845" t="s">
        <v>3186</v>
      </c>
      <c r="D845" t="s">
        <v>262</v>
      </c>
      <c r="E845">
        <v>4189.1006120000002</v>
      </c>
      <c r="F845">
        <v>428.9</v>
      </c>
      <c r="G845">
        <v>17.703189428403999</v>
      </c>
      <c r="H845">
        <v>-8.5803748475951505</v>
      </c>
      <c r="I845">
        <v>23.110908973896599</v>
      </c>
      <c r="J845">
        <v>-4.7083610716233304</v>
      </c>
      <c r="K845">
        <v>448.965602225385</v>
      </c>
      <c r="L845">
        <v>398.39073631684101</v>
      </c>
      <c r="M845">
        <v>30.729218655918899</v>
      </c>
      <c r="N845">
        <v>0.51631443870982296</v>
      </c>
      <c r="O845">
        <v>26.602937747726699</v>
      </c>
      <c r="P845">
        <v>55.511240029006501</v>
      </c>
      <c r="Q845">
        <v>0.14555038446739199</v>
      </c>
    </row>
    <row r="846" spans="1:17" x14ac:dyDescent="0.3">
      <c r="A846" t="s">
        <v>1839</v>
      </c>
      <c r="B846" t="s">
        <v>1840</v>
      </c>
      <c r="C846" t="s">
        <v>3186</v>
      </c>
      <c r="D846" t="s">
        <v>463</v>
      </c>
      <c r="E846">
        <v>4166.3280344499999</v>
      </c>
      <c r="F846">
        <v>908.5</v>
      </c>
      <c r="G846">
        <v>58.120206716014302</v>
      </c>
      <c r="H846">
        <v>-5.4804004816560203</v>
      </c>
      <c r="I846">
        <v>41.482279153069697</v>
      </c>
      <c r="J846">
        <v>-3.6433334917670099</v>
      </c>
      <c r="K846">
        <v>918.92199108535306</v>
      </c>
      <c r="L846">
        <v>724.62229822679797</v>
      </c>
      <c r="M846">
        <v>28.4003533521573</v>
      </c>
      <c r="N846">
        <v>0.23722424997483499</v>
      </c>
      <c r="O846">
        <v>20.528343423224999</v>
      </c>
      <c r="P846">
        <v>100.607231576041</v>
      </c>
      <c r="Q846">
        <v>0.16503141531927301</v>
      </c>
    </row>
    <row r="847" spans="1:17" x14ac:dyDescent="0.3">
      <c r="A847" t="s">
        <v>1841</v>
      </c>
      <c r="B847" t="s">
        <v>1842</v>
      </c>
      <c r="C847" t="s">
        <v>3186</v>
      </c>
      <c r="D847" t="s">
        <v>804</v>
      </c>
      <c r="E847">
        <v>4166.124123175</v>
      </c>
      <c r="F847">
        <v>895.55</v>
      </c>
      <c r="G847">
        <v>-37.537067250491603</v>
      </c>
      <c r="H847">
        <v>17.9439633218831</v>
      </c>
      <c r="I847">
        <v>-1.54955661644794</v>
      </c>
      <c r="J847">
        <v>-5.2874648862832201</v>
      </c>
      <c r="K847">
        <v>858.14825717760698</v>
      </c>
      <c r="L847">
        <v>887.44120634857802</v>
      </c>
      <c r="M847">
        <v>55.449255651408897</v>
      </c>
      <c r="N847">
        <v>0.80033954151506403</v>
      </c>
      <c r="O847">
        <v>16.129752665959401</v>
      </c>
      <c r="P847">
        <v>24.589593767389999</v>
      </c>
      <c r="Q847">
        <v>-7.5193834218173994E-2</v>
      </c>
    </row>
    <row r="848" spans="1:17" x14ac:dyDescent="0.3">
      <c r="A848" t="s">
        <v>1843</v>
      </c>
      <c r="B848" t="s">
        <v>1844</v>
      </c>
      <c r="C848" t="s">
        <v>3186</v>
      </c>
      <c r="D848" t="s">
        <v>1011</v>
      </c>
      <c r="E848">
        <v>4153.7129265000003</v>
      </c>
      <c r="F848">
        <v>3312.45</v>
      </c>
      <c r="G848">
        <v>-10.5145253760322</v>
      </c>
      <c r="H848">
        <v>1.6402216486975201</v>
      </c>
      <c r="I848">
        <v>24.8315436942217</v>
      </c>
      <c r="J848">
        <v>-5.2198678895817503</v>
      </c>
      <c r="K848">
        <v>3192.08650376593</v>
      </c>
      <c r="L848">
        <v>2870.4819017233199</v>
      </c>
      <c r="M848">
        <v>48.5753117612119</v>
      </c>
      <c r="N848">
        <v>0.82982474266747597</v>
      </c>
      <c r="O848">
        <v>8.5012603963833406</v>
      </c>
      <c r="P848">
        <v>51.308697241001198</v>
      </c>
      <c r="Q848">
        <v>3.5797590590448E-2</v>
      </c>
    </row>
    <row r="849" spans="1:17" x14ac:dyDescent="0.3">
      <c r="A849" t="s">
        <v>1845</v>
      </c>
      <c r="B849" t="s">
        <v>1846</v>
      </c>
      <c r="C849" t="s">
        <v>3186</v>
      </c>
      <c r="D849" t="s">
        <v>1847</v>
      </c>
      <c r="E849">
        <v>4139.0161757759997</v>
      </c>
      <c r="F849">
        <v>138.01</v>
      </c>
      <c r="G849">
        <v>40.430041493589897</v>
      </c>
      <c r="H849">
        <v>-3.3003171555078299</v>
      </c>
      <c r="I849">
        <v>20.909257352483099</v>
      </c>
      <c r="J849">
        <v>-4.3966436711093202</v>
      </c>
      <c r="K849">
        <v>137.82944786358601</v>
      </c>
      <c r="L849">
        <v>119.985834054143</v>
      </c>
      <c r="M849">
        <v>41.831156700853299</v>
      </c>
      <c r="N849">
        <v>0.17095162617144799</v>
      </c>
      <c r="O849">
        <v>18.831968697920399</v>
      </c>
      <c r="P849">
        <v>73.161856963613502</v>
      </c>
      <c r="Q849">
        <v>5.8512538641635997E-2</v>
      </c>
    </row>
    <row r="850" spans="1:17" x14ac:dyDescent="0.3">
      <c r="A850" t="s">
        <v>1848</v>
      </c>
      <c r="B850" t="s">
        <v>1849</v>
      </c>
      <c r="C850" t="s">
        <v>3186</v>
      </c>
      <c r="D850" t="s">
        <v>271</v>
      </c>
      <c r="E850">
        <v>4129.4102849999999</v>
      </c>
      <c r="F850">
        <v>450.45</v>
      </c>
      <c r="G850">
        <v>156.189199642278</v>
      </c>
      <c r="H850">
        <v>31.039413683316798</v>
      </c>
      <c r="I850">
        <v>152.824630238233</v>
      </c>
      <c r="J850">
        <v>0.43031733149899698</v>
      </c>
      <c r="K850">
        <v>366.36424411482102</v>
      </c>
      <c r="L850">
        <v>261.61121005808798</v>
      </c>
      <c r="M850">
        <v>54.812202032842002</v>
      </c>
      <c r="N850">
        <v>0.69149108549902605</v>
      </c>
      <c r="O850">
        <v>7.4481074481074403</v>
      </c>
      <c r="P850">
        <v>202.31543624161</v>
      </c>
      <c r="Q850">
        <v>0.16360515170096501</v>
      </c>
    </row>
    <row r="851" spans="1:17" x14ac:dyDescent="0.3">
      <c r="A851" t="s">
        <v>1850</v>
      </c>
      <c r="B851" t="s">
        <v>1851</v>
      </c>
      <c r="C851" t="s">
        <v>3186</v>
      </c>
      <c r="D851" t="s">
        <v>285</v>
      </c>
      <c r="E851">
        <v>4107.9894758099999</v>
      </c>
      <c r="F851">
        <v>3392.1</v>
      </c>
      <c r="G851">
        <v>21.3772782202266</v>
      </c>
      <c r="H851">
        <v>15.9209065109631</v>
      </c>
      <c r="I851">
        <v>70.659748055126101</v>
      </c>
      <c r="J851">
        <v>-3.4939680148826699</v>
      </c>
      <c r="K851">
        <v>3052.1299091897999</v>
      </c>
      <c r="L851">
        <v>2434.4197286998101</v>
      </c>
      <c r="M851">
        <v>47.4299210817613</v>
      </c>
      <c r="N851">
        <v>0.45548836461569397</v>
      </c>
      <c r="O851">
        <v>10.092568025706701</v>
      </c>
      <c r="P851">
        <v>124.84340304245499</v>
      </c>
      <c r="Q851">
        <v>0.11782552338169</v>
      </c>
    </row>
    <row r="852" spans="1:17" x14ac:dyDescent="0.3">
      <c r="A852" t="s">
        <v>1852</v>
      </c>
      <c r="B852" t="s">
        <v>1853</v>
      </c>
      <c r="C852" t="s">
        <v>3173</v>
      </c>
      <c r="D852" t="s">
        <v>244</v>
      </c>
      <c r="E852">
        <v>4094.2260027900002</v>
      </c>
      <c r="F852">
        <v>485.1</v>
      </c>
      <c r="G852">
        <v>-24.700102506857501</v>
      </c>
      <c r="H852">
        <v>-3.8085228165648699</v>
      </c>
      <c r="I852">
        <v>-24.952520630873199</v>
      </c>
      <c r="J852">
        <v>-3.02391330240162</v>
      </c>
      <c r="K852">
        <v>490.21752810705698</v>
      </c>
      <c r="L852">
        <v>502.19895197706097</v>
      </c>
      <c r="M852">
        <v>47.696473627555299</v>
      </c>
      <c r="N852">
        <v>0.94428979370418997</v>
      </c>
      <c r="O852">
        <v>44.094001236858297</v>
      </c>
      <c r="P852">
        <v>8.5234899328859193</v>
      </c>
    </row>
    <row r="853" spans="1:17" x14ac:dyDescent="0.3">
      <c r="A853" t="s">
        <v>1854</v>
      </c>
      <c r="B853" t="s">
        <v>1855</v>
      </c>
      <c r="C853" t="s">
        <v>3186</v>
      </c>
      <c r="D853" t="s">
        <v>127</v>
      </c>
      <c r="E853">
        <v>4079.87299158</v>
      </c>
      <c r="F853">
        <v>1246.2</v>
      </c>
      <c r="G853">
        <v>83.803330004810604</v>
      </c>
      <c r="H853">
        <v>40.3404661500903</v>
      </c>
      <c r="I853">
        <v>33.040305475781899</v>
      </c>
      <c r="J853">
        <v>4.6763935125508302</v>
      </c>
      <c r="K853">
        <v>1056.2263916208001</v>
      </c>
      <c r="L853">
        <v>921.41844689027505</v>
      </c>
      <c r="M853">
        <v>61.910868506657103</v>
      </c>
      <c r="N853">
        <v>1.1165997172531199</v>
      </c>
      <c r="O853">
        <v>6.7244423046059998</v>
      </c>
      <c r="P853">
        <v>115.642844782834</v>
      </c>
      <c r="Q853">
        <v>0.149125144784609</v>
      </c>
    </row>
    <row r="854" spans="1:17" x14ac:dyDescent="0.3">
      <c r="A854" t="s">
        <v>1856</v>
      </c>
      <c r="B854" t="s">
        <v>1857</v>
      </c>
      <c r="C854" t="s">
        <v>3186</v>
      </c>
      <c r="D854" t="s">
        <v>1056</v>
      </c>
      <c r="E854">
        <v>4060.8879999999999</v>
      </c>
      <c r="F854">
        <v>118</v>
      </c>
      <c r="G854">
        <v>-24.323504531949698</v>
      </c>
      <c r="I854">
        <v>-11.5524140674459</v>
      </c>
      <c r="K854">
        <v>104.378999999999</v>
      </c>
      <c r="M854">
        <v>99.990560428137201</v>
      </c>
      <c r="N854">
        <v>1</v>
      </c>
      <c r="O854">
        <v>0</v>
      </c>
      <c r="P854">
        <v>5.3571428571428603</v>
      </c>
    </row>
    <row r="855" spans="1:17" x14ac:dyDescent="0.3">
      <c r="A855" t="s">
        <v>1858</v>
      </c>
      <c r="B855" t="s">
        <v>1859</v>
      </c>
      <c r="C855" t="s">
        <v>3189</v>
      </c>
      <c r="D855" t="s">
        <v>648</v>
      </c>
      <c r="E855">
        <v>4035.5882787999999</v>
      </c>
      <c r="F855">
        <v>611</v>
      </c>
      <c r="G855">
        <v>-35.8642710807027</v>
      </c>
      <c r="H855">
        <v>-0.24050370800533799</v>
      </c>
      <c r="I855">
        <v>-14.95468972464</v>
      </c>
      <c r="J855">
        <v>-1.66243611923876</v>
      </c>
      <c r="K855">
        <v>619.66718694261795</v>
      </c>
      <c r="L855">
        <v>633.49932221933295</v>
      </c>
      <c r="M855">
        <v>51.448729702805402</v>
      </c>
      <c r="N855">
        <v>0.59060222165868304</v>
      </c>
      <c r="O855">
        <v>33.387888707037597</v>
      </c>
      <c r="P855">
        <v>10.768672951414</v>
      </c>
      <c r="Q855">
        <v>0.101725186025116</v>
      </c>
    </row>
    <row r="856" spans="1:17" x14ac:dyDescent="0.3">
      <c r="A856" t="s">
        <v>1860</v>
      </c>
      <c r="B856" t="s">
        <v>1861</v>
      </c>
      <c r="C856" t="s">
        <v>3186</v>
      </c>
      <c r="D856" t="s">
        <v>382</v>
      </c>
      <c r="E856">
        <v>4019.0810719199999</v>
      </c>
      <c r="F856">
        <v>272.39999999999998</v>
      </c>
      <c r="G856">
        <v>111.648692615549</v>
      </c>
      <c r="H856">
        <v>29.6535625755245</v>
      </c>
      <c r="I856">
        <v>145.608670462059</v>
      </c>
      <c r="J856">
        <v>5.4764847563071797</v>
      </c>
      <c r="K856">
        <v>232.01649642704399</v>
      </c>
      <c r="L856">
        <v>168.86891156713901</v>
      </c>
      <c r="M856">
        <v>48.084510143256097</v>
      </c>
      <c r="N856">
        <v>1.78719449361819</v>
      </c>
      <c r="O856">
        <v>23.972099853157101</v>
      </c>
      <c r="P856">
        <v>186.73684210526301</v>
      </c>
      <c r="Q856">
        <v>0.153500050021635</v>
      </c>
    </row>
    <row r="857" spans="1:17" x14ac:dyDescent="0.3">
      <c r="A857" t="s">
        <v>1862</v>
      </c>
      <c r="B857" t="s">
        <v>1863</v>
      </c>
      <c r="C857" t="s">
        <v>3186</v>
      </c>
      <c r="D857" t="s">
        <v>463</v>
      </c>
      <c r="E857">
        <v>4018.8864397749999</v>
      </c>
      <c r="F857">
        <v>652.15</v>
      </c>
      <c r="G857">
        <v>-32.361390487693299</v>
      </c>
      <c r="H857">
        <v>1.93359060715218</v>
      </c>
      <c r="I857">
        <v>-21.936810729528101</v>
      </c>
      <c r="J857">
        <v>4.7074204577379497</v>
      </c>
      <c r="K857">
        <v>646.63806635969399</v>
      </c>
      <c r="L857">
        <v>675.02877628077397</v>
      </c>
      <c r="M857">
        <v>70.537767855595703</v>
      </c>
      <c r="N857">
        <v>0.856110593507872</v>
      </c>
      <c r="O857">
        <v>26.880318945028002</v>
      </c>
      <c r="P857">
        <v>9.3936089910257401</v>
      </c>
      <c r="Q857">
        <v>0.139022029665235</v>
      </c>
    </row>
    <row r="858" spans="1:17" x14ac:dyDescent="0.3">
      <c r="A858" t="s">
        <v>1864</v>
      </c>
      <c r="B858" t="s">
        <v>1865</v>
      </c>
      <c r="C858" t="s">
        <v>3175</v>
      </c>
      <c r="D858" t="s">
        <v>54</v>
      </c>
      <c r="E858">
        <v>4002.5766519899998</v>
      </c>
      <c r="F858">
        <v>399.15</v>
      </c>
      <c r="G858">
        <v>9.7869670316558892</v>
      </c>
      <c r="H858">
        <v>11.89914141359</v>
      </c>
      <c r="I858">
        <v>18.702218828466702</v>
      </c>
      <c r="J858">
        <v>-1.58020492187505</v>
      </c>
      <c r="K858">
        <v>377.55353224611702</v>
      </c>
      <c r="L858">
        <v>336.49063667047199</v>
      </c>
      <c r="M858">
        <v>49.761174729303498</v>
      </c>
      <c r="N858">
        <v>1.2226058314752799</v>
      </c>
      <c r="O858">
        <v>8.7310534886634095</v>
      </c>
      <c r="P858">
        <v>68.169370128502194</v>
      </c>
      <c r="Q858">
        <v>7.5327212406172003E-2</v>
      </c>
    </row>
    <row r="859" spans="1:17" x14ac:dyDescent="0.3">
      <c r="A859" t="s">
        <v>1866</v>
      </c>
      <c r="B859" t="s">
        <v>1867</v>
      </c>
      <c r="C859" t="s">
        <v>3186</v>
      </c>
      <c r="D859" t="s">
        <v>282</v>
      </c>
      <c r="E859">
        <v>3989.9096119999999</v>
      </c>
      <c r="F859">
        <v>2753.5</v>
      </c>
      <c r="G859">
        <v>619.855107096815</v>
      </c>
      <c r="H859">
        <v>23.8574320411741</v>
      </c>
      <c r="I859">
        <v>223.83112169503701</v>
      </c>
      <c r="J859">
        <v>0.15388635506801801</v>
      </c>
      <c r="K859">
        <v>2221.1561660872399</v>
      </c>
      <c r="L859">
        <v>1445.1404987164401</v>
      </c>
      <c r="M859">
        <v>63.0020885896853</v>
      </c>
      <c r="N859">
        <v>0.64072994382136905</v>
      </c>
      <c r="O859">
        <v>7.6811331033230301</v>
      </c>
      <c r="P859">
        <v>757.25404732254003</v>
      </c>
      <c r="Q859">
        <v>0.28863851555518799</v>
      </c>
    </row>
    <row r="860" spans="1:17" x14ac:dyDescent="0.3">
      <c r="A860" t="s">
        <v>1868</v>
      </c>
      <c r="B860" t="s">
        <v>1869</v>
      </c>
      <c r="C860" t="s">
        <v>3186</v>
      </c>
      <c r="D860" t="s">
        <v>513</v>
      </c>
      <c r="E860">
        <v>3987.0251937500002</v>
      </c>
      <c r="F860">
        <v>289.75</v>
      </c>
      <c r="G860">
        <v>87.082184679347506</v>
      </c>
      <c r="H860">
        <v>17.0670533669179</v>
      </c>
      <c r="I860">
        <v>63.191659281105302</v>
      </c>
      <c r="J860">
        <v>-1.65340650480216</v>
      </c>
      <c r="K860">
        <v>255.03646966805701</v>
      </c>
      <c r="L860">
        <v>201.71630964380699</v>
      </c>
      <c r="M860">
        <v>64.742781619146598</v>
      </c>
      <c r="N860">
        <v>0.82766398190945101</v>
      </c>
      <c r="O860">
        <v>5.1596203623813501</v>
      </c>
      <c r="P860">
        <v>122.200920245398</v>
      </c>
      <c r="Q860">
        <v>0.237846872543134</v>
      </c>
    </row>
    <row r="861" spans="1:17" x14ac:dyDescent="0.3">
      <c r="A861" t="s">
        <v>1870</v>
      </c>
      <c r="B861" t="s">
        <v>1871</v>
      </c>
      <c r="C861" t="s">
        <v>3186</v>
      </c>
      <c r="D861" t="s">
        <v>141</v>
      </c>
      <c r="E861">
        <v>3978.7508179299998</v>
      </c>
      <c r="F861">
        <v>329.3</v>
      </c>
      <c r="G861">
        <v>20.340443778402701</v>
      </c>
      <c r="H861">
        <v>-19.824208917573898</v>
      </c>
      <c r="I861">
        <v>31.718399471862501</v>
      </c>
      <c r="J861">
        <v>-7.2565570372766501</v>
      </c>
      <c r="K861">
        <v>378.86851430592401</v>
      </c>
      <c r="M861">
        <v>27.3763396652704</v>
      </c>
      <c r="N861">
        <v>0.27466150905918302</v>
      </c>
      <c r="O861">
        <v>60.947464318250802</v>
      </c>
      <c r="P861">
        <v>94.3919716646989</v>
      </c>
    </row>
    <row r="862" spans="1:17" x14ac:dyDescent="0.3">
      <c r="A862" t="s">
        <v>1872</v>
      </c>
      <c r="B862" t="s">
        <v>1873</v>
      </c>
      <c r="C862" t="s">
        <v>3186</v>
      </c>
      <c r="D862" t="s">
        <v>111</v>
      </c>
      <c r="E862">
        <v>3971.89402703</v>
      </c>
      <c r="F862">
        <v>1148.3</v>
      </c>
      <c r="G862">
        <v>560.94009310387196</v>
      </c>
      <c r="H862">
        <v>16.1387217553476</v>
      </c>
      <c r="I862">
        <v>177.23867400018301</v>
      </c>
      <c r="J862">
        <v>6.8880495566400297</v>
      </c>
      <c r="K862">
        <v>980.05603503621705</v>
      </c>
      <c r="L862">
        <v>637.11594903164598</v>
      </c>
      <c r="M862">
        <v>66.026268584932595</v>
      </c>
      <c r="N862">
        <v>0.90496535518252397</v>
      </c>
      <c r="O862">
        <v>8.5953148132021209</v>
      </c>
      <c r="P862">
        <v>608.82716049382702</v>
      </c>
      <c r="Q862">
        <v>0.17676740329485</v>
      </c>
    </row>
    <row r="863" spans="1:17" x14ac:dyDescent="0.3">
      <c r="A863" t="s">
        <v>1874</v>
      </c>
      <c r="B863" t="s">
        <v>1875</v>
      </c>
      <c r="C863" t="s">
        <v>3186</v>
      </c>
      <c r="D863" t="s">
        <v>285</v>
      </c>
      <c r="E863">
        <v>3970.5098459000001</v>
      </c>
      <c r="F863">
        <v>574.6</v>
      </c>
      <c r="G863">
        <v>46.842383112463303</v>
      </c>
      <c r="H863">
        <v>-2.5443716086499202</v>
      </c>
      <c r="I863">
        <v>27.466409190624699</v>
      </c>
      <c r="J863">
        <v>-1.8680948727351201</v>
      </c>
      <c r="K863">
        <v>584.79818242231897</v>
      </c>
      <c r="L863">
        <v>503.61929606957898</v>
      </c>
      <c r="M863">
        <v>35.414648854555402</v>
      </c>
      <c r="N863">
        <v>0.36607039361048099</v>
      </c>
      <c r="O863">
        <v>13.9923424991298</v>
      </c>
      <c r="P863">
        <v>83.578274760383394</v>
      </c>
      <c r="Q863">
        <v>5.736605245523E-2</v>
      </c>
    </row>
    <row r="864" spans="1:17" x14ac:dyDescent="0.3">
      <c r="A864" t="s">
        <v>1876</v>
      </c>
      <c r="B864" t="s">
        <v>1877</v>
      </c>
      <c r="C864" t="s">
        <v>3186</v>
      </c>
      <c r="D864" t="s">
        <v>215</v>
      </c>
      <c r="E864">
        <v>3959.89471185</v>
      </c>
      <c r="F864">
        <v>177.65</v>
      </c>
      <c r="G864">
        <v>92.867945953528405</v>
      </c>
      <c r="H864">
        <v>29.377875563467601</v>
      </c>
      <c r="I864">
        <v>97.565983362394306</v>
      </c>
      <c r="J864">
        <v>18.781318872330999</v>
      </c>
      <c r="K864">
        <v>134.54630921365501</v>
      </c>
      <c r="L864">
        <v>102.183243086975</v>
      </c>
      <c r="M864">
        <v>86.232516329498196</v>
      </c>
      <c r="N864">
        <v>1.2785831315426599</v>
      </c>
      <c r="O864">
        <v>5.0942865184350996</v>
      </c>
      <c r="P864">
        <v>155.61151079136599</v>
      </c>
      <c r="Q864">
        <v>0.28941593671966698</v>
      </c>
    </row>
    <row r="865" spans="1:17" x14ac:dyDescent="0.3">
      <c r="A865" t="s">
        <v>1878</v>
      </c>
      <c r="B865" t="s">
        <v>1879</v>
      </c>
      <c r="C865" t="s">
        <v>3186</v>
      </c>
      <c r="D865" t="s">
        <v>522</v>
      </c>
      <c r="E865">
        <v>3956.3609535000001</v>
      </c>
      <c r="F865">
        <v>3257</v>
      </c>
      <c r="G865">
        <v>35.162048927121397</v>
      </c>
      <c r="H865">
        <v>6.8333486850036902</v>
      </c>
      <c r="I865">
        <v>35.2734551289699</v>
      </c>
      <c r="J865">
        <v>-3.3243822897930002</v>
      </c>
      <c r="K865">
        <v>3119.06907573436</v>
      </c>
      <c r="L865">
        <v>2673.1613785089298</v>
      </c>
      <c r="M865">
        <v>45.430009467323103</v>
      </c>
      <c r="N865">
        <v>0.46275593287405697</v>
      </c>
      <c r="O865">
        <v>6.5397605158120804</v>
      </c>
      <c r="P865">
        <v>69.785747797528998</v>
      </c>
      <c r="Q865">
        <v>8.5358050273586006E-2</v>
      </c>
    </row>
    <row r="866" spans="1:17" x14ac:dyDescent="0.3">
      <c r="A866" t="s">
        <v>1880</v>
      </c>
      <c r="B866" t="s">
        <v>1881</v>
      </c>
      <c r="C866" t="s">
        <v>3186</v>
      </c>
      <c r="D866" t="s">
        <v>46</v>
      </c>
      <c r="E866">
        <v>3947.3954279999998</v>
      </c>
      <c r="F866">
        <v>2057.8000000000002</v>
      </c>
      <c r="G866">
        <v>471.628802497805</v>
      </c>
      <c r="H866">
        <v>-7.6757133185894801</v>
      </c>
      <c r="I866">
        <v>182.41622636268599</v>
      </c>
      <c r="J866">
        <v>-6.5853748115611799</v>
      </c>
      <c r="K866">
        <v>2151.4790225359402</v>
      </c>
      <c r="L866">
        <v>1537.9410129043899</v>
      </c>
      <c r="M866">
        <v>38.907550318370497</v>
      </c>
      <c r="N866">
        <v>0.54974189971183296</v>
      </c>
      <c r="O866">
        <v>45.009233161628899</v>
      </c>
      <c r="P866">
        <v>632.31316725978604</v>
      </c>
    </row>
    <row r="867" spans="1:17" x14ac:dyDescent="0.3">
      <c r="A867" t="s">
        <v>1882</v>
      </c>
      <c r="B867" t="s">
        <v>1883</v>
      </c>
      <c r="C867" t="s">
        <v>3169</v>
      </c>
      <c r="D867" t="s">
        <v>285</v>
      </c>
      <c r="E867">
        <v>3936.9442933</v>
      </c>
      <c r="F867">
        <v>2316.5500000000002</v>
      </c>
      <c r="G867">
        <v>63.997068148607703</v>
      </c>
      <c r="H867">
        <v>-5.1432419970709402</v>
      </c>
      <c r="I867">
        <v>45.804756157515698</v>
      </c>
      <c r="J867">
        <v>-7.4525109513292804</v>
      </c>
      <c r="K867">
        <v>2404.3227891362199</v>
      </c>
      <c r="L867">
        <v>1945.93447563564</v>
      </c>
      <c r="M867">
        <v>19.971893815445299</v>
      </c>
      <c r="N867">
        <v>0.27043705876905499</v>
      </c>
      <c r="O867">
        <v>20.869396300533101</v>
      </c>
      <c r="P867">
        <v>109.02774644710099</v>
      </c>
      <c r="Q867">
        <v>1.3598281514578999E-2</v>
      </c>
    </row>
    <row r="868" spans="1:17" x14ac:dyDescent="0.3">
      <c r="A868" t="s">
        <v>1884</v>
      </c>
      <c r="B868" t="s">
        <v>1885</v>
      </c>
      <c r="C868" t="s">
        <v>3186</v>
      </c>
      <c r="D868" t="s">
        <v>197</v>
      </c>
      <c r="E868">
        <v>3904.7549194500002</v>
      </c>
      <c r="F868">
        <v>572.9</v>
      </c>
      <c r="G868">
        <v>31.624023974335099</v>
      </c>
      <c r="H868">
        <v>2.9436227766789602</v>
      </c>
      <c r="I868">
        <v>9.1043970109652594</v>
      </c>
      <c r="J868">
        <v>6.13399922439097</v>
      </c>
      <c r="K868">
        <v>536.43908542631902</v>
      </c>
      <c r="L868">
        <v>483.13004582863499</v>
      </c>
      <c r="M868">
        <v>72.393736462827704</v>
      </c>
      <c r="N868">
        <v>1.0892172064174399</v>
      </c>
      <c r="O868">
        <v>6.4670972246465501</v>
      </c>
      <c r="P868">
        <v>72.378516624040898</v>
      </c>
      <c r="Q868">
        <v>0.15768837149602499</v>
      </c>
    </row>
    <row r="869" spans="1:17" x14ac:dyDescent="0.3">
      <c r="A869" t="s">
        <v>1886</v>
      </c>
      <c r="B869" t="s">
        <v>1887</v>
      </c>
      <c r="C869" t="s">
        <v>3186</v>
      </c>
      <c r="D869" t="s">
        <v>544</v>
      </c>
      <c r="E869">
        <v>3896.381045226</v>
      </c>
      <c r="F869">
        <v>162.93</v>
      </c>
      <c r="G869">
        <v>181.94857681867899</v>
      </c>
      <c r="H869">
        <v>47.697783891552497</v>
      </c>
      <c r="I869">
        <v>137.15243629375101</v>
      </c>
      <c r="J869">
        <v>-4.2300767959002101</v>
      </c>
      <c r="K869">
        <v>129.92711038282499</v>
      </c>
      <c r="L869">
        <v>99.073805373877306</v>
      </c>
      <c r="M869">
        <v>61.449397295695398</v>
      </c>
      <c r="N869">
        <v>1.9151991889353599</v>
      </c>
      <c r="O869">
        <v>8.6356103848278298</v>
      </c>
      <c r="P869">
        <v>224.561752988047</v>
      </c>
      <c r="Q869">
        <v>7.6754434908063995E-2</v>
      </c>
    </row>
    <row r="870" spans="1:17" x14ac:dyDescent="0.3">
      <c r="A870" t="s">
        <v>1888</v>
      </c>
      <c r="B870" t="s">
        <v>1889</v>
      </c>
      <c r="C870" t="s">
        <v>3186</v>
      </c>
      <c r="D870" t="s">
        <v>51</v>
      </c>
      <c r="E870">
        <v>3891.8678369999998</v>
      </c>
      <c r="F870">
        <v>286</v>
      </c>
      <c r="G870">
        <v>41.106068816969</v>
      </c>
      <c r="H870">
        <v>14.430469447735099</v>
      </c>
      <c r="I870">
        <v>29.310343533269499</v>
      </c>
      <c r="J870">
        <v>-5.9281772888561601</v>
      </c>
      <c r="K870">
        <v>264.48876789602099</v>
      </c>
      <c r="L870">
        <v>230.095631213464</v>
      </c>
      <c r="M870">
        <v>57.080433914289699</v>
      </c>
      <c r="N870">
        <v>1.7337204318058199</v>
      </c>
      <c r="O870">
        <v>6.6433566433566398</v>
      </c>
      <c r="P870">
        <v>81.587301587301496</v>
      </c>
      <c r="Q870">
        <v>7.50737971993E-4</v>
      </c>
    </row>
    <row r="871" spans="1:17" x14ac:dyDescent="0.3">
      <c r="A871" t="s">
        <v>1890</v>
      </c>
      <c r="B871" t="s">
        <v>1891</v>
      </c>
      <c r="C871" t="s">
        <v>3185</v>
      </c>
      <c r="D871" t="s">
        <v>285</v>
      </c>
      <c r="E871">
        <v>3876.71708988</v>
      </c>
      <c r="F871">
        <v>155.78</v>
      </c>
      <c r="G871">
        <v>44.8574590180909</v>
      </c>
      <c r="H871">
        <v>6.5752308594739501</v>
      </c>
      <c r="I871">
        <v>63.483226610179301</v>
      </c>
      <c r="J871">
        <v>-3.77462797937878</v>
      </c>
      <c r="K871">
        <v>151.126912996296</v>
      </c>
      <c r="L871">
        <v>121.787760707487</v>
      </c>
      <c r="M871">
        <v>37.500942331736503</v>
      </c>
      <c r="N871">
        <v>0.745103195160561</v>
      </c>
      <c r="O871">
        <v>13.621774297085601</v>
      </c>
      <c r="P871">
        <v>90.906862745097996</v>
      </c>
      <c r="Q871">
        <v>2.9162520154244E-2</v>
      </c>
    </row>
    <row r="872" spans="1:17" x14ac:dyDescent="0.3">
      <c r="A872" t="s">
        <v>1892</v>
      </c>
      <c r="B872" t="s">
        <v>1893</v>
      </c>
      <c r="C872" t="s">
        <v>3183</v>
      </c>
      <c r="D872" t="s">
        <v>141</v>
      </c>
      <c r="E872">
        <v>3865.9777926449901</v>
      </c>
      <c r="F872">
        <v>587.15</v>
      </c>
      <c r="G872">
        <v>-23.961230222699001</v>
      </c>
      <c r="H872">
        <v>17.3770425430994</v>
      </c>
      <c r="I872">
        <v>6.2507974738038303</v>
      </c>
      <c r="J872">
        <v>10.897355303546901</v>
      </c>
      <c r="K872">
        <v>520.44102241531004</v>
      </c>
      <c r="L872">
        <v>514.09497881111804</v>
      </c>
      <c r="M872">
        <v>74.5681404190954</v>
      </c>
      <c r="N872">
        <v>2.1192908811762399</v>
      </c>
      <c r="O872">
        <v>3.0060461551562501</v>
      </c>
      <c r="P872">
        <v>38.152941176470499</v>
      </c>
    </row>
    <row r="873" spans="1:17" x14ac:dyDescent="0.3">
      <c r="A873" t="s">
        <v>1894</v>
      </c>
      <c r="B873" t="s">
        <v>1895</v>
      </c>
      <c r="C873" t="s">
        <v>3179</v>
      </c>
      <c r="D873" t="s">
        <v>127</v>
      </c>
      <c r="E873">
        <v>3856.1555288559998</v>
      </c>
      <c r="F873">
        <v>213.97</v>
      </c>
      <c r="G873">
        <v>-20.7733497200567</v>
      </c>
      <c r="H873">
        <v>-5.0351009990061302</v>
      </c>
      <c r="I873">
        <v>-2.3551588668391601E-2</v>
      </c>
      <c r="J873">
        <v>-0.25217850576043399</v>
      </c>
      <c r="K873">
        <v>222.72015259258799</v>
      </c>
      <c r="L873">
        <v>214.03761873652101</v>
      </c>
      <c r="M873">
        <v>49.385690206317499</v>
      </c>
      <c r="N873">
        <v>0.54556275189544401</v>
      </c>
      <c r="O873">
        <v>28.499322334906701</v>
      </c>
      <c r="P873">
        <v>34.530022005658502</v>
      </c>
      <c r="Q873">
        <v>9.1426604366060996E-2</v>
      </c>
    </row>
    <row r="874" spans="1:17" x14ac:dyDescent="0.3">
      <c r="A874" t="s">
        <v>1896</v>
      </c>
      <c r="B874" t="s">
        <v>1897</v>
      </c>
      <c r="C874" t="s">
        <v>3186</v>
      </c>
      <c r="D874" t="s">
        <v>46</v>
      </c>
      <c r="E874">
        <v>3852.8607820500001</v>
      </c>
      <c r="F874">
        <v>692.7</v>
      </c>
      <c r="G874">
        <v>-26.314001976338101</v>
      </c>
      <c r="H874">
        <v>-11.4913250036949</v>
      </c>
      <c r="I874">
        <v>-15.3275455106245</v>
      </c>
      <c r="J874">
        <v>-6.1042483813397004</v>
      </c>
      <c r="K874">
        <v>726.06030629293195</v>
      </c>
      <c r="M874">
        <v>32.400063547223397</v>
      </c>
      <c r="N874">
        <v>0.17412095513322501</v>
      </c>
      <c r="O874">
        <v>29.5293777970261</v>
      </c>
      <c r="P874">
        <v>25.945454545454499</v>
      </c>
    </row>
    <row r="875" spans="1:17" x14ac:dyDescent="0.3">
      <c r="A875" t="s">
        <v>1898</v>
      </c>
      <c r="B875" t="s">
        <v>1899</v>
      </c>
      <c r="C875" t="s">
        <v>3171</v>
      </c>
      <c r="D875" t="s">
        <v>1900</v>
      </c>
      <c r="E875">
        <v>3847.6576987199901</v>
      </c>
      <c r="F875">
        <v>229.68</v>
      </c>
      <c r="G875">
        <v>-39.750441636382597</v>
      </c>
      <c r="H875">
        <v>2.8134780423129402</v>
      </c>
      <c r="I875">
        <v>-2.7756812307098002</v>
      </c>
      <c r="J875">
        <v>0.66632861016325695</v>
      </c>
      <c r="K875">
        <v>230.152190142107</v>
      </c>
      <c r="M875">
        <v>54.855279939189998</v>
      </c>
      <c r="N875">
        <v>0.59896318363691203</v>
      </c>
      <c r="O875">
        <v>22.3441309648206</v>
      </c>
      <c r="P875">
        <v>16.8260427263479</v>
      </c>
    </row>
    <row r="876" spans="1:17" x14ac:dyDescent="0.3">
      <c r="A876" t="s">
        <v>1901</v>
      </c>
      <c r="B876" t="s">
        <v>1902</v>
      </c>
      <c r="C876" t="s">
        <v>3173</v>
      </c>
      <c r="D876" t="s">
        <v>244</v>
      </c>
      <c r="E876">
        <v>3846.6156366250002</v>
      </c>
      <c r="F876">
        <v>1331.45</v>
      </c>
      <c r="G876">
        <v>20.8547683054827</v>
      </c>
      <c r="H876">
        <v>48.6160089206493</v>
      </c>
      <c r="I876">
        <v>68.777267575390795</v>
      </c>
      <c r="J876">
        <v>3.6468694397164301</v>
      </c>
      <c r="K876">
        <v>1008.35994030297</v>
      </c>
      <c r="L876">
        <v>885.30409075140994</v>
      </c>
      <c r="M876">
        <v>82.821312632578994</v>
      </c>
      <c r="N876">
        <v>1.6472112214477399</v>
      </c>
      <c r="O876">
        <v>2.8765631454429301</v>
      </c>
      <c r="P876">
        <v>101.338273098442</v>
      </c>
      <c r="Q876">
        <v>-5.8971537133309998E-3</v>
      </c>
    </row>
    <row r="877" spans="1:17" x14ac:dyDescent="0.3">
      <c r="A877" t="s">
        <v>1903</v>
      </c>
      <c r="B877" t="s">
        <v>1904</v>
      </c>
      <c r="C877" t="s">
        <v>3183</v>
      </c>
      <c r="D877" t="s">
        <v>522</v>
      </c>
      <c r="E877">
        <v>3828.2612520799998</v>
      </c>
      <c r="F877">
        <v>4431.1000000000004</v>
      </c>
      <c r="G877">
        <v>-6.1731683053464597</v>
      </c>
      <c r="H877">
        <v>15.4895157653376</v>
      </c>
      <c r="I877">
        <v>27.707122795460698</v>
      </c>
      <c r="J877">
        <v>3.2218123847875999</v>
      </c>
      <c r="K877">
        <v>4121.7781510846999</v>
      </c>
      <c r="L877">
        <v>3719.8422390682399</v>
      </c>
      <c r="M877">
        <v>68.109684747672304</v>
      </c>
      <c r="N877">
        <v>0.87415708617380194</v>
      </c>
      <c r="O877">
        <v>2.5704678296585501</v>
      </c>
      <c r="P877">
        <v>47.880790281671302</v>
      </c>
      <c r="Q877">
        <v>4.3869335595785999E-2</v>
      </c>
    </row>
    <row r="878" spans="1:17" x14ac:dyDescent="0.3">
      <c r="A878" t="s">
        <v>1905</v>
      </c>
      <c r="B878" t="s">
        <v>1906</v>
      </c>
      <c r="C878" t="s">
        <v>3173</v>
      </c>
      <c r="D878" t="s">
        <v>1011</v>
      </c>
      <c r="E878">
        <v>3826.0008528099902</v>
      </c>
      <c r="F878">
        <v>472.7</v>
      </c>
      <c r="G878">
        <v>-21.282571540998301</v>
      </c>
      <c r="H878">
        <v>15.2539055062733</v>
      </c>
      <c r="I878">
        <v>15.826256893495</v>
      </c>
      <c r="J878">
        <v>3.6783890929062699</v>
      </c>
      <c r="K878">
        <v>433.54061271380198</v>
      </c>
      <c r="L878">
        <v>407.90340764019498</v>
      </c>
      <c r="M878">
        <v>60.481438256617899</v>
      </c>
      <c r="N878">
        <v>0.85333090245409204</v>
      </c>
      <c r="O878">
        <v>5.5637825259149603</v>
      </c>
      <c r="P878">
        <v>39.831385889661199</v>
      </c>
      <c r="Q878">
        <v>2.6034307811419999E-3</v>
      </c>
    </row>
    <row r="879" spans="1:17" x14ac:dyDescent="0.3">
      <c r="A879" t="s">
        <v>1907</v>
      </c>
      <c r="B879" t="s">
        <v>1908</v>
      </c>
      <c r="C879" t="s">
        <v>3186</v>
      </c>
      <c r="D879" t="s">
        <v>83</v>
      </c>
      <c r="E879">
        <v>3821.56400394</v>
      </c>
      <c r="F879">
        <v>3048.2</v>
      </c>
      <c r="G879">
        <v>25.044082238990999</v>
      </c>
      <c r="H879">
        <v>-8.9962807638901499</v>
      </c>
      <c r="I879">
        <v>11.5620018064929</v>
      </c>
      <c r="J879">
        <v>-5.5126492233818096</v>
      </c>
      <c r="K879">
        <v>3193.0810317167602</v>
      </c>
      <c r="L879">
        <v>2787.1452168741098</v>
      </c>
      <c r="M879">
        <v>37.834642074498099</v>
      </c>
      <c r="N879">
        <v>1.48771247789216</v>
      </c>
      <c r="O879">
        <v>25.164031231546399</v>
      </c>
      <c r="P879">
        <v>66.892058364587001</v>
      </c>
      <c r="Q879">
        <v>0.19069743255016899</v>
      </c>
    </row>
    <row r="880" spans="1:17" x14ac:dyDescent="0.3">
      <c r="A880" t="s">
        <v>1909</v>
      </c>
      <c r="B880" t="s">
        <v>1910</v>
      </c>
      <c r="C880" t="s">
        <v>3186</v>
      </c>
      <c r="D880" t="s">
        <v>262</v>
      </c>
      <c r="E880">
        <v>3820.9455610549999</v>
      </c>
      <c r="F880">
        <v>3767.05</v>
      </c>
      <c r="G880">
        <v>10.3630689128735</v>
      </c>
      <c r="H880">
        <v>-0.65542100421518101</v>
      </c>
      <c r="I880">
        <v>55.710381163525497</v>
      </c>
      <c r="J880">
        <v>3.10240734888905</v>
      </c>
      <c r="K880">
        <v>3691.7967081991701</v>
      </c>
      <c r="L880">
        <v>3111.1088969191801</v>
      </c>
      <c r="M880">
        <v>59.666892560761703</v>
      </c>
      <c r="N880">
        <v>0.30723150633392499</v>
      </c>
      <c r="O880">
        <v>12.687646832401899</v>
      </c>
      <c r="P880">
        <v>74.724025974025906</v>
      </c>
      <c r="Q880">
        <v>0.115497261677418</v>
      </c>
    </row>
    <row r="881" spans="1:17" x14ac:dyDescent="0.3">
      <c r="A881" t="s">
        <v>1911</v>
      </c>
      <c r="B881" t="s">
        <v>1912</v>
      </c>
      <c r="C881" t="s">
        <v>3186</v>
      </c>
      <c r="D881" t="s">
        <v>83</v>
      </c>
      <c r="E881">
        <v>3820.1149340000002</v>
      </c>
      <c r="F881">
        <v>1689.5</v>
      </c>
      <c r="G881">
        <v>188.33642899217</v>
      </c>
      <c r="H881">
        <v>24.601847536658699</v>
      </c>
      <c r="I881">
        <v>100.807976463599</v>
      </c>
      <c r="J881">
        <v>-1.3270725179153899</v>
      </c>
      <c r="K881">
        <v>1402.94917162914</v>
      </c>
      <c r="L881">
        <v>1089.89601500302</v>
      </c>
      <c r="M881">
        <v>69.532586291384604</v>
      </c>
      <c r="N881">
        <v>3.0927033730651798</v>
      </c>
      <c r="O881">
        <v>2.9890500147972698</v>
      </c>
      <c r="P881">
        <v>227.70827271845599</v>
      </c>
      <c r="Q881">
        <v>0.19544276038112199</v>
      </c>
    </row>
    <row r="882" spans="1:17" x14ac:dyDescent="0.3">
      <c r="A882" t="s">
        <v>1913</v>
      </c>
      <c r="B882" t="s">
        <v>1914</v>
      </c>
      <c r="C882" t="s">
        <v>3186</v>
      </c>
      <c r="D882" t="s">
        <v>161</v>
      </c>
      <c r="E882">
        <v>3814.5965000000001</v>
      </c>
      <c r="F882">
        <v>221.65</v>
      </c>
      <c r="G882">
        <v>3649.9319146068601</v>
      </c>
      <c r="H882">
        <v>188.03469497520999</v>
      </c>
      <c r="I882">
        <v>547.56960622993404</v>
      </c>
      <c r="J882">
        <v>19.6680067254383</v>
      </c>
      <c r="K882">
        <v>120.75412514821799</v>
      </c>
      <c r="L882">
        <v>63.966366219071197</v>
      </c>
      <c r="M882">
        <v>82.437412473155106</v>
      </c>
      <c r="N882">
        <v>1.5011496639925701</v>
      </c>
      <c r="O882">
        <v>10.083464922174601</v>
      </c>
      <c r="P882">
        <v>4066.3533834586401</v>
      </c>
      <c r="Q882">
        <v>0.2730724498523</v>
      </c>
    </row>
    <row r="883" spans="1:17" x14ac:dyDescent="0.3">
      <c r="A883" t="s">
        <v>1915</v>
      </c>
      <c r="B883" t="s">
        <v>1916</v>
      </c>
      <c r="C883" t="s">
        <v>3186</v>
      </c>
      <c r="D883" t="s">
        <v>54</v>
      </c>
      <c r="E883">
        <v>3806.701532775</v>
      </c>
      <c r="F883">
        <v>349.35</v>
      </c>
      <c r="G883">
        <v>170.47587491942801</v>
      </c>
      <c r="H883">
        <v>-5.1703910068900996</v>
      </c>
      <c r="I883">
        <v>25.616666351722699</v>
      </c>
      <c r="J883">
        <v>-3.3290859580585699</v>
      </c>
      <c r="K883">
        <v>338.72538506821002</v>
      </c>
      <c r="L883">
        <v>271.33801381460103</v>
      </c>
      <c r="M883">
        <v>50.718809575675699</v>
      </c>
      <c r="N883">
        <v>0.82416038179766005</v>
      </c>
      <c r="O883">
        <v>11.6072706454844</v>
      </c>
      <c r="P883">
        <v>222.874306839186</v>
      </c>
      <c r="Q883">
        <v>0.13834886047855999</v>
      </c>
    </row>
    <row r="884" spans="1:17" x14ac:dyDescent="0.3">
      <c r="A884" t="s">
        <v>1917</v>
      </c>
      <c r="B884" t="s">
        <v>1918</v>
      </c>
      <c r="C884" t="s">
        <v>3186</v>
      </c>
      <c r="D884" t="s">
        <v>127</v>
      </c>
      <c r="E884">
        <v>3804.0749488699998</v>
      </c>
      <c r="F884">
        <v>22.03</v>
      </c>
      <c r="G884">
        <v>81.391152263946097</v>
      </c>
      <c r="H884">
        <v>22.5918467553476</v>
      </c>
      <c r="I884">
        <v>-16.271948329109101</v>
      </c>
      <c r="J884">
        <v>-1.20343230544553</v>
      </c>
      <c r="K884">
        <v>19.305244309186499</v>
      </c>
      <c r="L884">
        <v>18.206012104596901</v>
      </c>
      <c r="M884">
        <v>66.344618311483799</v>
      </c>
      <c r="N884">
        <v>3.40523876762082</v>
      </c>
      <c r="O884">
        <v>54.1080344984112</v>
      </c>
      <c r="P884">
        <v>152.348224513172</v>
      </c>
      <c r="Q884">
        <v>0.115122147116753</v>
      </c>
    </row>
    <row r="885" spans="1:17" x14ac:dyDescent="0.3">
      <c r="A885" t="s">
        <v>1919</v>
      </c>
      <c r="B885" t="s">
        <v>1920</v>
      </c>
      <c r="C885" t="s">
        <v>3170</v>
      </c>
      <c r="D885" t="s">
        <v>282</v>
      </c>
      <c r="E885">
        <v>3799.4891907000001</v>
      </c>
      <c r="F885">
        <v>1391.75</v>
      </c>
      <c r="G885">
        <v>46.454836466118401</v>
      </c>
      <c r="H885">
        <v>-1.3618735864323901</v>
      </c>
      <c r="I885">
        <v>-2.52378808346768</v>
      </c>
      <c r="J885">
        <v>-0.873614585640479</v>
      </c>
      <c r="K885">
        <v>1364.4804357553401</v>
      </c>
      <c r="L885">
        <v>1235.2514759374901</v>
      </c>
      <c r="M885">
        <v>69.094024030695394</v>
      </c>
      <c r="N885">
        <v>0.49953587030385999</v>
      </c>
      <c r="O885">
        <v>1.67055864918268</v>
      </c>
      <c r="P885">
        <v>78.429487179487097</v>
      </c>
      <c r="Q885">
        <v>0.107181479174613</v>
      </c>
    </row>
    <row r="886" spans="1:17" x14ac:dyDescent="0.3">
      <c r="A886" t="s">
        <v>1921</v>
      </c>
      <c r="B886" t="s">
        <v>1922</v>
      </c>
      <c r="C886" t="s">
        <v>3186</v>
      </c>
      <c r="D886" t="s">
        <v>132</v>
      </c>
      <c r="E886">
        <v>3794.8706643999999</v>
      </c>
      <c r="F886">
        <v>421.1</v>
      </c>
      <c r="G886">
        <v>-24.455362607736902</v>
      </c>
      <c r="H886">
        <v>-3.20805908269377</v>
      </c>
      <c r="I886">
        <v>-15.7802712265526</v>
      </c>
      <c r="J886">
        <v>-5.6285763065085703</v>
      </c>
      <c r="K886">
        <v>430.29610017815997</v>
      </c>
      <c r="L886">
        <v>424.59632203560898</v>
      </c>
      <c r="M886">
        <v>29.5339938978228</v>
      </c>
      <c r="N886">
        <v>0.155015371180556</v>
      </c>
      <c r="O886">
        <v>13.749703158394601</v>
      </c>
      <c r="P886">
        <v>10.524934383202099</v>
      </c>
      <c r="Q886">
        <v>9.6149521693579994E-3</v>
      </c>
    </row>
    <row r="887" spans="1:17" x14ac:dyDescent="0.3">
      <c r="A887" t="s">
        <v>1923</v>
      </c>
      <c r="B887" t="s">
        <v>1924</v>
      </c>
      <c r="C887" t="s">
        <v>3171</v>
      </c>
      <c r="D887" t="s">
        <v>24</v>
      </c>
      <c r="E887">
        <v>3792.9780388549998</v>
      </c>
      <c r="F887">
        <v>121.01</v>
      </c>
      <c r="G887">
        <v>-26.940353355694999</v>
      </c>
      <c r="H887">
        <v>-3.7256394055119899</v>
      </c>
      <c r="I887">
        <v>-16.237176197352198</v>
      </c>
      <c r="J887">
        <v>-0.98580834333683298</v>
      </c>
      <c r="K887">
        <v>124.24971096457899</v>
      </c>
      <c r="L887">
        <v>126.826543223727</v>
      </c>
      <c r="M887">
        <v>46.460796649375503</v>
      </c>
      <c r="N887">
        <v>0.54059204117548998</v>
      </c>
      <c r="O887">
        <v>35.071481695727599</v>
      </c>
      <c r="P887">
        <v>10.1091901728844</v>
      </c>
      <c r="Q887">
        <v>1.9535444641684E-2</v>
      </c>
    </row>
    <row r="888" spans="1:17" x14ac:dyDescent="0.3">
      <c r="A888" t="s">
        <v>1925</v>
      </c>
      <c r="B888" t="s">
        <v>1926</v>
      </c>
      <c r="C888" t="s">
        <v>3185</v>
      </c>
      <c r="D888" t="s">
        <v>285</v>
      </c>
      <c r="E888">
        <v>3780.0895350000001</v>
      </c>
      <c r="F888">
        <v>1220.9000000000001</v>
      </c>
      <c r="G888">
        <v>44.457210550073498</v>
      </c>
      <c r="H888">
        <v>-7.2863457790334696</v>
      </c>
      <c r="I888">
        <v>40.894616519175699</v>
      </c>
      <c r="J888">
        <v>-5.1507103364851901</v>
      </c>
      <c r="K888">
        <v>1188.7542821396</v>
      </c>
      <c r="L888">
        <v>964.15689917240604</v>
      </c>
      <c r="M888">
        <v>33.631615915254798</v>
      </c>
      <c r="N888">
        <v>0.27032877257468502</v>
      </c>
      <c r="O888">
        <v>14.661315423048499</v>
      </c>
      <c r="P888">
        <v>96.459892187625698</v>
      </c>
      <c r="Q888">
        <v>5.6888296251769999E-2</v>
      </c>
    </row>
    <row r="889" spans="1:17" x14ac:dyDescent="0.3">
      <c r="A889" t="s">
        <v>1927</v>
      </c>
      <c r="B889" t="s">
        <v>1928</v>
      </c>
      <c r="C889" t="s">
        <v>3183</v>
      </c>
      <c r="D889" t="s">
        <v>285</v>
      </c>
      <c r="E889">
        <v>3775.88532936</v>
      </c>
      <c r="F889">
        <v>1202.8</v>
      </c>
      <c r="G889">
        <v>-22.6432408123652</v>
      </c>
      <c r="H889">
        <v>-9.9412811337124296</v>
      </c>
      <c r="I889">
        <v>38.122716193254099</v>
      </c>
      <c r="J889">
        <v>-3.6115690845827899</v>
      </c>
      <c r="K889">
        <v>1167.00815574694</v>
      </c>
      <c r="L889">
        <v>1071.48666528275</v>
      </c>
      <c r="M889">
        <v>41.096733486133402</v>
      </c>
      <c r="N889">
        <v>0.420445261678636</v>
      </c>
      <c r="O889">
        <v>14.316594612570601</v>
      </c>
      <c r="P889">
        <v>60.021286503026602</v>
      </c>
      <c r="Q889">
        <v>-4.7663984633806E-2</v>
      </c>
    </row>
    <row r="890" spans="1:17" x14ac:dyDescent="0.3">
      <c r="A890" t="s">
        <v>1929</v>
      </c>
      <c r="B890" t="s">
        <v>1930</v>
      </c>
      <c r="C890" t="s">
        <v>3183</v>
      </c>
      <c r="D890" t="s">
        <v>527</v>
      </c>
      <c r="E890">
        <v>3772.6582824900001</v>
      </c>
      <c r="F890">
        <v>338.7</v>
      </c>
      <c r="G890">
        <v>-15.1620638085399</v>
      </c>
      <c r="H890">
        <v>3.6288837923846899</v>
      </c>
      <c r="I890">
        <v>5.6659571144742298</v>
      </c>
      <c r="J890">
        <v>3.0895113900879099</v>
      </c>
      <c r="K890">
        <v>348.10590303484503</v>
      </c>
      <c r="L890">
        <v>333.09200450805702</v>
      </c>
      <c r="M890">
        <v>52.033278464709298</v>
      </c>
      <c r="N890">
        <v>0.16624452036628301</v>
      </c>
      <c r="O890">
        <v>33.421907292589303</v>
      </c>
      <c r="P890">
        <v>43.943901402464903</v>
      </c>
    </row>
    <row r="891" spans="1:17" x14ac:dyDescent="0.3">
      <c r="A891" t="s">
        <v>1931</v>
      </c>
      <c r="B891" t="s">
        <v>1932</v>
      </c>
      <c r="C891" t="s">
        <v>3170</v>
      </c>
      <c r="D891" t="s">
        <v>21</v>
      </c>
      <c r="E891">
        <v>3745.8466879749999</v>
      </c>
      <c r="F891">
        <v>634.54999999999995</v>
      </c>
      <c r="G891">
        <v>-17.1587535740953</v>
      </c>
      <c r="H891">
        <v>11.3532912681321</v>
      </c>
      <c r="I891">
        <v>5.3924966147264204</v>
      </c>
      <c r="J891">
        <v>-0.61004286635617799</v>
      </c>
      <c r="K891">
        <v>623.90759318345704</v>
      </c>
      <c r="L891">
        <v>602.765974860597</v>
      </c>
      <c r="M891">
        <v>45.777713475640198</v>
      </c>
      <c r="N891">
        <v>0.37819942000404799</v>
      </c>
      <c r="O891">
        <v>24.734063509573701</v>
      </c>
      <c r="P891">
        <v>41.011111111111099</v>
      </c>
      <c r="Q891">
        <v>7.4244479396592997E-2</v>
      </c>
    </row>
    <row r="892" spans="1:17" x14ac:dyDescent="0.3">
      <c r="A892" t="s">
        <v>1933</v>
      </c>
      <c r="B892" t="s">
        <v>1934</v>
      </c>
      <c r="C892" t="s">
        <v>3188</v>
      </c>
      <c r="D892" t="s">
        <v>1935</v>
      </c>
      <c r="E892">
        <v>3738.4607040000001</v>
      </c>
      <c r="F892">
        <v>21.12</v>
      </c>
      <c r="G892">
        <v>-9.6840060993478296</v>
      </c>
      <c r="H892">
        <v>-1.5465780656547199</v>
      </c>
      <c r="I892">
        <v>-10.2472902156328</v>
      </c>
      <c r="J892">
        <v>-2.5865959877399001</v>
      </c>
      <c r="K892">
        <v>21.587559016240199</v>
      </c>
      <c r="L892">
        <v>21.3069694503472</v>
      </c>
      <c r="M892">
        <v>49.006025280803001</v>
      </c>
      <c r="N892">
        <v>0.71421752368546498</v>
      </c>
      <c r="O892">
        <v>32.339015151515099</v>
      </c>
      <c r="P892">
        <v>24.235294117647001</v>
      </c>
      <c r="Q892">
        <v>-4.6816544709497997E-2</v>
      </c>
    </row>
    <row r="893" spans="1:17" x14ac:dyDescent="0.3">
      <c r="A893" t="s">
        <v>1936</v>
      </c>
      <c r="B893" t="s">
        <v>1937</v>
      </c>
      <c r="C893" t="s">
        <v>3186</v>
      </c>
      <c r="D893" t="s">
        <v>83</v>
      </c>
      <c r="E893">
        <v>3732.4895139</v>
      </c>
      <c r="F893">
        <v>349.5</v>
      </c>
      <c r="G893">
        <v>143.73236525604301</v>
      </c>
      <c r="H893">
        <v>52.223217322275403</v>
      </c>
      <c r="I893">
        <v>84.938814002729401</v>
      </c>
      <c r="J893">
        <v>6.0408017376038297</v>
      </c>
      <c r="K893">
        <v>272.84472809736701</v>
      </c>
      <c r="L893">
        <v>202.648321728924</v>
      </c>
      <c r="M893">
        <v>54.168894826667199</v>
      </c>
      <c r="N893">
        <v>0.99520934163017005</v>
      </c>
      <c r="O893">
        <v>14.4492131616595</v>
      </c>
      <c r="P893">
        <v>190.64449064448999</v>
      </c>
      <c r="Q893">
        <v>6.4434725826947994E-2</v>
      </c>
    </row>
    <row r="894" spans="1:17" x14ac:dyDescent="0.3">
      <c r="A894" t="s">
        <v>1938</v>
      </c>
      <c r="B894" t="s">
        <v>1939</v>
      </c>
      <c r="C894" t="s">
        <v>3186</v>
      </c>
      <c r="D894" t="s">
        <v>1056</v>
      </c>
      <c r="E894">
        <v>3730.8735000000001</v>
      </c>
      <c r="F894">
        <v>63.02</v>
      </c>
      <c r="G894">
        <v>-39.730699578447798</v>
      </c>
      <c r="H894">
        <v>-5.0956532446523299</v>
      </c>
      <c r="I894">
        <v>-21.573572883489099</v>
      </c>
      <c r="J894">
        <v>-1.6991662678238499</v>
      </c>
      <c r="K894">
        <v>64.0202287516274</v>
      </c>
      <c r="L894">
        <v>66.270409087342799</v>
      </c>
      <c r="M894">
        <v>80.428401478298795</v>
      </c>
      <c r="N894">
        <v>0.89209456594194103</v>
      </c>
      <c r="O894">
        <v>16.613773405268098</v>
      </c>
      <c r="P894">
        <v>1.6287695532978701</v>
      </c>
      <c r="Q894">
        <v>-6.679688381315E-3</v>
      </c>
    </row>
    <row r="895" spans="1:17" x14ac:dyDescent="0.3">
      <c r="A895" t="s">
        <v>1940</v>
      </c>
      <c r="B895" t="s">
        <v>1941</v>
      </c>
      <c r="C895" t="s">
        <v>3186</v>
      </c>
      <c r="D895" t="s">
        <v>751</v>
      </c>
      <c r="E895">
        <v>3724.7253936799998</v>
      </c>
      <c r="F895">
        <v>157.47999999999999</v>
      </c>
      <c r="G895">
        <v>1.4562033794576801</v>
      </c>
      <c r="H895">
        <v>-3.9843055492615602</v>
      </c>
      <c r="I895">
        <v>-6.3343149671683596</v>
      </c>
      <c r="J895">
        <v>1.00140686255482</v>
      </c>
      <c r="K895">
        <v>157.332280709446</v>
      </c>
      <c r="L895">
        <v>147.99041549022201</v>
      </c>
      <c r="M895">
        <v>58.331342908403499</v>
      </c>
      <c r="N895">
        <v>0.713502464358439</v>
      </c>
      <c r="O895">
        <v>11.1252222504445</v>
      </c>
      <c r="P895">
        <v>39.548072662826698</v>
      </c>
      <c r="Q895">
        <v>8.2626113561340003E-3</v>
      </c>
    </row>
    <row r="896" spans="1:17" x14ac:dyDescent="0.3">
      <c r="A896" t="s">
        <v>1942</v>
      </c>
      <c r="B896" t="s">
        <v>1943</v>
      </c>
      <c r="C896" t="s">
        <v>3186</v>
      </c>
      <c r="D896" t="s">
        <v>21</v>
      </c>
      <c r="E896">
        <v>3712.9893667050001</v>
      </c>
      <c r="F896">
        <v>690.05</v>
      </c>
      <c r="G896">
        <v>184.36621268771299</v>
      </c>
      <c r="H896">
        <v>12.533630475097199</v>
      </c>
      <c r="I896">
        <v>20.335654972022098</v>
      </c>
      <c r="J896">
        <v>-3.0251591118614698</v>
      </c>
      <c r="K896">
        <v>628.16325348264502</v>
      </c>
      <c r="L896">
        <v>501.77048514284098</v>
      </c>
      <c r="M896">
        <v>51.463566338121304</v>
      </c>
      <c r="N896">
        <v>0.68745735344053405</v>
      </c>
      <c r="O896">
        <v>9.9920295630751408</v>
      </c>
      <c r="P896">
        <v>222.679448211363</v>
      </c>
      <c r="Q896">
        <v>0.113008339108619</v>
      </c>
    </row>
    <row r="897" spans="1:17" x14ac:dyDescent="0.3">
      <c r="A897" t="s">
        <v>1944</v>
      </c>
      <c r="B897" t="s">
        <v>1945</v>
      </c>
      <c r="C897" t="s">
        <v>3186</v>
      </c>
      <c r="D897" t="s">
        <v>463</v>
      </c>
      <c r="E897">
        <v>3697.1991902699901</v>
      </c>
      <c r="F897">
        <v>583.95000000000005</v>
      </c>
      <c r="G897">
        <v>28.130575358797898</v>
      </c>
      <c r="H897">
        <v>-1.14020228142991</v>
      </c>
      <c r="I897">
        <v>52.044265426395199</v>
      </c>
      <c r="K897">
        <v>555.13151102030702</v>
      </c>
      <c r="L897">
        <v>481.76224515429197</v>
      </c>
      <c r="M897">
        <v>64.780785260819798</v>
      </c>
      <c r="N897">
        <v>2.68780687315477</v>
      </c>
      <c r="O897">
        <v>5.9851014641664397</v>
      </c>
      <c r="P897">
        <v>77.492401215805501</v>
      </c>
      <c r="Q897">
        <v>-3.9150349227047E-2</v>
      </c>
    </row>
    <row r="898" spans="1:17" x14ac:dyDescent="0.3">
      <c r="A898" t="s">
        <v>1946</v>
      </c>
      <c r="B898" t="s">
        <v>1947</v>
      </c>
      <c r="C898" t="s">
        <v>3186</v>
      </c>
      <c r="D898" t="s">
        <v>54</v>
      </c>
      <c r="E898">
        <v>3688.67095921999</v>
      </c>
      <c r="F898">
        <v>143.65</v>
      </c>
      <c r="G898">
        <v>55.099898520622297</v>
      </c>
      <c r="H898">
        <v>-0.66294507221676002</v>
      </c>
      <c r="I898">
        <v>61.738814002729399</v>
      </c>
      <c r="J898">
        <v>-9.5143342314490909</v>
      </c>
      <c r="K898">
        <v>145.21714267902499</v>
      </c>
      <c r="L898">
        <v>115.656996266341</v>
      </c>
      <c r="M898">
        <v>25.498959510176999</v>
      </c>
      <c r="N898">
        <v>0.62279526203444402</v>
      </c>
      <c r="O898">
        <v>17.647058823529399</v>
      </c>
      <c r="P898">
        <v>93.728927848954797</v>
      </c>
      <c r="Q898">
        <v>8.2961173466839996E-3</v>
      </c>
    </row>
    <row r="899" spans="1:17" x14ac:dyDescent="0.3">
      <c r="A899" t="s">
        <v>1948</v>
      </c>
      <c r="B899" t="s">
        <v>1949</v>
      </c>
      <c r="C899" t="s">
        <v>3173</v>
      </c>
      <c r="D899" t="s">
        <v>180</v>
      </c>
      <c r="E899">
        <v>3686.22202444499</v>
      </c>
      <c r="F899">
        <v>258.14999999999998</v>
      </c>
      <c r="G899">
        <v>-14.632018811710999</v>
      </c>
      <c r="H899">
        <v>-8.1605203240405402</v>
      </c>
      <c r="I899">
        <v>2.7079745866710598</v>
      </c>
      <c r="J899">
        <v>-4.4308643173921496</v>
      </c>
      <c r="K899">
        <v>266.88398805698898</v>
      </c>
      <c r="L899">
        <v>246.51332392803999</v>
      </c>
      <c r="M899">
        <v>32.141364585616898</v>
      </c>
      <c r="N899">
        <v>0.52583492870194903</v>
      </c>
      <c r="O899">
        <v>11.931047840402799</v>
      </c>
      <c r="P899">
        <v>29.236545682102602</v>
      </c>
      <c r="Q899">
        <v>-3.8318744207678002E-2</v>
      </c>
    </row>
    <row r="900" spans="1:17" x14ac:dyDescent="0.3">
      <c r="A900" t="s">
        <v>1950</v>
      </c>
      <c r="B900" t="s">
        <v>1951</v>
      </c>
      <c r="C900" t="s">
        <v>3187</v>
      </c>
      <c r="D900" t="s">
        <v>423</v>
      </c>
      <c r="E900">
        <v>3677.5001403000001</v>
      </c>
      <c r="F900">
        <v>23.85</v>
      </c>
      <c r="G900">
        <v>-43.3786649933135</v>
      </c>
      <c r="H900">
        <v>10.176752415725</v>
      </c>
      <c r="I900">
        <v>-17.315284357926199</v>
      </c>
      <c r="J900">
        <v>-9.4047899796159999</v>
      </c>
      <c r="K900">
        <v>22.2257219000162</v>
      </c>
      <c r="L900">
        <v>23.8512921843393</v>
      </c>
      <c r="M900">
        <v>47.2003978217545</v>
      </c>
      <c r="N900">
        <v>1.75001378172067</v>
      </c>
      <c r="O900">
        <v>89.308176100628899</v>
      </c>
      <c r="P900">
        <v>42.814371257485</v>
      </c>
    </row>
    <row r="901" spans="1:17" x14ac:dyDescent="0.3">
      <c r="A901" t="s">
        <v>1952</v>
      </c>
      <c r="B901" t="s">
        <v>1953</v>
      </c>
      <c r="C901" t="s">
        <v>3186</v>
      </c>
      <c r="D901" t="s">
        <v>327</v>
      </c>
      <c r="E901">
        <v>3673.164827475</v>
      </c>
      <c r="F901">
        <v>382.75</v>
      </c>
      <c r="G901">
        <v>58.321336342410703</v>
      </c>
      <c r="H901">
        <v>55.329402357974203</v>
      </c>
      <c r="I901">
        <v>117.89681765458501</v>
      </c>
      <c r="J901">
        <v>20.249476666787299</v>
      </c>
      <c r="K901">
        <v>272.10086763189997</v>
      </c>
      <c r="M901">
        <v>94.237699811910701</v>
      </c>
      <c r="N901">
        <v>2.5931179239147202</v>
      </c>
      <c r="O901">
        <v>2.8739386022207598</v>
      </c>
      <c r="P901">
        <v>154.15006640106199</v>
      </c>
    </row>
    <row r="902" spans="1:17" x14ac:dyDescent="0.3">
      <c r="A902" t="s">
        <v>1954</v>
      </c>
      <c r="B902" t="s">
        <v>1955</v>
      </c>
      <c r="C902" t="s">
        <v>3186</v>
      </c>
      <c r="D902" t="s">
        <v>468</v>
      </c>
      <c r="E902">
        <v>3651.12546797699</v>
      </c>
      <c r="F902">
        <v>263.77</v>
      </c>
      <c r="G902">
        <v>43.579367183317999</v>
      </c>
      <c r="H902">
        <v>20.388425147660701</v>
      </c>
      <c r="I902">
        <v>25.578643381561701</v>
      </c>
      <c r="J902">
        <v>0.49001934974420303</v>
      </c>
      <c r="K902">
        <v>228.52639434951701</v>
      </c>
      <c r="L902">
        <v>196.91894539772301</v>
      </c>
      <c r="M902">
        <v>64.676758038551796</v>
      </c>
      <c r="N902">
        <v>1.2928978325852001</v>
      </c>
      <c r="O902">
        <v>5.0157334041020603</v>
      </c>
      <c r="P902">
        <v>105.108864696734</v>
      </c>
      <c r="Q902">
        <v>4.4511624251057001E-2</v>
      </c>
    </row>
    <row r="903" spans="1:17" x14ac:dyDescent="0.3">
      <c r="A903" t="s">
        <v>1956</v>
      </c>
      <c r="B903" t="s">
        <v>1957</v>
      </c>
      <c r="C903" t="s">
        <v>3183</v>
      </c>
      <c r="D903" t="s">
        <v>127</v>
      </c>
      <c r="E903">
        <v>3647.1255261000001</v>
      </c>
      <c r="F903">
        <v>833.45</v>
      </c>
      <c r="G903">
        <v>26.027898089884999</v>
      </c>
      <c r="H903">
        <v>6.3814167461985196</v>
      </c>
      <c r="I903">
        <v>-21.1671962490589</v>
      </c>
      <c r="J903">
        <v>7.3974626122537304</v>
      </c>
      <c r="K903">
        <v>823.11737457088896</v>
      </c>
      <c r="L903">
        <v>769.54873997852201</v>
      </c>
      <c r="M903">
        <v>72.623464483212899</v>
      </c>
      <c r="N903">
        <v>0.56684804461356397</v>
      </c>
      <c r="O903">
        <v>29.941808146859401</v>
      </c>
      <c r="P903">
        <v>96.800472255017695</v>
      </c>
      <c r="Q903">
        <v>8.2844639862899E-2</v>
      </c>
    </row>
    <row r="904" spans="1:17" x14ac:dyDescent="0.3">
      <c r="A904" t="s">
        <v>1958</v>
      </c>
      <c r="B904" t="s">
        <v>1959</v>
      </c>
      <c r="C904" t="s">
        <v>3186</v>
      </c>
      <c r="D904" t="s">
        <v>215</v>
      </c>
      <c r="E904">
        <v>3642.6225319</v>
      </c>
      <c r="F904">
        <v>566.5</v>
      </c>
      <c r="G904">
        <v>128.730859898158</v>
      </c>
      <c r="H904">
        <v>-13.2443473037478</v>
      </c>
      <c r="I904">
        <v>68.064723167106294</v>
      </c>
      <c r="J904">
        <v>-3.4839968085333202</v>
      </c>
      <c r="K904">
        <v>577.02077803038901</v>
      </c>
      <c r="L904">
        <v>431.33873371840099</v>
      </c>
      <c r="M904">
        <v>27.417309202171001</v>
      </c>
      <c r="N904">
        <v>0.29292243408402502</v>
      </c>
      <c r="O904">
        <v>22.506619593998199</v>
      </c>
      <c r="P904">
        <v>216.480446927374</v>
      </c>
      <c r="Q904">
        <v>0.18751932811757799</v>
      </c>
    </row>
    <row r="905" spans="1:17" x14ac:dyDescent="0.3">
      <c r="A905" t="s">
        <v>1960</v>
      </c>
      <c r="B905" t="s">
        <v>1961</v>
      </c>
      <c r="C905" t="s">
        <v>3186</v>
      </c>
      <c r="D905" t="s">
        <v>288</v>
      </c>
      <c r="E905">
        <v>3614.854522994</v>
      </c>
      <c r="F905">
        <v>169.39</v>
      </c>
      <c r="G905">
        <v>-42.829759878852499</v>
      </c>
      <c r="H905">
        <v>-6.8014116716186201</v>
      </c>
      <c r="I905">
        <v>-24.575074886159399</v>
      </c>
      <c r="J905">
        <v>-3.5963949723657902</v>
      </c>
      <c r="K905">
        <v>178.84122822594301</v>
      </c>
      <c r="M905">
        <v>32.079858719210598</v>
      </c>
      <c r="N905">
        <v>0.38886817781903499</v>
      </c>
      <c r="O905">
        <v>38.733101127575402</v>
      </c>
      <c r="P905">
        <v>15.6245733788395</v>
      </c>
    </row>
    <row r="906" spans="1:17" x14ac:dyDescent="0.3">
      <c r="A906" t="s">
        <v>1962</v>
      </c>
      <c r="B906" t="s">
        <v>1963</v>
      </c>
      <c r="C906" t="s">
        <v>3186</v>
      </c>
      <c r="D906" t="s">
        <v>21</v>
      </c>
      <c r="E906">
        <v>3613.1994479999998</v>
      </c>
      <c r="F906">
        <v>285.76</v>
      </c>
      <c r="G906">
        <v>-19.149542807141</v>
      </c>
      <c r="H906">
        <v>21.5087902769423</v>
      </c>
      <c r="I906">
        <v>19.578844157271401</v>
      </c>
      <c r="J906">
        <v>11.590425879667199</v>
      </c>
      <c r="K906">
        <v>243.738961227299</v>
      </c>
      <c r="L906">
        <v>231.157285547924</v>
      </c>
      <c r="M906">
        <v>68.110414555746203</v>
      </c>
      <c r="N906">
        <v>2.7893255052139101</v>
      </c>
      <c r="O906">
        <v>12.597984322508401</v>
      </c>
      <c r="P906">
        <v>70.135746606334806</v>
      </c>
      <c r="Q906">
        <v>0.122390517959493</v>
      </c>
    </row>
    <row r="907" spans="1:17" x14ac:dyDescent="0.3">
      <c r="A907" t="s">
        <v>1964</v>
      </c>
      <c r="B907" t="s">
        <v>1965</v>
      </c>
      <c r="C907" t="s">
        <v>3186</v>
      </c>
      <c r="D907" t="s">
        <v>54</v>
      </c>
      <c r="E907">
        <v>3596.822287125</v>
      </c>
      <c r="F907">
        <v>2174.75</v>
      </c>
      <c r="G907">
        <v>45.916932715919003</v>
      </c>
      <c r="H907">
        <v>2.5383331388936501</v>
      </c>
      <c r="I907">
        <v>26.764169422058998</v>
      </c>
      <c r="J907">
        <v>-8.0290417575896509</v>
      </c>
      <c r="K907">
        <v>2053.1928751740402</v>
      </c>
      <c r="L907">
        <v>1675.1164192823101</v>
      </c>
      <c r="M907">
        <v>40.512871759637797</v>
      </c>
      <c r="N907">
        <v>0.96170038097132304</v>
      </c>
      <c r="O907">
        <v>11.369122887688199</v>
      </c>
      <c r="P907">
        <v>77.523366393208406</v>
      </c>
      <c r="Q907">
        <v>0.12995695192312001</v>
      </c>
    </row>
    <row r="908" spans="1:17" x14ac:dyDescent="0.3">
      <c r="A908" t="s">
        <v>1966</v>
      </c>
      <c r="B908" t="s">
        <v>1967</v>
      </c>
      <c r="C908" t="s">
        <v>3179</v>
      </c>
      <c r="D908" t="s">
        <v>127</v>
      </c>
      <c r="E908">
        <v>3595.5016238399999</v>
      </c>
      <c r="F908">
        <v>666.4</v>
      </c>
      <c r="G908">
        <v>46.215508629170301</v>
      </c>
      <c r="H908">
        <v>-5.5191659402531599</v>
      </c>
      <c r="I908">
        <v>2.3144194628791599</v>
      </c>
      <c r="J908">
        <v>0.95582275391164095</v>
      </c>
      <c r="K908">
        <v>680.48507737348905</v>
      </c>
      <c r="L908">
        <v>635.41264042985699</v>
      </c>
      <c r="M908">
        <v>58.293804263943599</v>
      </c>
      <c r="N908">
        <v>0.765607441008339</v>
      </c>
      <c r="O908">
        <v>32.052821128451299</v>
      </c>
      <c r="P908">
        <v>76.086669309023605</v>
      </c>
      <c r="Q908">
        <v>6.5908766077171999E-2</v>
      </c>
    </row>
    <row r="909" spans="1:17" x14ac:dyDescent="0.3">
      <c r="A909" t="s">
        <v>1968</v>
      </c>
      <c r="B909" t="s">
        <v>1969</v>
      </c>
      <c r="C909" t="s">
        <v>3186</v>
      </c>
      <c r="D909" t="s">
        <v>197</v>
      </c>
      <c r="E909">
        <v>3584.9585684799999</v>
      </c>
      <c r="F909">
        <v>595.6</v>
      </c>
      <c r="G909">
        <v>20.561588306246499</v>
      </c>
      <c r="H909">
        <v>-5.4438180927917399</v>
      </c>
      <c r="I909">
        <v>3.69068320819252</v>
      </c>
      <c r="J909">
        <v>-3.7102729102331802</v>
      </c>
      <c r="K909">
        <v>608.344639316555</v>
      </c>
      <c r="L909">
        <v>535.80270525091601</v>
      </c>
      <c r="M909">
        <v>34.2585505806789</v>
      </c>
      <c r="N909">
        <v>0.57419033723851098</v>
      </c>
      <c r="O909">
        <v>17.108797850906601</v>
      </c>
      <c r="P909">
        <v>72.487691862148793</v>
      </c>
      <c r="Q909">
        <v>8.0204019043479E-2</v>
      </c>
    </row>
    <row r="910" spans="1:17" x14ac:dyDescent="0.3">
      <c r="A910" t="s">
        <v>1970</v>
      </c>
      <c r="B910" t="s">
        <v>1971</v>
      </c>
      <c r="C910" t="s">
        <v>3186</v>
      </c>
      <c r="D910" t="s">
        <v>215</v>
      </c>
      <c r="E910">
        <v>3556.7229662999998</v>
      </c>
      <c r="F910">
        <v>199.08</v>
      </c>
      <c r="G910">
        <v>51.9407348280305</v>
      </c>
      <c r="H910">
        <v>24.288620948896</v>
      </c>
      <c r="I910">
        <v>53.365209941815699</v>
      </c>
      <c r="J910">
        <v>-0.90921259293658596</v>
      </c>
      <c r="K910">
        <v>172.20308884458299</v>
      </c>
      <c r="L910">
        <v>144.541259108145</v>
      </c>
      <c r="M910">
        <v>66.698263566782899</v>
      </c>
      <c r="N910">
        <v>1.29021334926989</v>
      </c>
      <c r="O910">
        <v>3.4508740204942598</v>
      </c>
      <c r="P910">
        <v>92.254949299855099</v>
      </c>
      <c r="Q910">
        <v>0.16482722604823999</v>
      </c>
    </row>
    <row r="911" spans="1:17" x14ac:dyDescent="0.3">
      <c r="A911" t="s">
        <v>1972</v>
      </c>
      <c r="B911" t="s">
        <v>1973</v>
      </c>
      <c r="C911" t="s">
        <v>3186</v>
      </c>
      <c r="E911">
        <v>3530.1975000000002</v>
      </c>
      <c r="F911">
        <v>659.85</v>
      </c>
      <c r="G911">
        <v>708.99411911636298</v>
      </c>
      <c r="H911">
        <v>0.648672706878473</v>
      </c>
      <c r="I911">
        <v>6.2347698850824003</v>
      </c>
      <c r="J911">
        <v>5.1319730640825503</v>
      </c>
      <c r="K911">
        <v>633.85214016684199</v>
      </c>
      <c r="L911">
        <v>502.45024380649897</v>
      </c>
      <c r="M911">
        <v>52.578417370325297</v>
      </c>
      <c r="N911">
        <v>2.78991669309042</v>
      </c>
      <c r="O911">
        <v>20.125786163522001</v>
      </c>
      <c r="P911">
        <v>887.79940119760397</v>
      </c>
      <c r="Q911">
        <v>0.17058791409799801</v>
      </c>
    </row>
    <row r="912" spans="1:17" x14ac:dyDescent="0.3">
      <c r="A912" t="s">
        <v>1974</v>
      </c>
      <c r="B912" t="s">
        <v>1975</v>
      </c>
      <c r="C912" t="s">
        <v>3178</v>
      </c>
      <c r="D912" t="s">
        <v>1376</v>
      </c>
      <c r="E912">
        <v>3530.0263717510002</v>
      </c>
      <c r="F912">
        <v>131.83000000000001</v>
      </c>
      <c r="G912">
        <v>-51.567416474283597</v>
      </c>
      <c r="H912">
        <v>1.38102734405091</v>
      </c>
      <c r="I912">
        <v>-8.2730126477363104</v>
      </c>
      <c r="J912">
        <v>-0.86111585965820903</v>
      </c>
      <c r="K912">
        <v>131.26333895396399</v>
      </c>
      <c r="L912">
        <v>137.48487670192799</v>
      </c>
      <c r="M912">
        <v>53.412192647603703</v>
      </c>
      <c r="N912">
        <v>0.55717607959677196</v>
      </c>
      <c r="O912">
        <v>37.677311689296801</v>
      </c>
      <c r="P912">
        <v>26.213499281952998</v>
      </c>
      <c r="Q912">
        <v>-7.8025779250317007E-2</v>
      </c>
    </row>
    <row r="913" spans="1:17" x14ac:dyDescent="0.3">
      <c r="A913" t="s">
        <v>1976</v>
      </c>
      <c r="B913" t="s">
        <v>1977</v>
      </c>
      <c r="C913" t="s">
        <v>3186</v>
      </c>
      <c r="D913" t="s">
        <v>1420</v>
      </c>
      <c r="E913">
        <v>3527.2144992150002</v>
      </c>
      <c r="F913">
        <v>805.55</v>
      </c>
      <c r="G913">
        <v>-3.9946121599539102</v>
      </c>
      <c r="H913">
        <v>-12.2867362473902</v>
      </c>
      <c r="I913">
        <v>36.301083826104097</v>
      </c>
      <c r="J913">
        <v>-3.8376022489205899</v>
      </c>
      <c r="K913">
        <v>788.23983731401995</v>
      </c>
      <c r="L913">
        <v>687.64616583595</v>
      </c>
      <c r="M913">
        <v>44.6060373508206</v>
      </c>
      <c r="N913">
        <v>0.415188029986374</v>
      </c>
      <c r="O913">
        <v>22.028427782260501</v>
      </c>
      <c r="P913">
        <v>79.329919857524402</v>
      </c>
      <c r="Q913">
        <v>-3.4236854722677998E-2</v>
      </c>
    </row>
    <row r="914" spans="1:17" x14ac:dyDescent="0.3">
      <c r="A914" t="s">
        <v>1978</v>
      </c>
      <c r="B914" t="s">
        <v>1979</v>
      </c>
      <c r="C914" t="s">
        <v>3186</v>
      </c>
      <c r="D914" t="s">
        <v>83</v>
      </c>
      <c r="E914">
        <v>3521.0130614199902</v>
      </c>
      <c r="F914">
        <v>2578.6</v>
      </c>
      <c r="G914">
        <v>785.11843527553106</v>
      </c>
      <c r="H914">
        <v>6.64929356385829</v>
      </c>
      <c r="I914">
        <v>154.45540663403301</v>
      </c>
      <c r="J914">
        <v>-4.9753687427264097</v>
      </c>
      <c r="K914">
        <v>2370.6254528233299</v>
      </c>
      <c r="L914">
        <v>1587.1359145716799</v>
      </c>
      <c r="M914">
        <v>37.888059682734301</v>
      </c>
      <c r="N914">
        <v>0.63366920985925101</v>
      </c>
      <c r="O914">
        <v>14.4031645078724</v>
      </c>
      <c r="P914">
        <v>812.77876106194697</v>
      </c>
    </row>
    <row r="915" spans="1:17" x14ac:dyDescent="0.3">
      <c r="A915" t="s">
        <v>1980</v>
      </c>
      <c r="B915" t="s">
        <v>1981</v>
      </c>
      <c r="C915" t="s">
        <v>3186</v>
      </c>
      <c r="D915" t="s">
        <v>282</v>
      </c>
      <c r="E915">
        <v>3512.0668799999999</v>
      </c>
      <c r="F915">
        <v>161</v>
      </c>
      <c r="G915">
        <v>132.83642249922801</v>
      </c>
      <c r="H915">
        <v>-28.678274523593899</v>
      </c>
      <c r="I915">
        <v>188.02616340031901</v>
      </c>
      <c r="J915">
        <v>-16.648845335898901</v>
      </c>
      <c r="K915">
        <v>199.66179801452901</v>
      </c>
      <c r="L915">
        <v>138.624701288419</v>
      </c>
      <c r="M915">
        <v>20.544745091475001</v>
      </c>
      <c r="N915">
        <v>0.87575260196819504</v>
      </c>
      <c r="O915">
        <v>62.111801242235998</v>
      </c>
      <c r="P915">
        <v>249.392361111111</v>
      </c>
      <c r="Q915">
        <v>0.208403481104669</v>
      </c>
    </row>
    <row r="916" spans="1:17" x14ac:dyDescent="0.3">
      <c r="A916" t="s">
        <v>1982</v>
      </c>
      <c r="B916" t="s">
        <v>1983</v>
      </c>
      <c r="C916" t="s">
        <v>3186</v>
      </c>
      <c r="D916" t="s">
        <v>451</v>
      </c>
      <c r="E916">
        <v>3510.2444519999999</v>
      </c>
      <c r="F916">
        <v>199.32</v>
      </c>
      <c r="G916">
        <v>103.18755017646301</v>
      </c>
      <c r="H916">
        <v>1.1509865402938899</v>
      </c>
      <c r="I916">
        <v>53.925672841220297</v>
      </c>
      <c r="J916">
        <v>0.134413507987796</v>
      </c>
      <c r="K916">
        <v>172.429752883476</v>
      </c>
      <c r="L916">
        <v>140.70622698896901</v>
      </c>
      <c r="M916">
        <v>69.016918497480106</v>
      </c>
      <c r="N916">
        <v>0.78893721866365996</v>
      </c>
      <c r="O916">
        <v>4.2544651816175101</v>
      </c>
      <c r="P916">
        <v>150.874764002517</v>
      </c>
      <c r="Q916">
        <v>0.12142859143234</v>
      </c>
    </row>
    <row r="917" spans="1:17" x14ac:dyDescent="0.3">
      <c r="A917" t="s">
        <v>1984</v>
      </c>
      <c r="B917" t="s">
        <v>1985</v>
      </c>
      <c r="C917" t="s">
        <v>3186</v>
      </c>
      <c r="D917" t="s">
        <v>46</v>
      </c>
      <c r="E917">
        <v>3498.69408621</v>
      </c>
      <c r="F917">
        <v>882.15</v>
      </c>
      <c r="G917">
        <v>15.5494682914299</v>
      </c>
      <c r="H917">
        <v>-9.4550282446523308</v>
      </c>
      <c r="I917">
        <v>-4.6958663425726703</v>
      </c>
      <c r="J917">
        <v>-5.1652032313295697</v>
      </c>
      <c r="K917">
        <v>947.56208740544105</v>
      </c>
      <c r="L917">
        <v>904.00914179580298</v>
      </c>
      <c r="M917">
        <v>41.723385030154503</v>
      </c>
      <c r="N917">
        <v>0.65775929659751198</v>
      </c>
      <c r="O917">
        <v>55.9825426514765</v>
      </c>
      <c r="P917">
        <v>43.766297262059901</v>
      </c>
    </row>
    <row r="918" spans="1:17" x14ac:dyDescent="0.3">
      <c r="A918" t="s">
        <v>1986</v>
      </c>
      <c r="B918" t="s">
        <v>1987</v>
      </c>
      <c r="C918" t="s">
        <v>3186</v>
      </c>
      <c r="D918" t="s">
        <v>54</v>
      </c>
      <c r="E918">
        <v>3497.3253392800002</v>
      </c>
      <c r="F918">
        <v>1406.8</v>
      </c>
      <c r="G918">
        <v>118.412462764606</v>
      </c>
      <c r="H918">
        <v>-4.2898578736016404</v>
      </c>
      <c r="I918">
        <v>59.5664207554603</v>
      </c>
      <c r="J918">
        <v>-9.9611948479167403</v>
      </c>
      <c r="K918">
        <v>1293.7966211226701</v>
      </c>
      <c r="L918">
        <v>1010.283306489</v>
      </c>
      <c r="M918">
        <v>51.951139677702002</v>
      </c>
      <c r="N918">
        <v>0.90421910217881296</v>
      </c>
      <c r="O918">
        <v>8.7574637475120891</v>
      </c>
      <c r="P918">
        <v>183.565509518477</v>
      </c>
      <c r="Q918">
        <v>0.22880083699408699</v>
      </c>
    </row>
    <row r="919" spans="1:17" x14ac:dyDescent="0.3">
      <c r="A919" t="s">
        <v>1988</v>
      </c>
      <c r="B919" t="s">
        <v>1989</v>
      </c>
      <c r="C919" t="s">
        <v>3186</v>
      </c>
      <c r="D919" t="s">
        <v>1617</v>
      </c>
      <c r="E919">
        <v>3496.7893745299998</v>
      </c>
      <c r="F919">
        <v>2061.6999999999998</v>
      </c>
      <c r="G919">
        <v>14.3425383275915</v>
      </c>
      <c r="H919">
        <v>-12.563082822117099</v>
      </c>
      <c r="I919">
        <v>18.3692252896595</v>
      </c>
      <c r="J919">
        <v>-11.5761204999393</v>
      </c>
      <c r="K919">
        <v>2181.2152084324998</v>
      </c>
      <c r="L919">
        <v>1858.1366631784799</v>
      </c>
      <c r="M919">
        <v>16.693241635947601</v>
      </c>
      <c r="N919">
        <v>0.87362823819014501</v>
      </c>
      <c r="O919">
        <v>19.755541543386499</v>
      </c>
      <c r="P919">
        <v>45.595141414498002</v>
      </c>
      <c r="Q919">
        <v>0.10791337609061701</v>
      </c>
    </row>
    <row r="920" spans="1:17" x14ac:dyDescent="0.3">
      <c r="A920" t="s">
        <v>1990</v>
      </c>
      <c r="B920" t="s">
        <v>1991</v>
      </c>
      <c r="C920" t="s">
        <v>3181</v>
      </c>
      <c r="D920" t="s">
        <v>46</v>
      </c>
      <c r="E920">
        <v>3490.9613988000001</v>
      </c>
      <c r="F920">
        <v>2059.8000000000002</v>
      </c>
      <c r="G920">
        <v>-4.8330246791908698</v>
      </c>
      <c r="H920">
        <v>5.5970281024979203</v>
      </c>
      <c r="I920">
        <v>17.1298036061179</v>
      </c>
      <c r="J920">
        <v>-3.1674257710634102</v>
      </c>
      <c r="K920">
        <v>1964.3880755789601</v>
      </c>
      <c r="L920">
        <v>1771.57325452553</v>
      </c>
      <c r="M920">
        <v>49.340876946228398</v>
      </c>
      <c r="N920">
        <v>0.57591101963607105</v>
      </c>
      <c r="O920">
        <v>9.9378580444703299</v>
      </c>
      <c r="P920">
        <v>45.671852899575697</v>
      </c>
      <c r="Q920">
        <v>5.7992095764801001E-2</v>
      </c>
    </row>
    <row r="921" spans="1:17" x14ac:dyDescent="0.3">
      <c r="A921" t="s">
        <v>1992</v>
      </c>
      <c r="B921" t="s">
        <v>1993</v>
      </c>
      <c r="C921" t="s">
        <v>3186</v>
      </c>
      <c r="D921" t="s">
        <v>382</v>
      </c>
      <c r="E921">
        <v>3488.796397005</v>
      </c>
      <c r="F921">
        <v>1054.45</v>
      </c>
      <c r="G921">
        <v>42.664357537015803</v>
      </c>
      <c r="H921">
        <v>33.179978291192398</v>
      </c>
      <c r="I921">
        <v>50.161314786182899</v>
      </c>
      <c r="J921">
        <v>-7.6711104276772097</v>
      </c>
      <c r="K921">
        <v>964.58099197117303</v>
      </c>
      <c r="L921">
        <v>773.81431828706002</v>
      </c>
      <c r="M921">
        <v>38.1965515305343</v>
      </c>
      <c r="N921">
        <v>0.61312987994756896</v>
      </c>
      <c r="O921">
        <v>28.977191900990999</v>
      </c>
      <c r="P921">
        <v>106.068008598788</v>
      </c>
      <c r="Q921">
        <v>-9.1067121313000003E-4</v>
      </c>
    </row>
    <row r="922" spans="1:17" x14ac:dyDescent="0.3">
      <c r="A922" t="s">
        <v>1994</v>
      </c>
      <c r="B922" t="s">
        <v>1995</v>
      </c>
      <c r="C922" t="s">
        <v>3186</v>
      </c>
      <c r="D922" t="s">
        <v>1996</v>
      </c>
      <c r="E922">
        <v>3479.6655000000001</v>
      </c>
      <c r="F922">
        <v>1368.6</v>
      </c>
      <c r="G922">
        <v>88.231361764352499</v>
      </c>
      <c r="H922">
        <v>-12.587569100007</v>
      </c>
      <c r="I922">
        <v>13.2952032172663</v>
      </c>
      <c r="J922">
        <v>-8.8949737396489894</v>
      </c>
      <c r="K922">
        <v>1451.2742050906099</v>
      </c>
      <c r="L922">
        <v>1217.4064558141099</v>
      </c>
      <c r="M922">
        <v>17.176665694460301</v>
      </c>
      <c r="N922">
        <v>0.30992662381677599</v>
      </c>
      <c r="O922">
        <v>22.018851380973199</v>
      </c>
      <c r="P922">
        <v>121.815235008103</v>
      </c>
      <c r="Q922">
        <v>1.3991314468391001E-2</v>
      </c>
    </row>
    <row r="923" spans="1:17" x14ac:dyDescent="0.3">
      <c r="A923" t="s">
        <v>1997</v>
      </c>
      <c r="B923" t="s">
        <v>1998</v>
      </c>
      <c r="C923" t="s">
        <v>3170</v>
      </c>
      <c r="D923" t="s">
        <v>282</v>
      </c>
      <c r="E923">
        <v>3470.75985674</v>
      </c>
      <c r="F923">
        <v>1296.3499999999999</v>
      </c>
      <c r="G923">
        <v>1.63383099313713</v>
      </c>
      <c r="H923">
        <v>4.1879368812588602</v>
      </c>
      <c r="I923">
        <v>-5.0191674072276697</v>
      </c>
      <c r="J923">
        <v>-6.1943981591958703</v>
      </c>
      <c r="K923">
        <v>1353.3896444445199</v>
      </c>
      <c r="L923">
        <v>1319.4302009681101</v>
      </c>
      <c r="M923">
        <v>31.0690974349817</v>
      </c>
      <c r="N923">
        <v>0.29691224541359201</v>
      </c>
      <c r="O923">
        <v>40.621745670536498</v>
      </c>
      <c r="P923">
        <v>34.755717255717201</v>
      </c>
      <c r="Q923">
        <v>7.1586981985078998E-2</v>
      </c>
    </row>
    <row r="924" spans="1:17" x14ac:dyDescent="0.3">
      <c r="A924" t="s">
        <v>1999</v>
      </c>
      <c r="B924" t="s">
        <v>2000</v>
      </c>
      <c r="C924" t="s">
        <v>3186</v>
      </c>
      <c r="D924" t="s">
        <v>2001</v>
      </c>
      <c r="E924">
        <v>3469.4824913099901</v>
      </c>
      <c r="F924">
        <v>782.1</v>
      </c>
      <c r="G924">
        <v>107.76401672983999</v>
      </c>
      <c r="H924">
        <v>-7.7414865779856701</v>
      </c>
      <c r="I924">
        <v>163.216700499794</v>
      </c>
      <c r="J924">
        <v>-3.4361619254812501</v>
      </c>
      <c r="K924">
        <v>707.22372730372695</v>
      </c>
      <c r="M924">
        <v>56.755411826783103</v>
      </c>
      <c r="N924">
        <v>0.68402270519592201</v>
      </c>
      <c r="O924">
        <v>8.2981715893108294</v>
      </c>
      <c r="P924">
        <v>205.74667709147701</v>
      </c>
    </row>
    <row r="925" spans="1:17" x14ac:dyDescent="0.3">
      <c r="A925" t="s">
        <v>2002</v>
      </c>
      <c r="B925" t="s">
        <v>2003</v>
      </c>
      <c r="C925" t="s">
        <v>3186</v>
      </c>
      <c r="D925" t="s">
        <v>27</v>
      </c>
      <c r="E925">
        <v>3463.11</v>
      </c>
      <c r="F925">
        <v>54.97</v>
      </c>
      <c r="G925">
        <v>74.207366644483898</v>
      </c>
      <c r="H925">
        <v>-9.1282070804531408</v>
      </c>
      <c r="I925">
        <v>46.853394267825102</v>
      </c>
      <c r="J925">
        <v>-2.4454606684365099</v>
      </c>
      <c r="K925">
        <v>58.744054179747103</v>
      </c>
      <c r="L925">
        <v>46.482953971325301</v>
      </c>
      <c r="M925">
        <v>37.6779635937785</v>
      </c>
      <c r="N925">
        <v>0.24292498904663101</v>
      </c>
      <c r="O925">
        <v>85.428415499363297</v>
      </c>
      <c r="P925">
        <v>117.702970297029</v>
      </c>
      <c r="Q925">
        <v>9.6845374438549001E-2</v>
      </c>
    </row>
    <row r="926" spans="1:17" x14ac:dyDescent="0.3">
      <c r="A926" t="s">
        <v>2004</v>
      </c>
      <c r="B926" t="s">
        <v>2005</v>
      </c>
      <c r="C926" t="s">
        <v>3183</v>
      </c>
      <c r="D926" t="s">
        <v>127</v>
      </c>
      <c r="E926">
        <v>3447.3233489999998</v>
      </c>
      <c r="F926">
        <v>598.45000000000005</v>
      </c>
      <c r="G926">
        <v>-14.250519354446901</v>
      </c>
      <c r="H926">
        <v>-2.7358278391560802</v>
      </c>
      <c r="I926">
        <v>-3.2849439352608099</v>
      </c>
      <c r="J926">
        <v>2.28658866795113</v>
      </c>
      <c r="K926">
        <v>584.51979509228102</v>
      </c>
      <c r="L926">
        <v>567.04563494979902</v>
      </c>
      <c r="M926">
        <v>65.830238188883598</v>
      </c>
      <c r="N926">
        <v>0.58531043423054796</v>
      </c>
      <c r="O926">
        <v>15.6236945442392</v>
      </c>
      <c r="P926">
        <v>30.097826086956498</v>
      </c>
      <c r="Q926">
        <v>0.122288673644984</v>
      </c>
    </row>
    <row r="927" spans="1:17" x14ac:dyDescent="0.3">
      <c r="A927" t="s">
        <v>2006</v>
      </c>
      <c r="B927" t="s">
        <v>2007</v>
      </c>
      <c r="C927" t="s">
        <v>3185</v>
      </c>
      <c r="D927" t="s">
        <v>285</v>
      </c>
      <c r="E927">
        <v>3446.8960597999999</v>
      </c>
      <c r="F927">
        <v>336.65</v>
      </c>
      <c r="G927">
        <v>25.35779940794</v>
      </c>
      <c r="H927">
        <v>3.5177841585084901</v>
      </c>
      <c r="I927">
        <v>29.392793835383301</v>
      </c>
      <c r="J927">
        <v>1.37326460259463</v>
      </c>
      <c r="K927">
        <v>325.66292768245103</v>
      </c>
      <c r="L927">
        <v>279.92687370536697</v>
      </c>
      <c r="M927">
        <v>49.8472584409201</v>
      </c>
      <c r="N927">
        <v>0.61201245238051705</v>
      </c>
      <c r="O927">
        <v>7.7825634932422396</v>
      </c>
      <c r="P927">
        <v>78.452160084813102</v>
      </c>
      <c r="Q927">
        <v>4.969008443828E-3</v>
      </c>
    </row>
    <row r="928" spans="1:17" x14ac:dyDescent="0.3">
      <c r="A928" t="s">
        <v>2008</v>
      </c>
      <c r="B928" t="s">
        <v>2009</v>
      </c>
      <c r="C928" t="s">
        <v>3183</v>
      </c>
      <c r="D928" t="s">
        <v>513</v>
      </c>
      <c r="E928">
        <v>3422.1328400000002</v>
      </c>
      <c r="F928">
        <v>790.55</v>
      </c>
      <c r="G928">
        <v>-12.544412025080399</v>
      </c>
      <c r="H928">
        <v>-6.5325855788939302</v>
      </c>
      <c r="I928">
        <v>-40.127536708171</v>
      </c>
      <c r="J928">
        <v>-3.5744902802737801</v>
      </c>
      <c r="K928">
        <v>917.74325686700195</v>
      </c>
      <c r="L928">
        <v>964.18365889113204</v>
      </c>
      <c r="M928">
        <v>34.910546618092198</v>
      </c>
      <c r="N928">
        <v>0.83668553216615305</v>
      </c>
      <c r="O928">
        <v>89.102523559547095</v>
      </c>
      <c r="P928">
        <v>27.508064516129</v>
      </c>
      <c r="Q928">
        <v>0.15353939662465599</v>
      </c>
    </row>
    <row r="929" spans="1:17" x14ac:dyDescent="0.3">
      <c r="A929" t="s">
        <v>2010</v>
      </c>
      <c r="B929" t="s">
        <v>2011</v>
      </c>
      <c r="C929" t="s">
        <v>3186</v>
      </c>
      <c r="D929" t="s">
        <v>132</v>
      </c>
      <c r="E929">
        <v>3421.7595274599998</v>
      </c>
      <c r="F929">
        <v>73.459999999999994</v>
      </c>
      <c r="G929">
        <v>39.402807987466197</v>
      </c>
      <c r="H929">
        <v>-23.382128521165001</v>
      </c>
      <c r="I929">
        <v>50.389264453179898</v>
      </c>
      <c r="J929">
        <v>-9.1288421020322907</v>
      </c>
      <c r="K929">
        <v>83.992573139539601</v>
      </c>
      <c r="M929">
        <v>16.872453401239</v>
      </c>
      <c r="N929">
        <v>0.247146388960929</v>
      </c>
      <c r="O929">
        <v>47.767492512932201</v>
      </c>
      <c r="P929">
        <v>104.055555555555</v>
      </c>
    </row>
    <row r="930" spans="1:17" x14ac:dyDescent="0.3">
      <c r="A930" t="s">
        <v>2012</v>
      </c>
      <c r="B930" t="s">
        <v>2013</v>
      </c>
      <c r="C930" t="s">
        <v>3175</v>
      </c>
      <c r="D930" t="s">
        <v>54</v>
      </c>
      <c r="E930">
        <v>3411.6634070499999</v>
      </c>
      <c r="F930">
        <v>370.1</v>
      </c>
      <c r="G930">
        <v>-22.247333950853999</v>
      </c>
      <c r="H930">
        <v>10.8471010958898</v>
      </c>
      <c r="I930">
        <v>-3.2147066983886901</v>
      </c>
      <c r="J930">
        <v>-3.15785324562186</v>
      </c>
      <c r="K930">
        <v>351.41857804299201</v>
      </c>
      <c r="L930">
        <v>343.17811914165299</v>
      </c>
      <c r="M930">
        <v>51.781170115655101</v>
      </c>
      <c r="N930">
        <v>0.94947228970063402</v>
      </c>
      <c r="O930">
        <v>12.131856255066101</v>
      </c>
      <c r="P930">
        <v>29.134682484298601</v>
      </c>
      <c r="Q930">
        <v>-6.6095806776012997E-2</v>
      </c>
    </row>
    <row r="931" spans="1:17" x14ac:dyDescent="0.3">
      <c r="A931" t="s">
        <v>2014</v>
      </c>
      <c r="B931" t="s">
        <v>2015</v>
      </c>
      <c r="C931" t="s">
        <v>3186</v>
      </c>
      <c r="D931" t="s">
        <v>54</v>
      </c>
      <c r="E931">
        <v>3397.1523634259902</v>
      </c>
      <c r="F931">
        <v>155.78</v>
      </c>
      <c r="G931">
        <v>83.474886118051401</v>
      </c>
      <c r="H931">
        <v>8.8533687274805803</v>
      </c>
      <c r="I931">
        <v>35.523637589003002</v>
      </c>
      <c r="J931">
        <v>0.59613736267731299</v>
      </c>
      <c r="K931">
        <v>140.55707478527199</v>
      </c>
      <c r="L931">
        <v>114.20433895948599</v>
      </c>
      <c r="M931">
        <v>56.152327353249802</v>
      </c>
      <c r="N931">
        <v>0.961052703299209</v>
      </c>
      <c r="O931">
        <v>8.6789061496982995</v>
      </c>
      <c r="P931">
        <v>156.42798353909399</v>
      </c>
      <c r="Q931">
        <v>5.1815630391872002E-2</v>
      </c>
    </row>
    <row r="932" spans="1:17" x14ac:dyDescent="0.3">
      <c r="A932" t="s">
        <v>2016</v>
      </c>
      <c r="B932" t="s">
        <v>2017</v>
      </c>
      <c r="C932" t="s">
        <v>3186</v>
      </c>
      <c r="D932" t="s">
        <v>285</v>
      </c>
      <c r="E932">
        <v>3395.5867291599998</v>
      </c>
      <c r="F932">
        <v>328.15</v>
      </c>
      <c r="G932">
        <v>31.3384486641141</v>
      </c>
      <c r="H932">
        <v>-6.2700052074932104</v>
      </c>
      <c r="I932">
        <v>62.221363975716997</v>
      </c>
      <c r="J932">
        <v>-4.6897050109120801</v>
      </c>
      <c r="K932">
        <v>350.45033223388202</v>
      </c>
      <c r="L932">
        <v>290.51480523701298</v>
      </c>
      <c r="M932">
        <v>40.372660836769903</v>
      </c>
      <c r="N932">
        <v>0.42246450726115697</v>
      </c>
      <c r="O932">
        <v>39.722687795215599</v>
      </c>
      <c r="P932">
        <v>105.09374999999901</v>
      </c>
      <c r="Q932">
        <v>0.21576790220219499</v>
      </c>
    </row>
    <row r="933" spans="1:17" x14ac:dyDescent="0.3">
      <c r="A933" t="s">
        <v>2018</v>
      </c>
      <c r="B933" t="s">
        <v>2019</v>
      </c>
      <c r="C933" t="s">
        <v>3186</v>
      </c>
      <c r="D933" t="s">
        <v>51</v>
      </c>
      <c r="E933">
        <v>3378.3135480000001</v>
      </c>
      <c r="F933">
        <v>540</v>
      </c>
      <c r="G933">
        <v>12.7698382568101</v>
      </c>
      <c r="H933">
        <v>12.212632980842899</v>
      </c>
      <c r="I933">
        <v>22.940347353100002</v>
      </c>
      <c r="J933">
        <v>4.9728998442655603E-2</v>
      </c>
      <c r="K933">
        <v>521.95804405529304</v>
      </c>
      <c r="L933">
        <v>473.34437799469902</v>
      </c>
      <c r="M933">
        <v>52.251562168654402</v>
      </c>
      <c r="N933">
        <v>1.2389212289120699</v>
      </c>
      <c r="O933">
        <v>10.1851851851851</v>
      </c>
      <c r="P933">
        <v>53.824241561031101</v>
      </c>
      <c r="Q933">
        <v>5.1901005336701E-2</v>
      </c>
    </row>
    <row r="934" spans="1:17" x14ac:dyDescent="0.3">
      <c r="A934" t="s">
        <v>2020</v>
      </c>
      <c r="B934" t="s">
        <v>2021</v>
      </c>
      <c r="C934" t="s">
        <v>3186</v>
      </c>
      <c r="D934" t="s">
        <v>132</v>
      </c>
      <c r="E934">
        <v>3373.1115766349999</v>
      </c>
      <c r="F934">
        <v>335.55</v>
      </c>
      <c r="G934">
        <v>43.037769479570599</v>
      </c>
      <c r="H934">
        <v>-5.4995441628588999</v>
      </c>
      <c r="I934">
        <v>6.7797726083939596</v>
      </c>
      <c r="J934">
        <v>4.6383503018002301</v>
      </c>
      <c r="K934">
        <v>357.06936114110101</v>
      </c>
      <c r="L934">
        <v>333.75274000774698</v>
      </c>
      <c r="M934">
        <v>48.608981063056198</v>
      </c>
      <c r="N934">
        <v>0.89285313077674</v>
      </c>
      <c r="O934">
        <v>39.7705260020861</v>
      </c>
      <c r="P934">
        <v>71.856594110115196</v>
      </c>
      <c r="Q934">
        <v>5.0333969096620003E-2</v>
      </c>
    </row>
    <row r="935" spans="1:17" x14ac:dyDescent="0.3">
      <c r="A935" t="s">
        <v>2022</v>
      </c>
      <c r="B935" t="s">
        <v>2023</v>
      </c>
      <c r="C935" t="s">
        <v>3186</v>
      </c>
      <c r="D935" t="s">
        <v>57</v>
      </c>
      <c r="E935">
        <v>3372.296487648</v>
      </c>
      <c r="F935">
        <v>222.96</v>
      </c>
      <c r="G935">
        <v>30.745606482163399</v>
      </c>
      <c r="H935">
        <v>0.94571428661213597</v>
      </c>
      <c r="I935">
        <v>22.909111032432399</v>
      </c>
      <c r="J935">
        <v>-4.4153829142012402</v>
      </c>
      <c r="K935">
        <v>229.20853102094401</v>
      </c>
      <c r="L935">
        <v>201.401549799138</v>
      </c>
      <c r="M935">
        <v>33.468727486501599</v>
      </c>
      <c r="N935">
        <v>0.37344084493733398</v>
      </c>
      <c r="O935">
        <v>21.053103695730101</v>
      </c>
      <c r="P935">
        <v>64.728481714074604</v>
      </c>
      <c r="Q935">
        <v>0.118312297603981</v>
      </c>
    </row>
    <row r="936" spans="1:17" x14ac:dyDescent="0.3">
      <c r="A936" t="s">
        <v>2024</v>
      </c>
      <c r="B936" t="s">
        <v>2025</v>
      </c>
      <c r="C936" t="s">
        <v>3186</v>
      </c>
      <c r="D936" t="s">
        <v>407</v>
      </c>
      <c r="E936">
        <v>3370.8248362499999</v>
      </c>
      <c r="F936">
        <v>4402.25</v>
      </c>
      <c r="G936">
        <v>20.330518437446301</v>
      </c>
      <c r="H936">
        <v>-1.36217623315808</v>
      </c>
      <c r="I936">
        <v>-7.5830673678927303</v>
      </c>
      <c r="J936">
        <v>-1.62228238012877</v>
      </c>
      <c r="K936">
        <v>4431.9332131977799</v>
      </c>
      <c r="L936">
        <v>4201.82175064492</v>
      </c>
      <c r="M936">
        <v>37.505125122622601</v>
      </c>
      <c r="N936">
        <v>0.36290874955927599</v>
      </c>
      <c r="O936">
        <v>15.781702538474599</v>
      </c>
      <c r="P936">
        <v>49.049448968190802</v>
      </c>
      <c r="Q936">
        <v>7.0749165077210005E-2</v>
      </c>
    </row>
    <row r="937" spans="1:17" x14ac:dyDescent="0.3">
      <c r="A937" t="s">
        <v>2026</v>
      </c>
      <c r="B937" t="s">
        <v>2027</v>
      </c>
      <c r="C937" t="s">
        <v>3186</v>
      </c>
      <c r="D937" t="s">
        <v>141</v>
      </c>
      <c r="E937">
        <v>3369.8527122</v>
      </c>
      <c r="F937">
        <v>109.95</v>
      </c>
      <c r="G937">
        <v>70.818964520005906</v>
      </c>
      <c r="H937">
        <v>-6.48521596590132</v>
      </c>
      <c r="I937">
        <v>-1.8856841959324</v>
      </c>
      <c r="J937">
        <v>1.52641871317636</v>
      </c>
      <c r="K937">
        <v>107.574622813616</v>
      </c>
      <c r="L937">
        <v>103.709816641814</v>
      </c>
      <c r="M937">
        <v>62.242979618788397</v>
      </c>
      <c r="N937">
        <v>0.88784713577288699</v>
      </c>
      <c r="O937">
        <v>47.066848567530599</v>
      </c>
      <c r="P937">
        <v>105.706267539756</v>
      </c>
      <c r="Q937">
        <v>0.19273089616192601</v>
      </c>
    </row>
    <row r="938" spans="1:17" x14ac:dyDescent="0.3">
      <c r="A938" t="s">
        <v>2028</v>
      </c>
      <c r="B938" t="s">
        <v>2029</v>
      </c>
      <c r="C938" t="s">
        <v>3182</v>
      </c>
      <c r="D938" t="s">
        <v>423</v>
      </c>
      <c r="E938">
        <v>3365.8316798149999</v>
      </c>
      <c r="F938">
        <v>467.15</v>
      </c>
      <c r="G938">
        <v>-11.5360601612315</v>
      </c>
      <c r="H938">
        <v>-7.8496615280144599</v>
      </c>
      <c r="I938">
        <v>-3.4763299122353</v>
      </c>
      <c r="J938">
        <v>-2.8739888885966902</v>
      </c>
      <c r="K938">
        <v>486.32147635113699</v>
      </c>
      <c r="L938">
        <v>457.23683165679699</v>
      </c>
      <c r="M938">
        <v>39.106558616997098</v>
      </c>
      <c r="N938">
        <v>0.40971419206738602</v>
      </c>
      <c r="O938">
        <v>18.741303649791298</v>
      </c>
      <c r="P938">
        <v>34.219221376238998</v>
      </c>
      <c r="Q938">
        <v>-8.9643956227787994E-2</v>
      </c>
    </row>
    <row r="939" spans="1:17" x14ac:dyDescent="0.3">
      <c r="A939" t="s">
        <v>2030</v>
      </c>
      <c r="B939" t="s">
        <v>2031</v>
      </c>
      <c r="C939" t="s">
        <v>3186</v>
      </c>
      <c r="D939" t="s">
        <v>382</v>
      </c>
      <c r="E939">
        <v>3360.5747299999998</v>
      </c>
      <c r="F939">
        <v>13096.55</v>
      </c>
      <c r="G939">
        <v>-44.906975013609802</v>
      </c>
      <c r="H939">
        <v>16.862166390050799</v>
      </c>
      <c r="I939">
        <v>-9.6355688735720992</v>
      </c>
      <c r="J939">
        <v>-4.0362458120043598</v>
      </c>
      <c r="K939">
        <v>12257.5707876386</v>
      </c>
      <c r="L939">
        <v>12215.5214616587</v>
      </c>
      <c r="M939">
        <v>43.309806254525398</v>
      </c>
      <c r="N939">
        <v>0.43722642787710903</v>
      </c>
      <c r="O939">
        <v>34.202137204072798</v>
      </c>
      <c r="P939">
        <v>43.918131868131802</v>
      </c>
      <c r="Q939">
        <v>-5.0898268351457998E-2</v>
      </c>
    </row>
    <row r="940" spans="1:17" x14ac:dyDescent="0.3">
      <c r="A940" t="s">
        <v>2032</v>
      </c>
      <c r="B940" t="s">
        <v>2033</v>
      </c>
      <c r="C940" t="s">
        <v>3188</v>
      </c>
      <c r="D940" t="s">
        <v>1617</v>
      </c>
      <c r="E940">
        <v>3359.039524669</v>
      </c>
      <c r="F940">
        <v>148.49</v>
      </c>
      <c r="G940">
        <v>-32.687064028529598</v>
      </c>
      <c r="H940">
        <v>-9.0631956574704304</v>
      </c>
      <c r="I940">
        <v>-12.264370490174599</v>
      </c>
      <c r="J940">
        <v>-4.4056805447324896</v>
      </c>
      <c r="K940">
        <v>155.59455546559499</v>
      </c>
      <c r="L940">
        <v>151.08752113710401</v>
      </c>
      <c r="M940">
        <v>26.383573083733999</v>
      </c>
      <c r="N940">
        <v>0.45561898935129003</v>
      </c>
      <c r="O940">
        <v>20.607448313017699</v>
      </c>
      <c r="P940">
        <v>15.1085271317829</v>
      </c>
      <c r="Q940">
        <v>2.7348532331712999E-2</v>
      </c>
    </row>
    <row r="941" spans="1:17" x14ac:dyDescent="0.3">
      <c r="A941" t="s">
        <v>2034</v>
      </c>
      <c r="B941" t="s">
        <v>2035</v>
      </c>
      <c r="C941" t="s">
        <v>3186</v>
      </c>
      <c r="D941" t="s">
        <v>847</v>
      </c>
      <c r="E941">
        <v>3352.5</v>
      </c>
      <c r="F941">
        <v>558.75</v>
      </c>
      <c r="G941">
        <v>3.8332940378086898E-2</v>
      </c>
      <c r="H941">
        <v>47.835436498937398</v>
      </c>
      <c r="I941">
        <v>11.024789406091701</v>
      </c>
      <c r="J941">
        <v>18.289972950828702</v>
      </c>
      <c r="O941">
        <v>6.2550335570469899</v>
      </c>
      <c r="P941">
        <v>47.039473684210499</v>
      </c>
    </row>
    <row r="942" spans="1:17" x14ac:dyDescent="0.3">
      <c r="A942" t="s">
        <v>2036</v>
      </c>
      <c r="B942" t="s">
        <v>2037</v>
      </c>
      <c r="C942" t="s">
        <v>3173</v>
      </c>
      <c r="D942" t="s">
        <v>541</v>
      </c>
      <c r="E942">
        <v>3348.9381359499998</v>
      </c>
      <c r="F942">
        <v>317.75</v>
      </c>
      <c r="G942">
        <v>-55.5774716934122</v>
      </c>
      <c r="H942">
        <v>7.5483983610492</v>
      </c>
      <c r="I942">
        <v>6.3332743656711896</v>
      </c>
      <c r="J942">
        <v>-2.4271152805112401</v>
      </c>
      <c r="K942">
        <v>308.93127037710298</v>
      </c>
      <c r="M942">
        <v>53.393418294571497</v>
      </c>
      <c r="N942">
        <v>1.3766278202462701</v>
      </c>
      <c r="O942">
        <v>61.888276947285597</v>
      </c>
      <c r="P942">
        <v>29.114181227143401</v>
      </c>
    </row>
    <row r="943" spans="1:17" x14ac:dyDescent="0.3">
      <c r="A943" t="s">
        <v>2038</v>
      </c>
      <c r="B943" t="s">
        <v>2039</v>
      </c>
      <c r="C943" t="s">
        <v>3186</v>
      </c>
      <c r="D943" t="s">
        <v>132</v>
      </c>
      <c r="E943">
        <v>3342.6113384999999</v>
      </c>
      <c r="F943">
        <v>652.75</v>
      </c>
      <c r="G943">
        <v>19.347167649500399</v>
      </c>
      <c r="H943">
        <v>13.5426376165075</v>
      </c>
      <c r="I943">
        <v>22.984705934631702</v>
      </c>
      <c r="J943">
        <v>4.7319013976570599</v>
      </c>
      <c r="K943">
        <v>588.48665488926395</v>
      </c>
      <c r="L943">
        <v>503.41017203076598</v>
      </c>
      <c r="M943">
        <v>68.762764985941004</v>
      </c>
      <c r="N943">
        <v>1.3881817642169501</v>
      </c>
      <c r="O943">
        <v>5.5381080045959301</v>
      </c>
      <c r="P943">
        <v>93.292863488303198</v>
      </c>
      <c r="Q943">
        <v>0.17771210158189901</v>
      </c>
    </row>
    <row r="944" spans="1:17" x14ac:dyDescent="0.3">
      <c r="A944" t="s">
        <v>2040</v>
      </c>
      <c r="B944" t="s">
        <v>2041</v>
      </c>
      <c r="C944" t="s">
        <v>3186</v>
      </c>
      <c r="D944" t="s">
        <v>138</v>
      </c>
      <c r="E944">
        <v>3338.5887753299999</v>
      </c>
      <c r="F944">
        <v>51.98</v>
      </c>
      <c r="G944">
        <v>60.595086441863103</v>
      </c>
      <c r="H944">
        <v>-7.8098780021083103</v>
      </c>
      <c r="I944">
        <v>39.871749919271899</v>
      </c>
      <c r="J944">
        <v>-5.0793621143506602</v>
      </c>
      <c r="K944">
        <v>53.777685393067202</v>
      </c>
      <c r="L944">
        <v>45.282357877222701</v>
      </c>
      <c r="M944">
        <v>28.360739602291101</v>
      </c>
      <c r="N944">
        <v>0.36301855496682101</v>
      </c>
      <c r="O944">
        <v>30.723355136591</v>
      </c>
      <c r="P944">
        <v>110.445344129554</v>
      </c>
      <c r="Q944">
        <v>0.111087995378659</v>
      </c>
    </row>
    <row r="945" spans="1:17" x14ac:dyDescent="0.3">
      <c r="A945" t="s">
        <v>2042</v>
      </c>
      <c r="B945" t="s">
        <v>2043</v>
      </c>
      <c r="C945" t="s">
        <v>3186</v>
      </c>
      <c r="D945" t="s">
        <v>544</v>
      </c>
      <c r="E945">
        <v>3320.0745914700001</v>
      </c>
      <c r="F945">
        <v>423.15</v>
      </c>
      <c r="G945">
        <v>121.30001207449899</v>
      </c>
      <c r="H945">
        <v>15.641096703974201</v>
      </c>
      <c r="I945">
        <v>44.377397273264499</v>
      </c>
      <c r="J945">
        <v>-3.3051608200127198</v>
      </c>
      <c r="K945">
        <v>374.17158524539701</v>
      </c>
      <c r="L945">
        <v>296.798685692856</v>
      </c>
      <c r="M945">
        <v>47.915299243535799</v>
      </c>
      <c r="N945">
        <v>1.43186264676742</v>
      </c>
      <c r="O945">
        <v>17.925085667021101</v>
      </c>
      <c r="P945">
        <v>161.16340070976699</v>
      </c>
      <c r="Q945">
        <v>0.15396792886972099</v>
      </c>
    </row>
    <row r="946" spans="1:17" x14ac:dyDescent="0.3">
      <c r="A946" t="s">
        <v>2044</v>
      </c>
      <c r="B946" t="s">
        <v>2045</v>
      </c>
      <c r="C946" t="s">
        <v>3186</v>
      </c>
      <c r="D946" t="s">
        <v>46</v>
      </c>
      <c r="E946">
        <v>3319.0166068899998</v>
      </c>
      <c r="F946">
        <v>392.3</v>
      </c>
      <c r="G946">
        <v>53.125684780678696</v>
      </c>
      <c r="H946">
        <v>7.6756262373329003</v>
      </c>
      <c r="I946">
        <v>42.647356716297303</v>
      </c>
      <c r="J946">
        <v>-1.9465088351775199</v>
      </c>
      <c r="K946">
        <v>354.69422525355498</v>
      </c>
      <c r="L946">
        <v>299.73234591089403</v>
      </c>
      <c r="M946">
        <v>60.634128569322499</v>
      </c>
      <c r="N946">
        <v>1.0779300602661099</v>
      </c>
      <c r="O946">
        <v>4.3843996941116403</v>
      </c>
      <c r="P946">
        <v>109.45008008542401</v>
      </c>
      <c r="Q946">
        <v>8.2294247936220005E-2</v>
      </c>
    </row>
    <row r="947" spans="1:17" x14ac:dyDescent="0.3">
      <c r="A947" t="s">
        <v>2046</v>
      </c>
      <c r="B947" t="s">
        <v>2047</v>
      </c>
      <c r="C947" t="s">
        <v>3186</v>
      </c>
      <c r="D947" t="s">
        <v>215</v>
      </c>
      <c r="E947">
        <v>3318.2527825500001</v>
      </c>
      <c r="F947">
        <v>240.55</v>
      </c>
      <c r="G947">
        <v>269.593804905436</v>
      </c>
      <c r="H947">
        <v>-18.524863137205099</v>
      </c>
      <c r="I947">
        <v>143.73386510547201</v>
      </c>
      <c r="J947">
        <v>-12.681094510210499</v>
      </c>
      <c r="K947">
        <v>238.614775069442</v>
      </c>
      <c r="L947">
        <v>162.56179968596101</v>
      </c>
      <c r="M947">
        <v>41.351494500721202</v>
      </c>
      <c r="N947">
        <v>0.29506575289181503</v>
      </c>
      <c r="O947">
        <v>28.039908542922401</v>
      </c>
      <c r="P947">
        <v>336.56987295825701</v>
      </c>
      <c r="Q947">
        <v>0.15742054378277801</v>
      </c>
    </row>
    <row r="948" spans="1:17" x14ac:dyDescent="0.3">
      <c r="A948" t="s">
        <v>2048</v>
      </c>
      <c r="B948" t="s">
        <v>2049</v>
      </c>
      <c r="C948" t="s">
        <v>3179</v>
      </c>
      <c r="D948" t="s">
        <v>127</v>
      </c>
      <c r="E948">
        <v>3299.7941925</v>
      </c>
      <c r="F948">
        <v>1133.5</v>
      </c>
      <c r="G948">
        <v>-19.904745187958401</v>
      </c>
      <c r="H948">
        <v>2.7677876028213402</v>
      </c>
      <c r="I948">
        <v>1.6921744600606501</v>
      </c>
      <c r="J948">
        <v>-0.93700453582287901</v>
      </c>
      <c r="K948">
        <v>1119.13933990796</v>
      </c>
      <c r="L948">
        <v>1123.61102533852</v>
      </c>
      <c r="M948">
        <v>58.978965610450999</v>
      </c>
      <c r="N948">
        <v>0.76260753556999095</v>
      </c>
      <c r="O948">
        <v>19.894133215703501</v>
      </c>
      <c r="P948">
        <v>18.6910994764397</v>
      </c>
      <c r="Q948">
        <v>2.2171683659370001E-3</v>
      </c>
    </row>
    <row r="949" spans="1:17" x14ac:dyDescent="0.3">
      <c r="A949" t="s">
        <v>2050</v>
      </c>
      <c r="B949" t="s">
        <v>2051</v>
      </c>
      <c r="C949" t="s">
        <v>3177</v>
      </c>
      <c r="D949" t="s">
        <v>197</v>
      </c>
      <c r="E949">
        <v>3299.7529167749999</v>
      </c>
      <c r="F949">
        <v>210.27</v>
      </c>
      <c r="G949">
        <v>-46.354635072421303</v>
      </c>
      <c r="H949">
        <v>-7.1771774165413298</v>
      </c>
      <c r="I949">
        <v>-27.6490055773994</v>
      </c>
      <c r="J949">
        <v>-7.4618673123758796</v>
      </c>
      <c r="K949">
        <v>223.72966009154601</v>
      </c>
      <c r="L949">
        <v>230.00932209968201</v>
      </c>
      <c r="M949">
        <v>28.417873228638001</v>
      </c>
      <c r="N949">
        <v>0.62137089568234904</v>
      </c>
      <c r="O949">
        <v>42.198126218671199</v>
      </c>
      <c r="P949">
        <v>10.3489897664655</v>
      </c>
      <c r="Q949">
        <v>5.8679410630749999E-3</v>
      </c>
    </row>
    <row r="950" spans="1:17" x14ac:dyDescent="0.3">
      <c r="A950" t="s">
        <v>2052</v>
      </c>
      <c r="B950" t="s">
        <v>2053</v>
      </c>
      <c r="C950" t="s">
        <v>3186</v>
      </c>
      <c r="E950">
        <v>3283.906305</v>
      </c>
      <c r="F950">
        <v>1786.25</v>
      </c>
      <c r="G950">
        <v>6345.8726473920797</v>
      </c>
      <c r="H950">
        <v>109.34822494444199</v>
      </c>
      <c r="I950">
        <v>415.77090909931098</v>
      </c>
      <c r="J950">
        <v>19.702261941027899</v>
      </c>
      <c r="K950">
        <v>1033.22266284224</v>
      </c>
      <c r="L950">
        <v>626.23765216478205</v>
      </c>
      <c r="M950">
        <v>99.927592900498198</v>
      </c>
      <c r="N950">
        <v>0.31757339934687201</v>
      </c>
      <c r="O950">
        <v>0</v>
      </c>
      <c r="P950">
        <v>6371.9202898550702</v>
      </c>
    </row>
    <row r="951" spans="1:17" x14ac:dyDescent="0.3">
      <c r="A951" t="s">
        <v>2054</v>
      </c>
      <c r="B951" t="s">
        <v>2055</v>
      </c>
      <c r="C951" t="s">
        <v>3173</v>
      </c>
      <c r="D951" t="s">
        <v>536</v>
      </c>
      <c r="E951">
        <v>3283.6469705</v>
      </c>
      <c r="F951">
        <v>451.75</v>
      </c>
      <c r="G951">
        <v>-13.391782113856999</v>
      </c>
      <c r="H951">
        <v>-5.1680857981353103</v>
      </c>
      <c r="I951">
        <v>25.912444834372401</v>
      </c>
      <c r="J951">
        <v>0.96998666183778204</v>
      </c>
      <c r="K951">
        <v>434.79304404006098</v>
      </c>
      <c r="L951">
        <v>382.54454394523702</v>
      </c>
      <c r="M951">
        <v>44.554373230444398</v>
      </c>
      <c r="N951">
        <v>0.38925331852129502</v>
      </c>
      <c r="O951">
        <v>11.7874930824571</v>
      </c>
      <c r="P951">
        <v>53.109642433485803</v>
      </c>
      <c r="Q951">
        <v>-1.7429551178100001E-3</v>
      </c>
    </row>
    <row r="952" spans="1:17" x14ac:dyDescent="0.3">
      <c r="A952" t="s">
        <v>2056</v>
      </c>
      <c r="B952" t="s">
        <v>2057</v>
      </c>
      <c r="C952" t="s">
        <v>3186</v>
      </c>
      <c r="D952" t="s">
        <v>24</v>
      </c>
      <c r="E952">
        <v>3283.2202854099901</v>
      </c>
      <c r="F952">
        <v>394.55</v>
      </c>
      <c r="G952">
        <v>-9.2131739998512394</v>
      </c>
      <c r="H952">
        <v>4.2462719699248304</v>
      </c>
      <c r="I952">
        <v>23.11076287333</v>
      </c>
      <c r="J952">
        <v>-8.3665394464207008</v>
      </c>
      <c r="K952">
        <v>368.46917030339301</v>
      </c>
      <c r="L952">
        <v>320.14083047033199</v>
      </c>
      <c r="M952">
        <v>46.732570170956798</v>
      </c>
      <c r="N952">
        <v>0.72018719194565695</v>
      </c>
      <c r="O952">
        <v>18.362691674059</v>
      </c>
      <c r="P952">
        <v>58.199679230152299</v>
      </c>
      <c r="Q952">
        <v>-3.9155237891303998E-2</v>
      </c>
    </row>
    <row r="953" spans="1:17" x14ac:dyDescent="0.3">
      <c r="A953" t="s">
        <v>2058</v>
      </c>
      <c r="B953" t="s">
        <v>2059</v>
      </c>
      <c r="C953" t="s">
        <v>3186</v>
      </c>
      <c r="D953" t="s">
        <v>80</v>
      </c>
      <c r="E953">
        <v>3283.0135599999999</v>
      </c>
      <c r="F953">
        <v>1058.9000000000001</v>
      </c>
      <c r="G953">
        <v>81.661262990134603</v>
      </c>
      <c r="H953">
        <v>11.1982858637787</v>
      </c>
      <c r="I953">
        <v>129.34735410659499</v>
      </c>
      <c r="J953">
        <v>1.2273620047359599</v>
      </c>
      <c r="K953">
        <v>879.937488455275</v>
      </c>
      <c r="L953">
        <v>660.94994779572005</v>
      </c>
      <c r="M953">
        <v>68.896854905376202</v>
      </c>
      <c r="N953">
        <v>0.88105428364792704</v>
      </c>
      <c r="O953">
        <v>5.7701388233071897</v>
      </c>
      <c r="P953">
        <v>151.43060667220701</v>
      </c>
      <c r="Q953">
        <v>7.8505539350568004E-2</v>
      </c>
    </row>
    <row r="954" spans="1:17" x14ac:dyDescent="0.3">
      <c r="A954" t="s">
        <v>2060</v>
      </c>
      <c r="B954" t="s">
        <v>2061</v>
      </c>
      <c r="C954" t="s">
        <v>3186</v>
      </c>
      <c r="D954" t="s">
        <v>116</v>
      </c>
      <c r="E954">
        <v>3269.4204146500001</v>
      </c>
      <c r="F954">
        <v>4548.55</v>
      </c>
      <c r="G954">
        <v>51.543377546776597</v>
      </c>
      <c r="H954">
        <v>5.4209450319790697</v>
      </c>
      <c r="I954">
        <v>9.63348880226342</v>
      </c>
      <c r="J954">
        <v>5.5861614873431398</v>
      </c>
      <c r="K954">
        <v>4258.0388684277696</v>
      </c>
      <c r="L954">
        <v>3869.9851333920601</v>
      </c>
      <c r="M954">
        <v>69.543147106685794</v>
      </c>
      <c r="N954">
        <v>0.94984242652280804</v>
      </c>
      <c r="O954">
        <v>13.0690000109925</v>
      </c>
      <c r="P954">
        <v>113.226607912994</v>
      </c>
      <c r="Q954">
        <v>0.14921433611069501</v>
      </c>
    </row>
    <row r="955" spans="1:17" x14ac:dyDescent="0.3">
      <c r="A955" t="s">
        <v>2062</v>
      </c>
      <c r="B955" t="s">
        <v>2063</v>
      </c>
      <c r="C955" t="s">
        <v>3184</v>
      </c>
      <c r="D955" t="s">
        <v>132</v>
      </c>
      <c r="E955">
        <v>3265.5294326849998</v>
      </c>
      <c r="F955">
        <v>429.65</v>
      </c>
      <c r="G955">
        <v>-29.225107251716601</v>
      </c>
      <c r="H955">
        <v>11.7425316868545</v>
      </c>
      <c r="I955">
        <v>-12.848743984662001</v>
      </c>
      <c r="J955">
        <v>1.2733898625008599</v>
      </c>
      <c r="K955">
        <v>414.89692666835901</v>
      </c>
      <c r="L955">
        <v>441.92636165304299</v>
      </c>
      <c r="M955">
        <v>65.615488239092997</v>
      </c>
      <c r="N955">
        <v>0.77580312225914105</v>
      </c>
      <c r="O955">
        <v>36.157337367624798</v>
      </c>
      <c r="P955">
        <v>24.536231884057901</v>
      </c>
      <c r="Q955">
        <v>1.9401978274647E-2</v>
      </c>
    </row>
    <row r="956" spans="1:17" x14ac:dyDescent="0.3">
      <c r="A956" t="s">
        <v>2064</v>
      </c>
      <c r="B956" t="s">
        <v>2065</v>
      </c>
      <c r="C956" t="s">
        <v>3186</v>
      </c>
      <c r="D956" t="s">
        <v>127</v>
      </c>
      <c r="E956">
        <v>3256.0659966980002</v>
      </c>
      <c r="F956">
        <v>181.82</v>
      </c>
      <c r="G956">
        <v>12.4291282910142</v>
      </c>
      <c r="H956">
        <v>-3.3223623599338401</v>
      </c>
      <c r="I956">
        <v>9.00568537768679</v>
      </c>
      <c r="J956">
        <v>-18.512052798371101</v>
      </c>
      <c r="K956">
        <v>197.84616604598699</v>
      </c>
      <c r="L956">
        <v>175.04422803651701</v>
      </c>
      <c r="M956">
        <v>26.096614007169102</v>
      </c>
      <c r="N956">
        <v>1.2992044961037701</v>
      </c>
      <c r="O956">
        <v>30.348696513034799</v>
      </c>
      <c r="P956">
        <v>41.935987509758</v>
      </c>
      <c r="Q956">
        <v>9.9838252135637004E-2</v>
      </c>
    </row>
    <row r="957" spans="1:17" x14ac:dyDescent="0.3">
      <c r="A957" t="s">
        <v>2066</v>
      </c>
      <c r="B957" t="s">
        <v>2067</v>
      </c>
      <c r="C957" t="s">
        <v>3186</v>
      </c>
      <c r="D957" t="s">
        <v>132</v>
      </c>
      <c r="E957">
        <v>3249.6287594649998</v>
      </c>
      <c r="F957">
        <v>713.35</v>
      </c>
      <c r="G957">
        <v>81.261279362066603</v>
      </c>
      <c r="H957">
        <v>-1.1568258110240199</v>
      </c>
      <c r="I957">
        <v>9.4653043579707905</v>
      </c>
      <c r="J957">
        <v>-4.4059935612782004</v>
      </c>
      <c r="K957">
        <v>721.63197383759905</v>
      </c>
      <c r="L957">
        <v>627.20710587151098</v>
      </c>
      <c r="M957">
        <v>37.176147433342699</v>
      </c>
      <c r="N957">
        <v>0.944196426403902</v>
      </c>
      <c r="O957">
        <v>15.7916871101142</v>
      </c>
      <c r="P957">
        <v>130.85760517799301</v>
      </c>
      <c r="Q957">
        <v>0.16049049370667401</v>
      </c>
    </row>
    <row r="958" spans="1:17" x14ac:dyDescent="0.3">
      <c r="A958" t="s">
        <v>2068</v>
      </c>
      <c r="B958" t="s">
        <v>2069</v>
      </c>
      <c r="C958" t="s">
        <v>3186</v>
      </c>
      <c r="D958" t="s">
        <v>463</v>
      </c>
      <c r="E958">
        <v>3230.9025000000001</v>
      </c>
      <c r="F958">
        <v>485.85</v>
      </c>
      <c r="G958">
        <v>116.998880798646</v>
      </c>
      <c r="H958">
        <v>51.6818312250331</v>
      </c>
      <c r="I958">
        <v>137.19738098092199</v>
      </c>
      <c r="J958">
        <v>5.8433919405774102</v>
      </c>
      <c r="K958">
        <v>353.92441968262102</v>
      </c>
      <c r="L958">
        <v>258.79353117499397</v>
      </c>
      <c r="M958">
        <v>60.246654332026999</v>
      </c>
      <c r="N958">
        <v>0.99487983981856898</v>
      </c>
      <c r="O958">
        <v>11.5570649377379</v>
      </c>
      <c r="P958">
        <v>174.49152542372801</v>
      </c>
      <c r="Q958">
        <v>0.10362450182457</v>
      </c>
    </row>
    <row r="959" spans="1:17" x14ac:dyDescent="0.3">
      <c r="A959" t="s">
        <v>2070</v>
      </c>
      <c r="B959" t="s">
        <v>2071</v>
      </c>
      <c r="C959" t="s">
        <v>3186</v>
      </c>
      <c r="D959" t="s">
        <v>54</v>
      </c>
      <c r="E959">
        <v>3200.2567668799902</v>
      </c>
      <c r="F959">
        <v>742.9</v>
      </c>
      <c r="G959">
        <v>97.489395441951004</v>
      </c>
      <c r="H959">
        <v>19.800801979228201</v>
      </c>
      <c r="I959">
        <v>98.274827556989493</v>
      </c>
      <c r="J959">
        <v>-4.7247628824047396</v>
      </c>
      <c r="K959">
        <v>669.06078532725405</v>
      </c>
      <c r="L959">
        <v>514.65712180770197</v>
      </c>
      <c r="M959">
        <v>49.519574632078204</v>
      </c>
      <c r="N959">
        <v>0.37208594803574102</v>
      </c>
      <c r="O959">
        <v>9.5706016960559896</v>
      </c>
      <c r="P959">
        <v>181.883331190261</v>
      </c>
      <c r="Q959">
        <v>-4.8433617432096003E-2</v>
      </c>
    </row>
    <row r="960" spans="1:17" x14ac:dyDescent="0.3">
      <c r="A960" t="s">
        <v>2072</v>
      </c>
      <c r="B960" t="s">
        <v>2073</v>
      </c>
      <c r="C960" t="s">
        <v>3173</v>
      </c>
      <c r="D960" t="s">
        <v>382</v>
      </c>
      <c r="E960">
        <v>3198.6000754799902</v>
      </c>
      <c r="F960">
        <v>2270.5500000000002</v>
      </c>
      <c r="G960">
        <v>-11.716969485316</v>
      </c>
      <c r="H960">
        <v>-1.5662824205988899</v>
      </c>
      <c r="I960">
        <v>25.6564862161718</v>
      </c>
      <c r="J960">
        <v>-6.3769513721558502</v>
      </c>
      <c r="K960">
        <v>2191.5654622387001</v>
      </c>
      <c r="L960">
        <v>1981.37694662231</v>
      </c>
      <c r="M960">
        <v>40.396700208349202</v>
      </c>
      <c r="N960">
        <v>0.69161188059899603</v>
      </c>
      <c r="O960">
        <v>12.745810486446</v>
      </c>
      <c r="P960">
        <v>48.305029392553898</v>
      </c>
      <c r="Q960">
        <v>-5.7920607401689E-2</v>
      </c>
    </row>
    <row r="961" spans="1:17" x14ac:dyDescent="0.3">
      <c r="A961" t="s">
        <v>2074</v>
      </c>
      <c r="B961" t="s">
        <v>2075</v>
      </c>
      <c r="C961" t="s">
        <v>3169</v>
      </c>
      <c r="D961" t="s">
        <v>67</v>
      </c>
      <c r="E961">
        <v>3194.9978622399999</v>
      </c>
      <c r="F961">
        <v>241.6</v>
      </c>
      <c r="G961">
        <v>16.826396567175401</v>
      </c>
      <c r="H961">
        <v>-10.056297717762</v>
      </c>
      <c r="I961">
        <v>30.5687115313611</v>
      </c>
      <c r="J961">
        <v>-6.1353906126423201</v>
      </c>
      <c r="K961">
        <v>244.91455757582099</v>
      </c>
      <c r="L961">
        <v>212.31008457525499</v>
      </c>
      <c r="M961">
        <v>43.011703077062002</v>
      </c>
      <c r="N961">
        <v>0.28593488026423602</v>
      </c>
      <c r="O961">
        <v>21.502483443708599</v>
      </c>
      <c r="P961">
        <v>56.173238526179702</v>
      </c>
      <c r="Q961">
        <v>2.2973567317672999E-2</v>
      </c>
    </row>
    <row r="962" spans="1:17" x14ac:dyDescent="0.3">
      <c r="A962" t="s">
        <v>2076</v>
      </c>
      <c r="B962" t="s">
        <v>2077</v>
      </c>
      <c r="C962" t="s">
        <v>3186</v>
      </c>
      <c r="D962" t="s">
        <v>241</v>
      </c>
      <c r="E962">
        <v>3188.948215803</v>
      </c>
      <c r="F962">
        <v>2.4900000000000002</v>
      </c>
      <c r="G962">
        <v>73.152357537015803</v>
      </c>
      <c r="H962">
        <v>-14.960499815049401</v>
      </c>
      <c r="I962">
        <v>31.4094022380235</v>
      </c>
      <c r="J962">
        <v>-6.1392849412282704</v>
      </c>
      <c r="K962">
        <v>2.6441782975247299</v>
      </c>
      <c r="L962">
        <v>2.1534208793874599</v>
      </c>
      <c r="M962">
        <v>41.093899198733098</v>
      </c>
      <c r="N962">
        <v>0.46908617362702298</v>
      </c>
      <c r="O962">
        <v>73.895582329317193</v>
      </c>
      <c r="P962">
        <v>192.941176470588</v>
      </c>
      <c r="Q962">
        <v>4.8391026273271E-2</v>
      </c>
    </row>
    <row r="963" spans="1:17" x14ac:dyDescent="0.3">
      <c r="A963" t="s">
        <v>2078</v>
      </c>
      <c r="B963" t="s">
        <v>2079</v>
      </c>
      <c r="C963" t="s">
        <v>3186</v>
      </c>
      <c r="D963" t="s">
        <v>1420</v>
      </c>
      <c r="E963">
        <v>3181.04884128</v>
      </c>
      <c r="F963">
        <v>216.2</v>
      </c>
      <c r="K963">
        <v>198.53034696656701</v>
      </c>
      <c r="L963">
        <v>172.215069946667</v>
      </c>
      <c r="M963">
        <v>81.1750791682543</v>
      </c>
      <c r="N963">
        <v>1</v>
      </c>
      <c r="Q963">
        <v>0.14788253940821999</v>
      </c>
    </row>
    <row r="964" spans="1:17" x14ac:dyDescent="0.3">
      <c r="A964" t="s">
        <v>2080</v>
      </c>
      <c r="B964" t="s">
        <v>2081</v>
      </c>
      <c r="C964" t="s">
        <v>3186</v>
      </c>
      <c r="D964" t="s">
        <v>197</v>
      </c>
      <c r="E964">
        <v>3178.5917486399999</v>
      </c>
      <c r="F964">
        <v>1024.0999999999999</v>
      </c>
      <c r="G964">
        <v>19.0706797702593</v>
      </c>
      <c r="H964">
        <v>-3.5019943075258499</v>
      </c>
      <c r="I964">
        <v>55.295630105199699</v>
      </c>
      <c r="J964">
        <v>5.3485179375274798</v>
      </c>
      <c r="K964">
        <v>931.76089180918495</v>
      </c>
      <c r="L964">
        <v>766.90483315494203</v>
      </c>
      <c r="M964">
        <v>69.099689354554599</v>
      </c>
      <c r="N964">
        <v>0.58190441216098499</v>
      </c>
      <c r="O964">
        <v>11.092666731764499</v>
      </c>
      <c r="P964">
        <v>85.508559007336203</v>
      </c>
      <c r="Q964">
        <v>8.6749722328541001E-2</v>
      </c>
    </row>
    <row r="965" spans="1:17" x14ac:dyDescent="0.3">
      <c r="A965" t="s">
        <v>2082</v>
      </c>
      <c r="B965" t="s">
        <v>2083</v>
      </c>
      <c r="C965" t="s">
        <v>3186</v>
      </c>
      <c r="D965" t="s">
        <v>80</v>
      </c>
      <c r="E965">
        <v>3175.1992496399998</v>
      </c>
      <c r="F965">
        <v>246.29</v>
      </c>
      <c r="G965">
        <v>82.584293157515503</v>
      </c>
      <c r="H965">
        <v>8.7274399756866394</v>
      </c>
      <c r="I965">
        <v>27.8398873998864</v>
      </c>
      <c r="J965">
        <v>-3.2021427656557599</v>
      </c>
      <c r="K965">
        <v>237.11147284193501</v>
      </c>
      <c r="L965">
        <v>202.55139963689399</v>
      </c>
      <c r="M965">
        <v>53.467888749716103</v>
      </c>
      <c r="N965">
        <v>0.93663395186120202</v>
      </c>
      <c r="O965">
        <v>14.4139023102846</v>
      </c>
      <c r="P965">
        <v>118.34219858156</v>
      </c>
      <c r="Q965">
        <v>5.5536616426588997E-2</v>
      </c>
    </row>
    <row r="966" spans="1:17" x14ac:dyDescent="0.3">
      <c r="A966" t="s">
        <v>2084</v>
      </c>
      <c r="B966" t="s">
        <v>2085</v>
      </c>
      <c r="C966" t="s">
        <v>3169</v>
      </c>
      <c r="D966" t="s">
        <v>458</v>
      </c>
      <c r="E966">
        <v>3163.9314524890001</v>
      </c>
      <c r="F966">
        <v>95.23</v>
      </c>
      <c r="G966">
        <v>-19.645407826112599</v>
      </c>
      <c r="H966">
        <v>11.038192392111201</v>
      </c>
      <c r="I966">
        <v>-6.6605030149142399</v>
      </c>
      <c r="J966">
        <v>5.8145226869620998</v>
      </c>
      <c r="K966">
        <v>87.0302544960213</v>
      </c>
      <c r="L966">
        <v>86.320225323156905</v>
      </c>
      <c r="M966">
        <v>81.799083115596801</v>
      </c>
      <c r="N966">
        <v>1.46578133046256</v>
      </c>
      <c r="O966">
        <v>26.010710910427299</v>
      </c>
      <c r="P966">
        <v>52.246203037569899</v>
      </c>
      <c r="Q966">
        <v>9.9296346082639996E-3</v>
      </c>
    </row>
    <row r="967" spans="1:17" x14ac:dyDescent="0.3">
      <c r="A967" t="s">
        <v>2086</v>
      </c>
      <c r="B967" t="s">
        <v>2087</v>
      </c>
      <c r="C967" t="s">
        <v>3171</v>
      </c>
      <c r="D967" t="s">
        <v>51</v>
      </c>
      <c r="E967">
        <v>3101.5630302</v>
      </c>
      <c r="F967">
        <v>308.14999999999998</v>
      </c>
      <c r="G967">
        <v>-75.774373844010398</v>
      </c>
      <c r="H967">
        <v>2.7308362362926499</v>
      </c>
      <c r="I967">
        <v>-48.333165209050499</v>
      </c>
      <c r="J967">
        <v>-3.8952425319348301</v>
      </c>
      <c r="K967">
        <v>350.82925188096101</v>
      </c>
      <c r="L967">
        <v>446.10508860341997</v>
      </c>
      <c r="M967">
        <v>42.553578494848402</v>
      </c>
      <c r="N967">
        <v>0.43473211646326698</v>
      </c>
      <c r="O967">
        <v>119.00048677592</v>
      </c>
      <c r="P967">
        <v>9.5839260312944496</v>
      </c>
    </row>
    <row r="968" spans="1:17" x14ac:dyDescent="0.3">
      <c r="A968" t="s">
        <v>2088</v>
      </c>
      <c r="B968" t="s">
        <v>2089</v>
      </c>
      <c r="C968" t="s">
        <v>3186</v>
      </c>
      <c r="D968" t="s">
        <v>21</v>
      </c>
      <c r="E968">
        <v>3094.8336959399999</v>
      </c>
      <c r="F968">
        <v>780.85</v>
      </c>
      <c r="G968">
        <v>85.307074007444797</v>
      </c>
      <c r="H968">
        <v>8.6129735159110403</v>
      </c>
      <c r="I968">
        <v>19.336404364175198</v>
      </c>
      <c r="J968">
        <v>-2.8012543469315201</v>
      </c>
      <c r="K968">
        <v>727.40860161586102</v>
      </c>
      <c r="L968">
        <v>594.71655164938295</v>
      </c>
      <c r="M968">
        <v>46.1584476524095</v>
      </c>
      <c r="N968">
        <v>0.56265004143639796</v>
      </c>
      <c r="O968">
        <v>9.6049177178715492</v>
      </c>
      <c r="P968">
        <v>161.54747948417301</v>
      </c>
      <c r="Q968">
        <v>0.13021947923091801</v>
      </c>
    </row>
    <row r="969" spans="1:17" x14ac:dyDescent="0.3">
      <c r="A969" t="s">
        <v>2090</v>
      </c>
      <c r="B969" t="s">
        <v>2091</v>
      </c>
      <c r="C969" t="s">
        <v>3186</v>
      </c>
      <c r="D969" t="s">
        <v>382</v>
      </c>
      <c r="E969">
        <v>3077.2792959499998</v>
      </c>
      <c r="F969">
        <v>280.10000000000002</v>
      </c>
      <c r="G969">
        <v>-6.0647767529820502</v>
      </c>
      <c r="H969">
        <v>25.016885739531201</v>
      </c>
      <c r="I969">
        <v>32.9832114657315</v>
      </c>
      <c r="J969">
        <v>6.4611782609133703</v>
      </c>
      <c r="K969">
        <v>249.81275064630901</v>
      </c>
      <c r="L969">
        <v>224.27210991088199</v>
      </c>
      <c r="M969">
        <v>58.048487334908202</v>
      </c>
      <c r="N969">
        <v>1.9887824437594499</v>
      </c>
      <c r="O969">
        <v>7.6758300606926104</v>
      </c>
      <c r="P969">
        <v>56.480446927374302</v>
      </c>
      <c r="Q969">
        <v>3.9600028147235997E-2</v>
      </c>
    </row>
    <row r="970" spans="1:17" x14ac:dyDescent="0.3">
      <c r="A970" t="s">
        <v>2092</v>
      </c>
      <c r="B970" t="s">
        <v>2093</v>
      </c>
      <c r="C970" t="s">
        <v>3186</v>
      </c>
      <c r="D970" t="s">
        <v>127</v>
      </c>
      <c r="E970">
        <v>3060.2046975879998</v>
      </c>
      <c r="F970">
        <v>57.73</v>
      </c>
      <c r="G970">
        <v>35.797044949407102</v>
      </c>
      <c r="H970">
        <v>19.734143552035299</v>
      </c>
      <c r="I970">
        <v>50.070392950097798</v>
      </c>
      <c r="J970">
        <v>8.96151162739916</v>
      </c>
      <c r="K970">
        <v>48.440577364738097</v>
      </c>
      <c r="L970">
        <v>41.7322816602247</v>
      </c>
      <c r="M970">
        <v>83.711068430275304</v>
      </c>
      <c r="N970">
        <v>0.84062824519816604</v>
      </c>
      <c r="O970">
        <v>2.02667590507534</v>
      </c>
      <c r="P970">
        <v>88.168187744458905</v>
      </c>
      <c r="Q970">
        <v>0.133850153545681</v>
      </c>
    </row>
    <row r="971" spans="1:17" x14ac:dyDescent="0.3">
      <c r="A971" t="s">
        <v>2094</v>
      </c>
      <c r="B971" t="s">
        <v>2095</v>
      </c>
      <c r="C971" t="s">
        <v>3186</v>
      </c>
      <c r="D971" t="s">
        <v>158</v>
      </c>
      <c r="E971">
        <v>3052.5364615899998</v>
      </c>
      <c r="F971">
        <v>319.55</v>
      </c>
      <c r="G971">
        <v>-23.347979920801901</v>
      </c>
      <c r="H971">
        <v>-8.9901717025267001</v>
      </c>
      <c r="I971">
        <v>-19.829476863013301</v>
      </c>
      <c r="J971">
        <v>-0.17547613773413401</v>
      </c>
      <c r="K971">
        <v>339.70143089407202</v>
      </c>
      <c r="L971">
        <v>342.17701846601602</v>
      </c>
      <c r="M971">
        <v>51.336079916221301</v>
      </c>
      <c r="N971">
        <v>1.07810429173314</v>
      </c>
      <c r="O971">
        <v>51.212642778907799</v>
      </c>
      <c r="P971">
        <v>17.051282051282001</v>
      </c>
      <c r="Q971">
        <v>9.3382924369681E-2</v>
      </c>
    </row>
    <row r="972" spans="1:17" x14ac:dyDescent="0.3">
      <c r="A972" t="s">
        <v>2096</v>
      </c>
      <c r="B972" t="s">
        <v>2097</v>
      </c>
      <c r="C972" t="s">
        <v>3171</v>
      </c>
      <c r="D972" t="s">
        <v>440</v>
      </c>
      <c r="E972">
        <v>3049.7266902649999</v>
      </c>
      <c r="F972">
        <v>1019.95</v>
      </c>
      <c r="G972">
        <v>-5.0643081411764701</v>
      </c>
      <c r="H972">
        <v>-1.2532019875974401</v>
      </c>
      <c r="I972">
        <v>-23.553021633373099</v>
      </c>
      <c r="J972">
        <v>-0.151823087967138</v>
      </c>
      <c r="K972">
        <v>1005.98412292895</v>
      </c>
      <c r="L972">
        <v>1005.8785508989999</v>
      </c>
      <c r="M972">
        <v>63.6740840700948</v>
      </c>
      <c r="N972">
        <v>0.84393599923081297</v>
      </c>
      <c r="O972">
        <v>23.922741310848501</v>
      </c>
      <c r="P972">
        <v>22.708132820019198</v>
      </c>
      <c r="Q972">
        <v>3.1410193806945999E-2</v>
      </c>
    </row>
    <row r="973" spans="1:17" x14ac:dyDescent="0.3">
      <c r="A973" t="s">
        <v>2098</v>
      </c>
      <c r="B973" t="s">
        <v>2099</v>
      </c>
      <c r="C973" t="s">
        <v>3177</v>
      </c>
      <c r="D973" t="s">
        <v>262</v>
      </c>
      <c r="E973">
        <v>3047.7311570000002</v>
      </c>
      <c r="F973">
        <v>314.45</v>
      </c>
      <c r="G973">
        <v>-10.3559574004382</v>
      </c>
      <c r="H973">
        <v>-3.9759765885009202</v>
      </c>
      <c r="I973">
        <v>2.9313093122979299</v>
      </c>
      <c r="J973">
        <v>-5.0662355476145198</v>
      </c>
      <c r="K973">
        <v>320.77211925837202</v>
      </c>
      <c r="L973">
        <v>307.71048117764002</v>
      </c>
      <c r="M973">
        <v>41.113005821300597</v>
      </c>
      <c r="N973">
        <v>0.90284323088684004</v>
      </c>
      <c r="O973">
        <v>27.699157258705601</v>
      </c>
      <c r="P973">
        <v>28.268407097695199</v>
      </c>
      <c r="Q973">
        <v>8.4869759136257994E-2</v>
      </c>
    </row>
    <row r="974" spans="1:17" x14ac:dyDescent="0.3">
      <c r="A974" t="s">
        <v>2100</v>
      </c>
      <c r="B974" t="s">
        <v>2101</v>
      </c>
      <c r="C974" t="s">
        <v>3186</v>
      </c>
      <c r="D974" t="s">
        <v>327</v>
      </c>
      <c r="E974">
        <v>3040.1007928200002</v>
      </c>
      <c r="F974">
        <v>919.8</v>
      </c>
      <c r="G974">
        <v>48.636623038867398</v>
      </c>
      <c r="H974">
        <v>23.274473294335301</v>
      </c>
      <c r="I974">
        <v>86.671460126207904</v>
      </c>
      <c r="J974">
        <v>12.718114584039199</v>
      </c>
      <c r="K974">
        <v>744.17583724666099</v>
      </c>
      <c r="L974">
        <v>588.27500705488899</v>
      </c>
      <c r="M974">
        <v>72.038341952193903</v>
      </c>
      <c r="N974">
        <v>0.493028727515957</v>
      </c>
      <c r="O974">
        <v>3.2833224614046501</v>
      </c>
      <c r="P974">
        <v>124.615384615384</v>
      </c>
      <c r="Q974">
        <v>-1.7147859078201998E-2</v>
      </c>
    </row>
    <row r="975" spans="1:17" x14ac:dyDescent="0.3">
      <c r="A975" t="s">
        <v>2102</v>
      </c>
      <c r="B975" t="s">
        <v>2103</v>
      </c>
      <c r="C975" t="s">
        <v>3186</v>
      </c>
      <c r="D975" t="s">
        <v>197</v>
      </c>
      <c r="E975">
        <v>3038.4605332900001</v>
      </c>
      <c r="F975">
        <v>2128.1</v>
      </c>
      <c r="G975">
        <v>49.407877365525898</v>
      </c>
      <c r="H975">
        <v>19.862664031474502</v>
      </c>
      <c r="I975">
        <v>84.189785399199593</v>
      </c>
      <c r="J975">
        <v>-11.4995157384206</v>
      </c>
      <c r="K975">
        <v>1906.4618151786899</v>
      </c>
      <c r="L975">
        <v>1485.37170569358</v>
      </c>
      <c r="M975">
        <v>42.957456078623302</v>
      </c>
      <c r="N975">
        <v>1.0623149969621799</v>
      </c>
      <c r="O975">
        <v>15.5349842582585</v>
      </c>
      <c r="P975">
        <v>108.616802274286</v>
      </c>
      <c r="Q975">
        <v>0.137607751644091</v>
      </c>
    </row>
    <row r="976" spans="1:17" x14ac:dyDescent="0.3">
      <c r="A976" t="s">
        <v>2104</v>
      </c>
      <c r="B976" t="s">
        <v>2105</v>
      </c>
      <c r="C976" t="s">
        <v>3175</v>
      </c>
      <c r="D976" t="s">
        <v>185</v>
      </c>
      <c r="E976">
        <v>3035.6342853900001</v>
      </c>
      <c r="F976">
        <v>193.62</v>
      </c>
      <c r="G976">
        <v>-0.56481679869387502</v>
      </c>
      <c r="H976">
        <v>10.7606447093118</v>
      </c>
      <c r="I976">
        <v>-27.687539787884202</v>
      </c>
      <c r="J976">
        <v>-3.8282601485959198</v>
      </c>
      <c r="K976">
        <v>191.118657965072</v>
      </c>
      <c r="L976">
        <v>186.648196055407</v>
      </c>
      <c r="M976">
        <v>40.821652816706397</v>
      </c>
      <c r="N976">
        <v>0.83840325517697001</v>
      </c>
      <c r="O976">
        <v>46.162586509658098</v>
      </c>
      <c r="P976">
        <v>45.578947368420998</v>
      </c>
      <c r="Q976">
        <v>-4.1108929046939999E-3</v>
      </c>
    </row>
    <row r="977" spans="1:17" x14ac:dyDescent="0.3">
      <c r="A977" t="s">
        <v>2106</v>
      </c>
      <c r="B977" t="s">
        <v>2107</v>
      </c>
      <c r="C977" t="s">
        <v>3186</v>
      </c>
      <c r="D977" t="s">
        <v>271</v>
      </c>
      <c r="E977">
        <v>3025.1203647749999</v>
      </c>
      <c r="F977">
        <v>282.05</v>
      </c>
      <c r="G977">
        <v>-6.0518968769386801</v>
      </c>
      <c r="H977">
        <v>4.5481061821953297</v>
      </c>
      <c r="I977">
        <v>7.1971581726471099</v>
      </c>
      <c r="J977">
        <v>-0.26355594087348599</v>
      </c>
      <c r="K977">
        <v>276.732343454214</v>
      </c>
      <c r="L977">
        <v>268.19145401182698</v>
      </c>
      <c r="M977">
        <v>54.397746187921001</v>
      </c>
      <c r="N977">
        <v>0.67934585304629402</v>
      </c>
      <c r="O977">
        <v>20.368728948767899</v>
      </c>
      <c r="P977">
        <v>34.086047064416398</v>
      </c>
      <c r="Q977">
        <v>4.0020285574961997E-2</v>
      </c>
    </row>
    <row r="978" spans="1:17" x14ac:dyDescent="0.3">
      <c r="A978" t="s">
        <v>2108</v>
      </c>
      <c r="B978" t="s">
        <v>2109</v>
      </c>
      <c r="C978" t="s">
        <v>3180</v>
      </c>
      <c r="D978" t="s">
        <v>80</v>
      </c>
      <c r="E978">
        <v>3022.4813399519999</v>
      </c>
      <c r="F978">
        <v>231.24</v>
      </c>
      <c r="G978">
        <v>-25.201589257576401</v>
      </c>
      <c r="H978">
        <v>-0.48520480282560402</v>
      </c>
      <c r="I978">
        <v>-12.333509409087499</v>
      </c>
      <c r="J978">
        <v>-2.9287631562648599E-2</v>
      </c>
      <c r="K978">
        <v>233.78633358349899</v>
      </c>
      <c r="L978">
        <v>235.28272995625801</v>
      </c>
      <c r="M978">
        <v>46.624017315651201</v>
      </c>
      <c r="N978">
        <v>0.31853075085041399</v>
      </c>
      <c r="O978">
        <v>31.8975955717004</v>
      </c>
      <c r="P978">
        <v>19.195876288659701</v>
      </c>
      <c r="Q978">
        <v>-6.3798634656674999E-2</v>
      </c>
    </row>
    <row r="979" spans="1:17" x14ac:dyDescent="0.3">
      <c r="A979" t="s">
        <v>2110</v>
      </c>
      <c r="B979" t="s">
        <v>2111</v>
      </c>
      <c r="C979" t="s">
        <v>3183</v>
      </c>
      <c r="D979" t="s">
        <v>106</v>
      </c>
      <c r="E979">
        <v>3019.5485662999999</v>
      </c>
      <c r="F979">
        <v>701.75</v>
      </c>
      <c r="G979">
        <v>-55.278178969640102</v>
      </c>
      <c r="H979">
        <v>-1.5778345538685301</v>
      </c>
      <c r="I979">
        <v>-15.8668966481999</v>
      </c>
      <c r="J979">
        <v>-1.36078942986062</v>
      </c>
      <c r="K979">
        <v>723.03354773576098</v>
      </c>
      <c r="L979">
        <v>776.30813237903703</v>
      </c>
      <c r="M979">
        <v>46.2384475800148</v>
      </c>
      <c r="N979">
        <v>0.232683574458911</v>
      </c>
      <c r="O979">
        <v>44.695404346277101</v>
      </c>
      <c r="P979">
        <v>13.404977375565601</v>
      </c>
    </row>
    <row r="980" spans="1:17" x14ac:dyDescent="0.3">
      <c r="A980" t="s">
        <v>2112</v>
      </c>
      <c r="B980" t="s">
        <v>2113</v>
      </c>
      <c r="C980" t="s">
        <v>3186</v>
      </c>
      <c r="D980" t="s">
        <v>1420</v>
      </c>
      <c r="E980">
        <v>3011.8944976049902</v>
      </c>
      <c r="F980">
        <v>3317.55</v>
      </c>
      <c r="G980">
        <v>33.304391736545</v>
      </c>
      <c r="H980">
        <v>5.1754533127247102</v>
      </c>
      <c r="I980">
        <v>32.457600965244403</v>
      </c>
      <c r="J980">
        <v>-5.8482070426775499</v>
      </c>
      <c r="K980">
        <v>3055.9829742984798</v>
      </c>
      <c r="L980">
        <v>2494.21747456598</v>
      </c>
      <c r="M980">
        <v>48.6975260393517</v>
      </c>
      <c r="N980">
        <v>0.41660422782602202</v>
      </c>
      <c r="O980">
        <v>6.2531084685988096</v>
      </c>
      <c r="P980">
        <v>72.246307209054805</v>
      </c>
      <c r="Q980">
        <v>0.18975993058672999</v>
      </c>
    </row>
    <row r="981" spans="1:17" x14ac:dyDescent="0.3">
      <c r="A981" t="s">
        <v>2114</v>
      </c>
      <c r="B981" t="s">
        <v>2115</v>
      </c>
      <c r="C981" t="s">
        <v>3186</v>
      </c>
      <c r="D981" t="s">
        <v>631</v>
      </c>
      <c r="E981">
        <v>3008.64125276</v>
      </c>
      <c r="F981">
        <v>2104.4499999999998</v>
      </c>
      <c r="G981">
        <v>289.03125300052602</v>
      </c>
      <c r="H981">
        <v>6.9695132768975103</v>
      </c>
      <c r="I981">
        <v>46.057368533219801</v>
      </c>
      <c r="J981">
        <v>-7.1217897717090501</v>
      </c>
      <c r="K981">
        <v>1889.19187839187</v>
      </c>
      <c r="L981">
        <v>1501.3137214125099</v>
      </c>
      <c r="M981">
        <v>69.126948687315107</v>
      </c>
      <c r="N981">
        <v>0.99731474624053396</v>
      </c>
      <c r="O981">
        <v>6.6977119912566296</v>
      </c>
      <c r="P981">
        <v>333.90721649484499</v>
      </c>
      <c r="Q981">
        <v>0.25760135609993801</v>
      </c>
    </row>
    <row r="982" spans="1:17" x14ac:dyDescent="0.3">
      <c r="A982" t="s">
        <v>2116</v>
      </c>
      <c r="B982" t="s">
        <v>2117</v>
      </c>
      <c r="C982" t="s">
        <v>3186</v>
      </c>
      <c r="D982" t="s">
        <v>288</v>
      </c>
      <c r="E982">
        <v>3008.3245879199999</v>
      </c>
      <c r="F982">
        <v>168.44</v>
      </c>
      <c r="G982">
        <v>65.906773491431693</v>
      </c>
      <c r="H982">
        <v>15.383453122930799</v>
      </c>
      <c r="I982">
        <v>28.8431283982869</v>
      </c>
      <c r="J982">
        <v>-10.076060025074</v>
      </c>
      <c r="K982">
        <v>148.99912448815101</v>
      </c>
      <c r="L982">
        <v>132.35628439807101</v>
      </c>
      <c r="M982">
        <v>63.589484894381897</v>
      </c>
      <c r="N982">
        <v>1.6472679898044</v>
      </c>
      <c r="O982">
        <v>7.6288292567086202</v>
      </c>
      <c r="P982">
        <v>100.52380952380901</v>
      </c>
      <c r="Q982">
        <v>0.17048661778170099</v>
      </c>
    </row>
    <row r="983" spans="1:17" x14ac:dyDescent="0.3">
      <c r="A983" t="s">
        <v>2118</v>
      </c>
      <c r="B983" t="s">
        <v>2119</v>
      </c>
      <c r="C983" t="s">
        <v>3186</v>
      </c>
      <c r="D983" t="s">
        <v>54</v>
      </c>
      <c r="E983">
        <v>3006.8401055999998</v>
      </c>
      <c r="F983">
        <v>355.2</v>
      </c>
      <c r="G983">
        <v>158.91023960681099</v>
      </c>
      <c r="H983">
        <v>18.455221797620201</v>
      </c>
      <c r="I983">
        <v>74.885338066900502</v>
      </c>
      <c r="J983">
        <v>2.0198180455133299</v>
      </c>
      <c r="K983">
        <v>309.92066590849601</v>
      </c>
      <c r="L983">
        <v>224.90730253655201</v>
      </c>
      <c r="M983">
        <v>55.222625935233403</v>
      </c>
      <c r="N983">
        <v>1.4495389669157499</v>
      </c>
      <c r="O983">
        <v>10.2618243243243</v>
      </c>
      <c r="P983">
        <v>217.56817165847099</v>
      </c>
      <c r="Q983">
        <v>8.4117661347439004E-2</v>
      </c>
    </row>
    <row r="984" spans="1:17" x14ac:dyDescent="0.3">
      <c r="A984" t="s">
        <v>2120</v>
      </c>
      <c r="B984" t="s">
        <v>2121</v>
      </c>
      <c r="C984" t="s">
        <v>3186</v>
      </c>
      <c r="D984" t="s">
        <v>285</v>
      </c>
      <c r="E984">
        <v>2997.594352652</v>
      </c>
      <c r="F984">
        <v>101.56</v>
      </c>
      <c r="G984">
        <v>51.349737449679502</v>
      </c>
      <c r="H984">
        <v>15.8610775245784</v>
      </c>
      <c r="I984">
        <v>87.249570974841006</v>
      </c>
      <c r="J984">
        <v>-9.3672608358604794</v>
      </c>
      <c r="K984">
        <v>79.0338635319725</v>
      </c>
      <c r="L984">
        <v>63.433999394725497</v>
      </c>
      <c r="M984">
        <v>68.737828839717693</v>
      </c>
      <c r="N984">
        <v>1.4145270561493299</v>
      </c>
      <c r="O984">
        <v>3.77116975187081</v>
      </c>
      <c r="P984">
        <v>121.022850924918</v>
      </c>
      <c r="Q984">
        <v>8.9178501031886001E-2</v>
      </c>
    </row>
    <row r="985" spans="1:17" x14ac:dyDescent="0.3">
      <c r="A985" t="s">
        <v>2122</v>
      </c>
      <c r="B985" t="s">
        <v>2123</v>
      </c>
      <c r="C985" t="s">
        <v>3186</v>
      </c>
      <c r="D985" t="s">
        <v>262</v>
      </c>
      <c r="E985">
        <v>2961.63</v>
      </c>
      <c r="F985">
        <v>14808.15</v>
      </c>
      <c r="G985">
        <v>-21.7314707319013</v>
      </c>
      <c r="H985">
        <v>-5.2457829929390396</v>
      </c>
      <c r="I985">
        <v>22.623086188612501</v>
      </c>
      <c r="J985">
        <v>0.174103450729828</v>
      </c>
      <c r="K985">
        <v>14861.4698829714</v>
      </c>
      <c r="L985">
        <v>13918.232510636</v>
      </c>
      <c r="M985">
        <v>49.589636150297999</v>
      </c>
      <c r="N985">
        <v>0.68735136587094103</v>
      </c>
      <c r="O985">
        <v>14.8019840425711</v>
      </c>
      <c r="P985">
        <v>42.372368041534401</v>
      </c>
      <c r="Q985">
        <v>0.14453939119933401</v>
      </c>
    </row>
    <row r="986" spans="1:17" x14ac:dyDescent="0.3">
      <c r="A986" t="s">
        <v>2124</v>
      </c>
      <c r="B986" t="s">
        <v>2125</v>
      </c>
      <c r="C986" t="s">
        <v>3175</v>
      </c>
      <c r="D986" t="s">
        <v>285</v>
      </c>
      <c r="E986">
        <v>2948.1903104399998</v>
      </c>
      <c r="F986">
        <v>502.2</v>
      </c>
      <c r="G986">
        <v>-25.9280252381038</v>
      </c>
      <c r="H986">
        <v>22.1658263471843</v>
      </c>
      <c r="I986">
        <v>23.668095770685198</v>
      </c>
      <c r="J986">
        <v>-0.55640171077560496</v>
      </c>
      <c r="K986">
        <v>444.32459388278698</v>
      </c>
      <c r="L986">
        <v>418.73055522405502</v>
      </c>
      <c r="M986">
        <v>62.313189007857602</v>
      </c>
      <c r="N986">
        <v>2.8722520485615499</v>
      </c>
      <c r="O986">
        <v>7.0688968538431096</v>
      </c>
      <c r="P986">
        <v>51.790841771195304</v>
      </c>
      <c r="Q986">
        <v>-2.3291508685181001E-2</v>
      </c>
    </row>
    <row r="987" spans="1:17" x14ac:dyDescent="0.3">
      <c r="A987" t="s">
        <v>2126</v>
      </c>
      <c r="B987" t="s">
        <v>2127</v>
      </c>
      <c r="C987" t="s">
        <v>3186</v>
      </c>
      <c r="D987" t="s">
        <v>740</v>
      </c>
      <c r="E987">
        <v>2935.8591919999999</v>
      </c>
      <c r="F987">
        <v>716</v>
      </c>
      <c r="G987">
        <v>-23.196245493940101</v>
      </c>
      <c r="H987">
        <v>-3.0864749229740198</v>
      </c>
      <c r="I987">
        <v>2.0566679325568802</v>
      </c>
      <c r="J987">
        <v>-1.51371562694058</v>
      </c>
      <c r="K987">
        <v>728.41628295335795</v>
      </c>
      <c r="L987">
        <v>704.61648738340602</v>
      </c>
      <c r="M987">
        <v>45.838129208187503</v>
      </c>
      <c r="N987">
        <v>0.33885348055740699</v>
      </c>
      <c r="O987">
        <v>21.871508379888201</v>
      </c>
      <c r="P987">
        <v>27.583749109052</v>
      </c>
      <c r="Q987">
        <v>-2.7040262695206999E-2</v>
      </c>
    </row>
    <row r="988" spans="1:17" x14ac:dyDescent="0.3">
      <c r="A988" t="s">
        <v>2128</v>
      </c>
      <c r="B988" t="s">
        <v>2129</v>
      </c>
      <c r="C988" t="s">
        <v>3186</v>
      </c>
      <c r="D988" t="s">
        <v>285</v>
      </c>
      <c r="E988">
        <v>2934.0172171250001</v>
      </c>
      <c r="F988">
        <v>545.75</v>
      </c>
      <c r="G988">
        <v>136.06752971894699</v>
      </c>
      <c r="H988">
        <v>-9.8099192490673399</v>
      </c>
      <c r="I988">
        <v>74.133156372555405</v>
      </c>
      <c r="J988">
        <v>-7.6201877190060499</v>
      </c>
      <c r="K988">
        <v>593.34430403195404</v>
      </c>
      <c r="L988">
        <v>483.32980881572598</v>
      </c>
      <c r="M988">
        <v>33.2296472074569</v>
      </c>
      <c r="N988">
        <v>0.446653460601456</v>
      </c>
      <c r="O988">
        <v>66.523133302794307</v>
      </c>
      <c r="P988">
        <v>179.87179487179401</v>
      </c>
      <c r="Q988">
        <v>0.18685846060424199</v>
      </c>
    </row>
    <row r="989" spans="1:17" x14ac:dyDescent="0.3">
      <c r="A989" t="s">
        <v>2130</v>
      </c>
      <c r="B989" t="s">
        <v>2131</v>
      </c>
      <c r="C989" t="s">
        <v>3186</v>
      </c>
      <c r="D989" t="s">
        <v>463</v>
      </c>
      <c r="E989">
        <v>2932.2234039999998</v>
      </c>
      <c r="F989">
        <v>517</v>
      </c>
      <c r="G989">
        <v>-7.3607737761155203</v>
      </c>
      <c r="H989">
        <v>2.4290681135643402</v>
      </c>
      <c r="I989">
        <v>-10.3523252377768</v>
      </c>
      <c r="J989">
        <v>-4.4378297885565203</v>
      </c>
      <c r="K989">
        <v>517.28816131771998</v>
      </c>
      <c r="L989">
        <v>507.361386144454</v>
      </c>
      <c r="M989">
        <v>55.402175697900098</v>
      </c>
      <c r="N989">
        <v>0.75195454248432303</v>
      </c>
      <c r="O989">
        <v>27.649903288201099</v>
      </c>
      <c r="P989">
        <v>34.198572355613202</v>
      </c>
      <c r="Q989">
        <v>2.5455779639854001E-2</v>
      </c>
    </row>
    <row r="990" spans="1:17" x14ac:dyDescent="0.3">
      <c r="A990" t="s">
        <v>2132</v>
      </c>
      <c r="B990" t="s">
        <v>2133</v>
      </c>
      <c r="C990" t="s">
        <v>3186</v>
      </c>
      <c r="D990" t="s">
        <v>127</v>
      </c>
      <c r="E990">
        <v>2930.755975</v>
      </c>
      <c r="F990">
        <v>577.25</v>
      </c>
      <c r="G990">
        <v>-49.782614057646597</v>
      </c>
      <c r="H990">
        <v>-3.1935425484552402</v>
      </c>
      <c r="I990">
        <v>-18.3207804333355</v>
      </c>
      <c r="J990">
        <v>-3.12771350963685</v>
      </c>
      <c r="K990">
        <v>590.81156439796496</v>
      </c>
      <c r="L990">
        <v>631.66281466982696</v>
      </c>
      <c r="M990">
        <v>35.393723379171703</v>
      </c>
      <c r="N990">
        <v>0.52232940436447595</v>
      </c>
      <c r="O990">
        <v>48.8090082286704</v>
      </c>
      <c r="P990">
        <v>15.219560878243501</v>
      </c>
      <c r="Q990">
        <v>3.3966409088438003E-2</v>
      </c>
    </row>
    <row r="991" spans="1:17" x14ac:dyDescent="0.3">
      <c r="A991" t="s">
        <v>2134</v>
      </c>
      <c r="B991" t="s">
        <v>2135</v>
      </c>
      <c r="C991" t="s">
        <v>3186</v>
      </c>
      <c r="D991" t="s">
        <v>527</v>
      </c>
      <c r="E991">
        <v>2927.6796868699998</v>
      </c>
      <c r="F991">
        <v>96.01</v>
      </c>
      <c r="G991">
        <v>13.9086257585901</v>
      </c>
      <c r="H991">
        <v>13.875797372631601</v>
      </c>
      <c r="I991">
        <v>32.988158644209797</v>
      </c>
      <c r="J991">
        <v>2.4500480673346701</v>
      </c>
      <c r="K991">
        <v>84.327376175661001</v>
      </c>
      <c r="L991">
        <v>76.625046856236395</v>
      </c>
      <c r="M991">
        <v>77.751785426056699</v>
      </c>
      <c r="N991">
        <v>2.6753283792803599</v>
      </c>
      <c r="O991">
        <v>21.706072284137001</v>
      </c>
      <c r="P991">
        <v>86.427184466019398</v>
      </c>
      <c r="Q991">
        <v>0.15972274327029601</v>
      </c>
    </row>
    <row r="992" spans="1:17" x14ac:dyDescent="0.3">
      <c r="A992" t="s">
        <v>2136</v>
      </c>
      <c r="B992" t="s">
        <v>2137</v>
      </c>
      <c r="C992" t="s">
        <v>3186</v>
      </c>
      <c r="D992" t="s">
        <v>46</v>
      </c>
      <c r="E992">
        <v>2923.898952</v>
      </c>
      <c r="F992">
        <v>234.58</v>
      </c>
      <c r="G992">
        <v>8.0045513999352007</v>
      </c>
      <c r="H992">
        <v>-6.4289001326191402</v>
      </c>
      <c r="I992">
        <v>26.252067014777602</v>
      </c>
      <c r="J992">
        <v>-4.8430324770240798</v>
      </c>
      <c r="K992">
        <v>234.883889725686</v>
      </c>
      <c r="L992">
        <v>208.35582973819399</v>
      </c>
      <c r="M992">
        <v>37.305777125434197</v>
      </c>
      <c r="N992">
        <v>0.24638835173853099</v>
      </c>
      <c r="O992">
        <v>26.609259101372601</v>
      </c>
      <c r="P992">
        <v>66.368794326241101</v>
      </c>
    </row>
    <row r="993" spans="1:17" x14ac:dyDescent="0.3">
      <c r="A993" t="s">
        <v>2138</v>
      </c>
      <c r="B993" t="s">
        <v>2139</v>
      </c>
      <c r="C993" t="s">
        <v>3186</v>
      </c>
      <c r="D993" t="s">
        <v>197</v>
      </c>
      <c r="E993">
        <v>2895.529969875</v>
      </c>
      <c r="F993">
        <v>1916.05</v>
      </c>
      <c r="G993">
        <v>-41.163380639969397</v>
      </c>
      <c r="H993">
        <v>-3.6174609787023102</v>
      </c>
      <c r="I993">
        <v>-14.038329908904201</v>
      </c>
      <c r="J993">
        <v>-4.6168308878546602</v>
      </c>
      <c r="K993">
        <v>1987.4024923844099</v>
      </c>
      <c r="L993">
        <v>2021.4033800049599</v>
      </c>
      <c r="M993">
        <v>25.373123797546899</v>
      </c>
      <c r="N993">
        <v>0.37932104968119101</v>
      </c>
      <c r="O993">
        <v>28.389133895253199</v>
      </c>
      <c r="P993">
        <v>9.9819188933214704</v>
      </c>
      <c r="Q993">
        <v>4.0367250942798999E-2</v>
      </c>
    </row>
    <row r="994" spans="1:17" x14ac:dyDescent="0.3">
      <c r="A994" t="s">
        <v>2140</v>
      </c>
      <c r="B994" t="s">
        <v>2141</v>
      </c>
      <c r="C994" t="s">
        <v>3186</v>
      </c>
      <c r="D994" t="s">
        <v>46</v>
      </c>
      <c r="E994">
        <v>2895.3806615349999</v>
      </c>
      <c r="F994">
        <v>2670.35</v>
      </c>
      <c r="G994">
        <v>36.882892330633602</v>
      </c>
      <c r="H994">
        <v>-11.0170762143281</v>
      </c>
      <c r="I994">
        <v>-0.96316856435309794</v>
      </c>
      <c r="J994">
        <v>-1.2408576707005501</v>
      </c>
      <c r="K994">
        <v>2819.4131889517198</v>
      </c>
      <c r="L994">
        <v>2581.1443991892502</v>
      </c>
      <c r="M994">
        <v>45.821316047729702</v>
      </c>
      <c r="N994">
        <v>0.45681262098735598</v>
      </c>
      <c r="O994">
        <v>38.854457280880702</v>
      </c>
      <c r="P994">
        <v>69.923639834552901</v>
      </c>
      <c r="Q994">
        <v>0.108275511123215</v>
      </c>
    </row>
    <row r="995" spans="1:17" x14ac:dyDescent="0.3">
      <c r="A995" t="s">
        <v>2142</v>
      </c>
      <c r="B995" t="s">
        <v>2143</v>
      </c>
      <c r="C995" t="s">
        <v>3186</v>
      </c>
      <c r="D995" t="s">
        <v>95</v>
      </c>
      <c r="E995">
        <v>2881.19686572</v>
      </c>
      <c r="F995">
        <v>764.9</v>
      </c>
      <c r="G995">
        <v>-7.0248462286420299</v>
      </c>
      <c r="H995">
        <v>-4.6013350628341598</v>
      </c>
      <c r="I995">
        <v>-9.4266051382731693</v>
      </c>
      <c r="J995">
        <v>0.45170770583053599</v>
      </c>
      <c r="K995">
        <v>797.27170035743302</v>
      </c>
      <c r="L995">
        <v>762.14998002549703</v>
      </c>
      <c r="M995">
        <v>38.347638976220701</v>
      </c>
      <c r="N995">
        <v>0.68866373816733195</v>
      </c>
      <c r="O995">
        <v>32.827820630147698</v>
      </c>
      <c r="P995">
        <v>42.399702131620501</v>
      </c>
      <c r="Q995">
        <v>5.3433191920144001E-2</v>
      </c>
    </row>
    <row r="996" spans="1:17" x14ac:dyDescent="0.3">
      <c r="A996" t="s">
        <v>2144</v>
      </c>
      <c r="B996" t="s">
        <v>2145</v>
      </c>
      <c r="C996" t="s">
        <v>3186</v>
      </c>
      <c r="D996" t="s">
        <v>468</v>
      </c>
      <c r="E996">
        <v>2879.0157171999999</v>
      </c>
      <c r="F996">
        <v>4508</v>
      </c>
      <c r="G996">
        <v>5.6631664131789901</v>
      </c>
      <c r="H996">
        <v>-10.306866307118799</v>
      </c>
      <c r="I996">
        <v>36.5803640565507</v>
      </c>
      <c r="J996">
        <v>-5.1050492546664499</v>
      </c>
      <c r="K996">
        <v>4634.9238687639499</v>
      </c>
      <c r="L996">
        <v>3977.1294480554898</v>
      </c>
      <c r="M996">
        <v>19.898956236589299</v>
      </c>
      <c r="N996">
        <v>0.233830125573637</v>
      </c>
      <c r="O996">
        <v>20.3637976929902</v>
      </c>
      <c r="P996">
        <v>58.061745060570402</v>
      </c>
      <c r="Q996">
        <v>0.127028066733615</v>
      </c>
    </row>
    <row r="997" spans="1:17" x14ac:dyDescent="0.3">
      <c r="A997" t="s">
        <v>2146</v>
      </c>
      <c r="B997" t="s">
        <v>2147</v>
      </c>
      <c r="C997" t="s">
        <v>3171</v>
      </c>
      <c r="D997" t="s">
        <v>544</v>
      </c>
      <c r="E997">
        <v>2876.40032079</v>
      </c>
      <c r="F997">
        <v>50.15</v>
      </c>
      <c r="G997">
        <v>-1.76015795245137</v>
      </c>
      <c r="H997">
        <v>-3.0361148659564301</v>
      </c>
      <c r="I997">
        <v>23.666338207431998</v>
      </c>
      <c r="J997">
        <v>-5.9037986741498596</v>
      </c>
      <c r="K997">
        <v>53.6236719838098</v>
      </c>
      <c r="L997">
        <v>48.3367961529989</v>
      </c>
      <c r="M997">
        <v>26.437456045103399</v>
      </c>
      <c r="N997">
        <v>0.454968128247072</v>
      </c>
      <c r="O997">
        <v>25.623130608175401</v>
      </c>
      <c r="P997">
        <v>50.827067669172898</v>
      </c>
      <c r="Q997">
        <v>-5.3523820817926997E-2</v>
      </c>
    </row>
    <row r="998" spans="1:17" x14ac:dyDescent="0.3">
      <c r="A998" t="s">
        <v>2148</v>
      </c>
      <c r="B998" t="s">
        <v>2149</v>
      </c>
      <c r="C998" t="s">
        <v>3186</v>
      </c>
      <c r="D998" t="s">
        <v>1420</v>
      </c>
      <c r="E998">
        <v>2875.12002738</v>
      </c>
      <c r="F998">
        <v>380.7</v>
      </c>
      <c r="G998">
        <v>20.347281590082499</v>
      </c>
      <c r="H998">
        <v>-13.5473852230938</v>
      </c>
      <c r="I998">
        <v>5.6044241453602002</v>
      </c>
      <c r="J998">
        <v>-1.2390158494621</v>
      </c>
      <c r="K998">
        <v>394.69581858818702</v>
      </c>
      <c r="L998">
        <v>347.29983760317299</v>
      </c>
      <c r="M998">
        <v>34.511291212355303</v>
      </c>
      <c r="N998">
        <v>0.349984551506968</v>
      </c>
      <c r="O998">
        <v>18.689256632519001</v>
      </c>
      <c r="P998">
        <v>53.477121548074898</v>
      </c>
      <c r="Q998">
        <v>2.3021015479958998E-2</v>
      </c>
    </row>
    <row r="999" spans="1:17" x14ac:dyDescent="0.3">
      <c r="A999" t="s">
        <v>2150</v>
      </c>
      <c r="B999" t="s">
        <v>2151</v>
      </c>
      <c r="C999" t="s">
        <v>3186</v>
      </c>
      <c r="D999" t="s">
        <v>2152</v>
      </c>
      <c r="E999">
        <v>2858.34277772</v>
      </c>
      <c r="F999">
        <v>247.4</v>
      </c>
      <c r="G999">
        <v>4.1628838528052601</v>
      </c>
      <c r="H999">
        <v>-12.7143206455333</v>
      </c>
      <c r="I999">
        <v>15.4929037124919</v>
      </c>
      <c r="J999">
        <v>-7.4223831879318798</v>
      </c>
      <c r="K999">
        <v>269.96156380357797</v>
      </c>
      <c r="M999">
        <v>25.4534908830957</v>
      </c>
      <c r="N999">
        <v>0.38867274688234799</v>
      </c>
      <c r="O999">
        <v>33.3872271624898</v>
      </c>
      <c r="P999">
        <v>128.54503464203199</v>
      </c>
    </row>
    <row r="1000" spans="1:17" x14ac:dyDescent="0.3">
      <c r="A1000" t="s">
        <v>2153</v>
      </c>
      <c r="B1000" t="s">
        <v>2154</v>
      </c>
      <c r="C1000" t="s">
        <v>3186</v>
      </c>
      <c r="D1000" t="s">
        <v>220</v>
      </c>
      <c r="E1000">
        <v>2848.52635749</v>
      </c>
      <c r="F1000">
        <v>2612.9</v>
      </c>
      <c r="G1000">
        <v>143.51802348151099</v>
      </c>
      <c r="H1000">
        <v>36.884973794606601</v>
      </c>
      <c r="I1000">
        <v>101.21162780896201</v>
      </c>
      <c r="J1000">
        <v>-3.7935666590185702</v>
      </c>
      <c r="K1000">
        <v>2192.3558361411001</v>
      </c>
      <c r="L1000">
        <v>1644.17676925412</v>
      </c>
      <c r="M1000">
        <v>59.9259730629879</v>
      </c>
      <c r="N1000">
        <v>1.4812646104662199</v>
      </c>
      <c r="O1000">
        <v>7.1108729763863696</v>
      </c>
      <c r="P1000">
        <v>183.99543503070399</v>
      </c>
      <c r="Q1000">
        <v>0.129674805841415</v>
      </c>
    </row>
    <row r="1001" spans="1:17" x14ac:dyDescent="0.3">
      <c r="A1001" t="s">
        <v>2155</v>
      </c>
      <c r="B1001" t="s">
        <v>2156</v>
      </c>
      <c r="C1001" t="s">
        <v>3186</v>
      </c>
      <c r="D1001" t="s">
        <v>127</v>
      </c>
      <c r="E1001">
        <v>2846.4417279999998</v>
      </c>
      <c r="F1001">
        <v>589.54999999999995</v>
      </c>
      <c r="G1001">
        <v>3.74486125213493</v>
      </c>
      <c r="H1001">
        <v>-4.4879771502923402</v>
      </c>
      <c r="I1001">
        <v>17.825098235795998</v>
      </c>
      <c r="J1001">
        <v>2.5583965810825799</v>
      </c>
      <c r="K1001">
        <v>590.879586690412</v>
      </c>
      <c r="L1001">
        <v>546.33995377422798</v>
      </c>
      <c r="M1001">
        <v>52.779789038116803</v>
      </c>
      <c r="N1001">
        <v>0.56560220888083801</v>
      </c>
      <c r="O1001">
        <v>23.789330845560102</v>
      </c>
      <c r="P1001">
        <v>42.9212121212121</v>
      </c>
      <c r="Q1001">
        <v>2.4808061491296999E-2</v>
      </c>
    </row>
    <row r="1002" spans="1:17" x14ac:dyDescent="0.3">
      <c r="A1002" t="s">
        <v>2157</v>
      </c>
      <c r="B1002" t="s">
        <v>2158</v>
      </c>
      <c r="C1002" t="s">
        <v>3186</v>
      </c>
      <c r="D1002" t="s">
        <v>544</v>
      </c>
      <c r="E1002">
        <v>2845.3919999999998</v>
      </c>
      <c r="F1002">
        <v>161.66999999999999</v>
      </c>
      <c r="G1002">
        <v>213.23882133554599</v>
      </c>
      <c r="H1002">
        <v>8.7755269667781093</v>
      </c>
      <c r="I1002">
        <v>118.060659712895</v>
      </c>
      <c r="J1002">
        <v>-9.6804384924957105</v>
      </c>
      <c r="K1002">
        <v>155.475303947345</v>
      </c>
      <c r="L1002">
        <v>118.186942979783</v>
      </c>
      <c r="M1002">
        <v>37.065599213882301</v>
      </c>
      <c r="N1002">
        <v>1.1164471186643601</v>
      </c>
      <c r="O1002">
        <v>15.358446217603699</v>
      </c>
      <c r="P1002">
        <v>247.67741935483801</v>
      </c>
      <c r="Q1002">
        <v>5.5880083887856001E-2</v>
      </c>
    </row>
    <row r="1003" spans="1:17" x14ac:dyDescent="0.3">
      <c r="A1003" t="s">
        <v>2159</v>
      </c>
      <c r="B1003" t="s">
        <v>2160</v>
      </c>
      <c r="C1003" t="s">
        <v>3186</v>
      </c>
      <c r="D1003" t="s">
        <v>372</v>
      </c>
      <c r="E1003">
        <v>2822.0733153750002</v>
      </c>
      <c r="F1003">
        <v>1891.15</v>
      </c>
      <c r="G1003">
        <v>-46.066673970702503</v>
      </c>
      <c r="H1003">
        <v>0.71041320904805705</v>
      </c>
      <c r="I1003">
        <v>-12.914162123445299</v>
      </c>
      <c r="J1003">
        <v>-2.4913018536278702</v>
      </c>
      <c r="K1003">
        <v>1889.5854020182801</v>
      </c>
      <c r="L1003">
        <v>1967.9794621097301</v>
      </c>
      <c r="M1003">
        <v>50.426971367899903</v>
      </c>
      <c r="N1003">
        <v>0.44500983264247701</v>
      </c>
      <c r="O1003">
        <v>30.079581207201901</v>
      </c>
      <c r="P1003">
        <v>11.9023668639053</v>
      </c>
      <c r="Q1003">
        <v>-0.10315984914917301</v>
      </c>
    </row>
    <row r="1004" spans="1:17" x14ac:dyDescent="0.3">
      <c r="A1004" t="s">
        <v>2161</v>
      </c>
      <c r="B1004" t="s">
        <v>2162</v>
      </c>
      <c r="C1004" t="s">
        <v>3186</v>
      </c>
      <c r="D1004" t="s">
        <v>72</v>
      </c>
      <c r="E1004">
        <v>2805.5324085099901</v>
      </c>
      <c r="F1004">
        <v>492.05</v>
      </c>
      <c r="G1004">
        <v>-22.4036192928946</v>
      </c>
      <c r="H1004">
        <v>-9.4819470005653006</v>
      </c>
      <c r="I1004">
        <v>-11.417162827181</v>
      </c>
      <c r="J1004">
        <v>-2.5624099412282799</v>
      </c>
      <c r="K1004">
        <v>531.57871365601397</v>
      </c>
      <c r="M1004">
        <v>36.560108730347103</v>
      </c>
      <c r="O1004">
        <v>27.5276902753785</v>
      </c>
      <c r="P1004">
        <v>4.6469587409613</v>
      </c>
    </row>
    <row r="1005" spans="1:17" x14ac:dyDescent="0.3">
      <c r="A1005" t="s">
        <v>2163</v>
      </c>
      <c r="B1005" t="s">
        <v>2164</v>
      </c>
      <c r="C1005" t="s">
        <v>3186</v>
      </c>
      <c r="D1005" t="s">
        <v>215</v>
      </c>
      <c r="E1005">
        <v>2796.64</v>
      </c>
      <c r="F1005">
        <v>635.6</v>
      </c>
      <c r="G1005">
        <v>98.943507979493603</v>
      </c>
      <c r="H1005">
        <v>37.067008742388602</v>
      </c>
      <c r="I1005">
        <v>135.71806040241299</v>
      </c>
      <c r="J1005">
        <v>3.1963497486941801</v>
      </c>
      <c r="K1005">
        <v>520.950433699933</v>
      </c>
      <c r="L1005">
        <v>393.09387486110899</v>
      </c>
      <c r="M1005">
        <v>64.162596335660098</v>
      </c>
      <c r="N1005">
        <v>0.63957537926317298</v>
      </c>
      <c r="O1005">
        <v>5.4122089364380104</v>
      </c>
      <c r="P1005">
        <v>179.44603209496501</v>
      </c>
      <c r="Q1005">
        <v>0.205802142612521</v>
      </c>
    </row>
    <row r="1006" spans="1:17" x14ac:dyDescent="0.3">
      <c r="A1006" t="s">
        <v>2165</v>
      </c>
      <c r="B1006" t="s">
        <v>2166</v>
      </c>
      <c r="C1006" t="s">
        <v>3186</v>
      </c>
      <c r="D1006" t="s">
        <v>206</v>
      </c>
      <c r="E1006">
        <v>2796.50087304</v>
      </c>
      <c r="F1006">
        <v>1932.4</v>
      </c>
      <c r="G1006">
        <v>34.330812180554602</v>
      </c>
      <c r="H1006">
        <v>-7.5247871029200599</v>
      </c>
      <c r="I1006">
        <v>-10.764985651847301</v>
      </c>
      <c r="J1006">
        <v>-3.4259832099053602</v>
      </c>
      <c r="K1006">
        <v>2022.3321683347101</v>
      </c>
      <c r="L1006">
        <v>1863.8817239391699</v>
      </c>
      <c r="M1006">
        <v>38.8221772013585</v>
      </c>
      <c r="N1006">
        <v>0.83912705269114096</v>
      </c>
      <c r="O1006">
        <v>28.337818257089602</v>
      </c>
      <c r="P1006">
        <v>66.765911542610496</v>
      </c>
      <c r="Q1006">
        <v>0.129661902477757</v>
      </c>
    </row>
    <row r="1007" spans="1:17" x14ac:dyDescent="0.3">
      <c r="A1007" t="s">
        <v>2167</v>
      </c>
      <c r="B1007" t="s">
        <v>2168</v>
      </c>
      <c r="C1007" t="s">
        <v>3186</v>
      </c>
      <c r="D1007" t="s">
        <v>95</v>
      </c>
      <c r="E1007">
        <v>2781.6399000000001</v>
      </c>
      <c r="F1007">
        <v>417.1</v>
      </c>
      <c r="G1007">
        <v>113.940850057153</v>
      </c>
      <c r="H1007">
        <v>8.9664286951469894</v>
      </c>
      <c r="I1007">
        <v>6.9335493054495601</v>
      </c>
      <c r="J1007">
        <v>9.9786763207525393</v>
      </c>
      <c r="K1007">
        <v>401.710653512531</v>
      </c>
      <c r="L1007">
        <v>357.46018103226902</v>
      </c>
      <c r="M1007">
        <v>65.303654659275296</v>
      </c>
      <c r="N1007">
        <v>0.991253464812348</v>
      </c>
      <c r="O1007">
        <v>23.207863821625399</v>
      </c>
      <c r="P1007">
        <v>162.35454450152</v>
      </c>
      <c r="Q1007">
        <v>0.235942561565299</v>
      </c>
    </row>
    <row r="1008" spans="1:17" x14ac:dyDescent="0.3">
      <c r="A1008" t="s">
        <v>2169</v>
      </c>
      <c r="B1008" t="s">
        <v>2170</v>
      </c>
      <c r="C1008" t="s">
        <v>3186</v>
      </c>
      <c r="D1008" t="s">
        <v>220</v>
      </c>
      <c r="E1008">
        <v>2778.8664934799999</v>
      </c>
      <c r="F1008">
        <v>6365.8</v>
      </c>
      <c r="G1008">
        <v>103.445661068208</v>
      </c>
      <c r="H1008">
        <v>9.7226983511198508</v>
      </c>
      <c r="I1008">
        <v>62.3654065302877</v>
      </c>
      <c r="J1008">
        <v>7.5117567254383797</v>
      </c>
      <c r="K1008">
        <v>5881.3537586386001</v>
      </c>
      <c r="L1008">
        <v>4722.7515030546801</v>
      </c>
      <c r="M1008">
        <v>65.616673182022296</v>
      </c>
      <c r="N1008">
        <v>0.21420531461655301</v>
      </c>
      <c r="O1008">
        <v>6.1948223318357396</v>
      </c>
      <c r="P1008">
        <v>158.347030295651</v>
      </c>
      <c r="Q1008">
        <v>0.12283752572032999</v>
      </c>
    </row>
    <row r="1009" spans="1:17" x14ac:dyDescent="0.3">
      <c r="A1009" t="s">
        <v>2171</v>
      </c>
      <c r="B1009" t="s">
        <v>2172</v>
      </c>
      <c r="C1009" t="s">
        <v>3186</v>
      </c>
      <c r="D1009" t="s">
        <v>138</v>
      </c>
      <c r="E1009">
        <v>2774.907275</v>
      </c>
      <c r="F1009">
        <v>496.45</v>
      </c>
      <c r="G1009">
        <v>-36.725944010303301</v>
      </c>
      <c r="H1009">
        <v>23.8550870371112</v>
      </c>
      <c r="I1009">
        <v>2.6786456166272399</v>
      </c>
      <c r="J1009">
        <v>-2.8570203308386701</v>
      </c>
      <c r="K1009">
        <v>435.67357408109399</v>
      </c>
      <c r="L1009">
        <v>440.53394540966701</v>
      </c>
      <c r="M1009">
        <v>64.855194086210204</v>
      </c>
      <c r="N1009">
        <v>1.8013697792501799</v>
      </c>
      <c r="O1009">
        <v>20.858092456440701</v>
      </c>
      <c r="P1009">
        <v>52.753846153846098</v>
      </c>
      <c r="Q1009">
        <v>0.25046611157881798</v>
      </c>
    </row>
    <row r="1010" spans="1:17" x14ac:dyDescent="0.3">
      <c r="A1010" t="s">
        <v>2173</v>
      </c>
      <c r="B1010" t="s">
        <v>2174</v>
      </c>
      <c r="C1010" t="s">
        <v>3186</v>
      </c>
      <c r="D1010" t="s">
        <v>407</v>
      </c>
      <c r="E1010">
        <v>2756.0509025000001</v>
      </c>
      <c r="F1010">
        <v>1608.95</v>
      </c>
      <c r="G1010">
        <v>246.66912054279601</v>
      </c>
      <c r="H1010">
        <v>-7.8919545405486602</v>
      </c>
      <c r="I1010">
        <v>125.18817939021601</v>
      </c>
      <c r="J1010">
        <v>-6.7479404896958304</v>
      </c>
      <c r="K1010">
        <v>1689.0744174685899</v>
      </c>
      <c r="L1010">
        <v>1226.49701387602</v>
      </c>
      <c r="M1010">
        <v>26.503603332175299</v>
      </c>
      <c r="N1010">
        <v>0.449003124256595</v>
      </c>
      <c r="O1010">
        <v>35.442369247024402</v>
      </c>
      <c r="P1010">
        <v>288.63526570048299</v>
      </c>
      <c r="Q1010">
        <v>0.278849544443034</v>
      </c>
    </row>
    <row r="1011" spans="1:17" x14ac:dyDescent="0.3">
      <c r="A1011" t="s">
        <v>2175</v>
      </c>
      <c r="B1011" t="s">
        <v>2176</v>
      </c>
      <c r="C1011" t="s">
        <v>3186</v>
      </c>
      <c r="D1011" t="s">
        <v>2177</v>
      </c>
      <c r="E1011">
        <v>2749.0061040000001</v>
      </c>
      <c r="F1011">
        <v>279.24</v>
      </c>
      <c r="G1011">
        <v>143.619185156523</v>
      </c>
      <c r="H1011">
        <v>38.944918267007701</v>
      </c>
      <c r="I1011">
        <v>88.466510795732304</v>
      </c>
      <c r="J1011">
        <v>6.5373134056003304</v>
      </c>
      <c r="K1011">
        <v>194.919582027985</v>
      </c>
      <c r="M1011">
        <v>81.024521682105004</v>
      </c>
      <c r="N1011">
        <v>3.5619978576705398</v>
      </c>
      <c r="O1011">
        <v>3.1012748889843702</v>
      </c>
      <c r="P1011">
        <v>214.28249859313399</v>
      </c>
    </row>
    <row r="1012" spans="1:17" x14ac:dyDescent="0.3">
      <c r="A1012" t="s">
        <v>2178</v>
      </c>
      <c r="B1012" t="s">
        <v>2179</v>
      </c>
      <c r="C1012" t="s">
        <v>3186</v>
      </c>
      <c r="D1012" t="s">
        <v>685</v>
      </c>
      <c r="E1012">
        <v>2746.3189916199999</v>
      </c>
      <c r="F1012">
        <v>2317.4</v>
      </c>
      <c r="G1012">
        <v>-25.070746165906399</v>
      </c>
      <c r="H1012">
        <v>-8.4348445188878198</v>
      </c>
      <c r="I1012">
        <v>-5.7214988142749297</v>
      </c>
      <c r="J1012">
        <v>-0.33866648961741802</v>
      </c>
      <c r="K1012">
        <v>2498.7961609989702</v>
      </c>
      <c r="L1012">
        <v>2414.9964511796702</v>
      </c>
      <c r="M1012">
        <v>33.155805119781803</v>
      </c>
      <c r="N1012">
        <v>0.66902499901488299</v>
      </c>
      <c r="O1012">
        <v>39.380340036247503</v>
      </c>
      <c r="P1012">
        <v>19.0210831771141</v>
      </c>
      <c r="Q1012">
        <v>7.5043745597350997E-2</v>
      </c>
    </row>
    <row r="1013" spans="1:17" x14ac:dyDescent="0.3">
      <c r="A1013" t="s">
        <v>2180</v>
      </c>
      <c r="B1013" t="s">
        <v>2181</v>
      </c>
      <c r="C1013" t="s">
        <v>3183</v>
      </c>
      <c r="D1013" t="s">
        <v>262</v>
      </c>
      <c r="E1013">
        <v>2742.5656589999999</v>
      </c>
      <c r="F1013">
        <v>401.75</v>
      </c>
      <c r="G1013">
        <v>-57.693750502116401</v>
      </c>
      <c r="H1013">
        <v>-6.1748561563353199</v>
      </c>
      <c r="I1013">
        <v>-24.259965520380401</v>
      </c>
      <c r="J1013">
        <v>-3.04545438021675</v>
      </c>
      <c r="K1013">
        <v>420.93354467581702</v>
      </c>
      <c r="L1013">
        <v>467.82790850608598</v>
      </c>
      <c r="M1013">
        <v>32.761745486141599</v>
      </c>
      <c r="N1013">
        <v>0.78742707918572696</v>
      </c>
      <c r="O1013">
        <v>48.102053515868</v>
      </c>
      <c r="P1013">
        <v>0.96757979391808302</v>
      </c>
      <c r="Q1013">
        <v>-0.18658269188746501</v>
      </c>
    </row>
    <row r="1014" spans="1:17" x14ac:dyDescent="0.3">
      <c r="A1014" t="s">
        <v>2182</v>
      </c>
      <c r="B1014" t="s">
        <v>2183</v>
      </c>
      <c r="C1014" t="s">
        <v>3186</v>
      </c>
      <c r="D1014" t="s">
        <v>46</v>
      </c>
      <c r="E1014">
        <v>2727.7546358250002</v>
      </c>
      <c r="F1014">
        <v>405.75</v>
      </c>
      <c r="G1014">
        <v>105.478748407201</v>
      </c>
      <c r="H1014">
        <v>-7.6964953922724701</v>
      </c>
      <c r="I1014">
        <v>47.792516591531303</v>
      </c>
      <c r="J1014">
        <v>-6.9793804308965396E-2</v>
      </c>
      <c r="K1014">
        <v>431.16235761744099</v>
      </c>
      <c r="L1014">
        <v>353.62247365049097</v>
      </c>
      <c r="M1014">
        <v>39.629877068337301</v>
      </c>
      <c r="N1014">
        <v>0.15877376317273101</v>
      </c>
      <c r="O1014">
        <v>59.211337030190997</v>
      </c>
      <c r="P1014">
        <v>157.210776545166</v>
      </c>
      <c r="Q1014">
        <v>3.4021580835499998E-2</v>
      </c>
    </row>
    <row r="1015" spans="1:17" x14ac:dyDescent="0.3">
      <c r="A1015" t="s">
        <v>2184</v>
      </c>
      <c r="B1015" t="s">
        <v>2185</v>
      </c>
      <c r="C1015" t="s">
        <v>3186</v>
      </c>
      <c r="D1015" t="s">
        <v>46</v>
      </c>
      <c r="E1015">
        <v>2718.5380894250002</v>
      </c>
      <c r="F1015">
        <v>2172.65</v>
      </c>
      <c r="G1015">
        <v>36.187273904996601</v>
      </c>
      <c r="H1015">
        <v>-10.6931807620002</v>
      </c>
      <c r="I1015">
        <v>22.709898340078801</v>
      </c>
      <c r="J1015">
        <v>2.8799487811304298</v>
      </c>
      <c r="K1015">
        <v>2175.1625302207899</v>
      </c>
      <c r="L1015">
        <v>1951.02583414844</v>
      </c>
      <c r="M1015">
        <v>65.139234197813096</v>
      </c>
      <c r="N1015">
        <v>1.79786571959931</v>
      </c>
      <c r="O1015">
        <v>21.510597657238801</v>
      </c>
      <c r="P1015">
        <v>73.6730615507593</v>
      </c>
      <c r="Q1015">
        <v>0.14976206055293501</v>
      </c>
    </row>
    <row r="1016" spans="1:17" x14ac:dyDescent="0.3">
      <c r="A1016" t="s">
        <v>2186</v>
      </c>
      <c r="B1016" t="s">
        <v>2187</v>
      </c>
      <c r="C1016" t="s">
        <v>3186</v>
      </c>
      <c r="D1016" t="s">
        <v>631</v>
      </c>
      <c r="E1016">
        <v>2715.5702369999999</v>
      </c>
      <c r="F1016">
        <v>624.95000000000005</v>
      </c>
      <c r="G1016">
        <v>-2.4175732246063601</v>
      </c>
      <c r="H1016">
        <v>-7.3399714264705196</v>
      </c>
      <c r="I1016">
        <v>11.7421010068889</v>
      </c>
      <c r="J1016">
        <v>-1.9920162404408801</v>
      </c>
      <c r="K1016">
        <v>624.23222293728395</v>
      </c>
      <c r="L1016">
        <v>575.87580996804002</v>
      </c>
      <c r="M1016">
        <v>49.915034669175903</v>
      </c>
      <c r="N1016">
        <v>0.530713310739376</v>
      </c>
      <c r="O1016">
        <v>12.008960716857301</v>
      </c>
      <c r="P1016">
        <v>37.351648351648301</v>
      </c>
      <c r="Q1016">
        <v>1.8193207798950999E-2</v>
      </c>
    </row>
    <row r="1017" spans="1:17" x14ac:dyDescent="0.3">
      <c r="A1017" t="s">
        <v>2188</v>
      </c>
      <c r="B1017" t="s">
        <v>2189</v>
      </c>
      <c r="C1017" t="s">
        <v>3178</v>
      </c>
      <c r="D1017" t="s">
        <v>631</v>
      </c>
      <c r="E1017">
        <v>2703.2824945819998</v>
      </c>
      <c r="F1017">
        <v>183.46</v>
      </c>
      <c r="G1017">
        <v>-51.135433398059703</v>
      </c>
      <c r="H1017">
        <v>18.5682091978952</v>
      </c>
      <c r="I1017">
        <v>-12.5122759916808</v>
      </c>
      <c r="J1017">
        <v>5.5453003310417897</v>
      </c>
      <c r="K1017">
        <v>173.70923375393701</v>
      </c>
      <c r="L1017">
        <v>206.55134920930999</v>
      </c>
      <c r="M1017">
        <v>66.530350350477093</v>
      </c>
      <c r="N1017">
        <v>1.7755689066067899</v>
      </c>
      <c r="O1017">
        <v>70.064319197645204</v>
      </c>
      <c r="P1017">
        <v>27.473596442468001</v>
      </c>
    </row>
    <row r="1018" spans="1:17" x14ac:dyDescent="0.3">
      <c r="A1018" t="s">
        <v>2190</v>
      </c>
      <c r="B1018" t="s">
        <v>2191</v>
      </c>
      <c r="C1018" t="s">
        <v>3174</v>
      </c>
      <c r="D1018" t="s">
        <v>46</v>
      </c>
      <c r="E1018">
        <v>2701.3898476949998</v>
      </c>
      <c r="F1018">
        <v>681.45</v>
      </c>
      <c r="G1018">
        <v>-41.798399710928798</v>
      </c>
      <c r="H1018">
        <v>-1.91132386845414</v>
      </c>
      <c r="I1018">
        <v>-3.94010976408667</v>
      </c>
      <c r="J1018">
        <v>0.37040657321442699</v>
      </c>
      <c r="K1018">
        <v>680.33753238761005</v>
      </c>
      <c r="L1018">
        <v>692.95982970131502</v>
      </c>
      <c r="M1018">
        <v>49.875999258083802</v>
      </c>
      <c r="N1018">
        <v>0.53949710938416295</v>
      </c>
      <c r="O1018">
        <v>19.5979162080856</v>
      </c>
      <c r="P1018">
        <v>13.5939323220536</v>
      </c>
      <c r="Q1018">
        <v>3.2547939422310997E-2</v>
      </c>
    </row>
    <row r="1019" spans="1:17" x14ac:dyDescent="0.3">
      <c r="A1019" t="s">
        <v>2192</v>
      </c>
      <c r="B1019" t="s">
        <v>2193</v>
      </c>
      <c r="C1019" t="s">
        <v>3186</v>
      </c>
      <c r="D1019" t="s">
        <v>1328</v>
      </c>
      <c r="E1019">
        <v>2700.73093905</v>
      </c>
      <c r="F1019">
        <v>512.65</v>
      </c>
      <c r="G1019">
        <v>72.923830465406994</v>
      </c>
      <c r="H1019">
        <v>1.20798848763113</v>
      </c>
      <c r="I1019">
        <v>78.977421118550794</v>
      </c>
      <c r="J1019">
        <v>-7.7804630385733997</v>
      </c>
      <c r="K1019">
        <v>503.692260138932</v>
      </c>
      <c r="L1019">
        <v>376.16341390676598</v>
      </c>
      <c r="M1019">
        <v>32.393643373370502</v>
      </c>
      <c r="N1019">
        <v>0.54447044479122597</v>
      </c>
      <c r="O1019">
        <v>19.7113040085828</v>
      </c>
      <c r="P1019">
        <v>142.215922513583</v>
      </c>
      <c r="Q1019">
        <v>9.7976590647153999E-2</v>
      </c>
    </row>
    <row r="1020" spans="1:17" x14ac:dyDescent="0.3">
      <c r="A1020" t="s">
        <v>2194</v>
      </c>
      <c r="B1020" t="s">
        <v>2195</v>
      </c>
      <c r="C1020" t="s">
        <v>3186</v>
      </c>
      <c r="D1020" t="s">
        <v>379</v>
      </c>
      <c r="E1020">
        <v>2691.9232751499999</v>
      </c>
      <c r="F1020">
        <v>909.5</v>
      </c>
      <c r="G1020">
        <v>63.965937397038701</v>
      </c>
      <c r="H1020">
        <v>-0.40590857574100397</v>
      </c>
      <c r="I1020">
        <v>75.529761194682493</v>
      </c>
      <c r="J1020">
        <v>-5.2371467833335403</v>
      </c>
      <c r="K1020">
        <v>862.47308772135398</v>
      </c>
      <c r="L1020">
        <v>693.08051286970601</v>
      </c>
      <c r="M1020">
        <v>39.3170088062747</v>
      </c>
      <c r="N1020">
        <v>0.40188588505855399</v>
      </c>
      <c r="O1020">
        <v>19.2138537658053</v>
      </c>
      <c r="P1020">
        <v>99.255121042830496</v>
      </c>
      <c r="Q1020">
        <v>6.5162958643257995E-2</v>
      </c>
    </row>
    <row r="1021" spans="1:17" x14ac:dyDescent="0.3">
      <c r="A1021" t="s">
        <v>2196</v>
      </c>
      <c r="B1021" t="s">
        <v>2197</v>
      </c>
      <c r="C1021" t="s">
        <v>3186</v>
      </c>
      <c r="D1021" t="s">
        <v>785</v>
      </c>
      <c r="E1021">
        <v>2689.0065</v>
      </c>
      <c r="F1021">
        <v>31.55</v>
      </c>
      <c r="G1021">
        <v>110.992177221463</v>
      </c>
      <c r="H1021">
        <v>-2.4612992434306</v>
      </c>
      <c r="I1021">
        <v>-30.266453752427399</v>
      </c>
      <c r="J1021">
        <v>-11.8614679319715</v>
      </c>
      <c r="K1021">
        <v>34.571695014136502</v>
      </c>
      <c r="L1021">
        <v>32.355496562739397</v>
      </c>
      <c r="M1021">
        <v>29.758732405339298</v>
      </c>
      <c r="N1021">
        <v>1.7250919660390001</v>
      </c>
      <c r="O1021">
        <v>43.423137876386598</v>
      </c>
      <c r="P1021">
        <v>142.692307692307</v>
      </c>
      <c r="Q1021">
        <v>0.147474496990087</v>
      </c>
    </row>
    <row r="1022" spans="1:17" x14ac:dyDescent="0.3">
      <c r="A1022" t="s">
        <v>2198</v>
      </c>
      <c r="B1022" t="s">
        <v>2199</v>
      </c>
      <c r="C1022" t="s">
        <v>3170</v>
      </c>
      <c r="D1022" t="s">
        <v>282</v>
      </c>
      <c r="E1022">
        <v>2684.1895156299902</v>
      </c>
      <c r="F1022">
        <v>1798.3</v>
      </c>
      <c r="G1022">
        <v>-5.8203317492954199</v>
      </c>
      <c r="H1022">
        <v>-1.2331783847184199</v>
      </c>
      <c r="I1022">
        <v>-8.0195193306038703</v>
      </c>
      <c r="J1022">
        <v>-3.2781083891218499</v>
      </c>
      <c r="K1022">
        <v>1776.88023817511</v>
      </c>
      <c r="L1022">
        <v>1701.4081552652499</v>
      </c>
      <c r="M1022">
        <v>53.234868382521903</v>
      </c>
      <c r="N1022">
        <v>0.63435198646645596</v>
      </c>
      <c r="O1022">
        <v>18.300617249624601</v>
      </c>
      <c r="P1022">
        <v>37.274809160305303</v>
      </c>
      <c r="Q1022">
        <v>2.1359534337976001E-2</v>
      </c>
    </row>
    <row r="1023" spans="1:17" x14ac:dyDescent="0.3">
      <c r="A1023" t="s">
        <v>2200</v>
      </c>
      <c r="B1023" t="s">
        <v>2201</v>
      </c>
      <c r="C1023" t="s">
        <v>3175</v>
      </c>
      <c r="D1023" t="s">
        <v>271</v>
      </c>
      <c r="E1023">
        <v>2682.9564076699999</v>
      </c>
      <c r="F1023">
        <v>830.9</v>
      </c>
      <c r="G1023">
        <v>1.69468976854779</v>
      </c>
      <c r="H1023">
        <v>21.688694457588401</v>
      </c>
      <c r="I1023">
        <v>31.2111491844916</v>
      </c>
      <c r="J1023">
        <v>7.6516396565378297</v>
      </c>
      <c r="K1023">
        <v>716.24940265915802</v>
      </c>
      <c r="L1023">
        <v>656.51576545360399</v>
      </c>
      <c r="M1023">
        <v>80.780192731298897</v>
      </c>
      <c r="N1023">
        <v>1.1960551124194501</v>
      </c>
      <c r="O1023">
        <v>0.84245998315079995</v>
      </c>
      <c r="P1023">
        <v>57.352523435280702</v>
      </c>
      <c r="Q1023">
        <v>-8.5163695997240007E-3</v>
      </c>
    </row>
    <row r="1024" spans="1:17" x14ac:dyDescent="0.3">
      <c r="A1024" t="s">
        <v>2202</v>
      </c>
      <c r="B1024" t="s">
        <v>2203</v>
      </c>
      <c r="C1024" t="s">
        <v>3186</v>
      </c>
      <c r="D1024" t="s">
        <v>141</v>
      </c>
      <c r="E1024">
        <v>2678.4767944</v>
      </c>
      <c r="F1024">
        <v>3640.6</v>
      </c>
      <c r="G1024">
        <v>385.128993313482</v>
      </c>
      <c r="H1024">
        <v>74.285632789940806</v>
      </c>
      <c r="I1024">
        <v>323.96202775009101</v>
      </c>
      <c r="J1024">
        <v>20.029294803938601</v>
      </c>
      <c r="K1024">
        <v>2361.2729188404201</v>
      </c>
      <c r="L1024">
        <v>1644.3989299852101</v>
      </c>
      <c r="M1024">
        <v>93.5457341848346</v>
      </c>
      <c r="N1024">
        <v>1.28933454941599</v>
      </c>
      <c r="O1024">
        <v>0</v>
      </c>
      <c r="P1024">
        <v>542.36435818261998</v>
      </c>
      <c r="Q1024">
        <v>0.26244953256089498</v>
      </c>
    </row>
    <row r="1025" spans="1:17" x14ac:dyDescent="0.3">
      <c r="A1025" t="s">
        <v>2204</v>
      </c>
      <c r="B1025" t="s">
        <v>2205</v>
      </c>
      <c r="C1025" t="s">
        <v>3186</v>
      </c>
      <c r="D1025" t="s">
        <v>407</v>
      </c>
      <c r="E1025">
        <v>2678.3674603049999</v>
      </c>
      <c r="F1025">
        <v>1161.1500000000001</v>
      </c>
      <c r="G1025">
        <v>-37.521739973753</v>
      </c>
      <c r="H1025">
        <v>-3.1665656691562201</v>
      </c>
      <c r="I1025">
        <v>-16.9330697123047</v>
      </c>
      <c r="J1025">
        <v>-3.0792867210982098</v>
      </c>
      <c r="K1025">
        <v>1175.6400986973299</v>
      </c>
      <c r="L1025">
        <v>1204.4611166013401</v>
      </c>
      <c r="M1025">
        <v>42.0095269519352</v>
      </c>
      <c r="N1025">
        <v>0.82236762637904604</v>
      </c>
      <c r="O1025">
        <v>24.014985144038199</v>
      </c>
      <c r="P1025">
        <v>6.4298808432630796</v>
      </c>
      <c r="Q1025">
        <v>-1.7904321018740999E-2</v>
      </c>
    </row>
    <row r="1026" spans="1:17" x14ac:dyDescent="0.3">
      <c r="A1026" t="s">
        <v>2206</v>
      </c>
      <c r="B1026" t="s">
        <v>2207</v>
      </c>
      <c r="C1026" t="s">
        <v>3186</v>
      </c>
      <c r="D1026" t="s">
        <v>1996</v>
      </c>
      <c r="E1026">
        <v>2673.92</v>
      </c>
      <c r="F1026">
        <v>417.8</v>
      </c>
      <c r="G1026">
        <v>39.0254511758937</v>
      </c>
      <c r="H1026">
        <v>33.104585608850797</v>
      </c>
      <c r="I1026">
        <v>45.138200505796902</v>
      </c>
      <c r="J1026">
        <v>-7.4261103817569198</v>
      </c>
      <c r="K1026">
        <v>366.48837437626702</v>
      </c>
      <c r="L1026">
        <v>302.59421945888801</v>
      </c>
      <c r="M1026">
        <v>50.029726752253197</v>
      </c>
      <c r="N1026">
        <v>2.2292522913753898</v>
      </c>
      <c r="O1026">
        <v>14.073719483006199</v>
      </c>
      <c r="P1026">
        <v>84.012332085443703</v>
      </c>
      <c r="Q1026">
        <v>0.17948623616538201</v>
      </c>
    </row>
    <row r="1027" spans="1:17" x14ac:dyDescent="0.3">
      <c r="A1027" t="s">
        <v>2208</v>
      </c>
      <c r="B1027" t="s">
        <v>2209</v>
      </c>
      <c r="C1027" t="s">
        <v>3186</v>
      </c>
      <c r="D1027" t="s">
        <v>132</v>
      </c>
      <c r="E1027">
        <v>2668.62706794</v>
      </c>
      <c r="F1027">
        <v>10.199999999999999</v>
      </c>
      <c r="G1027">
        <v>225.67649546805001</v>
      </c>
      <c r="H1027">
        <v>-3.7158455523446401</v>
      </c>
      <c r="I1027">
        <v>-0.454444424236847</v>
      </c>
      <c r="J1027">
        <v>-4.8364219172761702</v>
      </c>
      <c r="K1027">
        <v>10.098078272871801</v>
      </c>
      <c r="L1027">
        <v>9.5448243754245894</v>
      </c>
      <c r="M1027">
        <v>60.0951855883539</v>
      </c>
      <c r="N1027">
        <v>1.00773000706241</v>
      </c>
      <c r="O1027">
        <v>94.117647058823493</v>
      </c>
      <c r="P1027">
        <v>363.636363636363</v>
      </c>
      <c r="Q1027">
        <v>0.14024646232073601</v>
      </c>
    </row>
    <row r="1028" spans="1:17" x14ac:dyDescent="0.3">
      <c r="A1028" t="s">
        <v>2210</v>
      </c>
      <c r="B1028" t="s">
        <v>2211</v>
      </c>
      <c r="C1028" t="s">
        <v>3182</v>
      </c>
      <c r="D1028" t="s">
        <v>423</v>
      </c>
      <c r="E1028">
        <v>2668.3236045499998</v>
      </c>
      <c r="F1028">
        <v>502.75</v>
      </c>
      <c r="G1028">
        <v>-23.1726680410484</v>
      </c>
      <c r="H1028">
        <v>10.066944684838401</v>
      </c>
      <c r="I1028">
        <v>-10.875091292058601</v>
      </c>
      <c r="J1028">
        <v>0.65455730503131604</v>
      </c>
      <c r="K1028">
        <v>479.75960681336801</v>
      </c>
      <c r="L1028">
        <v>494.01875263036402</v>
      </c>
      <c r="M1028">
        <v>67.538209738042397</v>
      </c>
      <c r="N1028">
        <v>2.7855433585606102</v>
      </c>
      <c r="O1028">
        <v>15.763301839880601</v>
      </c>
      <c r="P1028">
        <v>16.081736319556601</v>
      </c>
      <c r="Q1028">
        <v>-1.761371320317E-3</v>
      </c>
    </row>
    <row r="1029" spans="1:17" x14ac:dyDescent="0.3">
      <c r="A1029" t="s">
        <v>2212</v>
      </c>
      <c r="B1029" t="s">
        <v>2213</v>
      </c>
      <c r="C1029" t="s">
        <v>3186</v>
      </c>
      <c r="D1029" t="s">
        <v>902</v>
      </c>
      <c r="E1029">
        <v>2664.7498286549999</v>
      </c>
      <c r="F1029">
        <v>2116.35</v>
      </c>
      <c r="G1029">
        <v>343.88685292948799</v>
      </c>
      <c r="H1029">
        <v>29.687462180598502</v>
      </c>
      <c r="I1029">
        <v>223.39235630242499</v>
      </c>
      <c r="J1029">
        <v>-12.5380235876616</v>
      </c>
      <c r="K1029">
        <v>1654.2759009521701</v>
      </c>
      <c r="L1029">
        <v>1030.02427513405</v>
      </c>
      <c r="M1029">
        <v>56.409271853132502</v>
      </c>
      <c r="N1029">
        <v>0.51330422954562405</v>
      </c>
      <c r="O1029">
        <v>12.457769272568299</v>
      </c>
      <c r="P1029">
        <v>453.36645313112803</v>
      </c>
    </row>
    <row r="1030" spans="1:17" x14ac:dyDescent="0.3">
      <c r="A1030" t="s">
        <v>2214</v>
      </c>
      <c r="B1030" t="s">
        <v>2215</v>
      </c>
      <c r="C1030" t="s">
        <v>3186</v>
      </c>
      <c r="D1030" t="s">
        <v>1568</v>
      </c>
      <c r="E1030">
        <v>2650.4083785600001</v>
      </c>
      <c r="F1030">
        <v>355.2</v>
      </c>
      <c r="G1030">
        <v>-37.247642462984203</v>
      </c>
      <c r="H1030">
        <v>-10.426148103264101</v>
      </c>
      <c r="I1030">
        <v>-26.261185997270498</v>
      </c>
      <c r="J1030">
        <v>-4.0063266304357397</v>
      </c>
      <c r="O1030">
        <v>21.382319819819799</v>
      </c>
      <c r="P1030">
        <v>4.2865531415149496</v>
      </c>
    </row>
    <row r="1031" spans="1:17" x14ac:dyDescent="0.3">
      <c r="A1031" t="s">
        <v>2216</v>
      </c>
      <c r="B1031" t="s">
        <v>2217</v>
      </c>
      <c r="C1031" t="s">
        <v>3186</v>
      </c>
      <c r="D1031" t="s">
        <v>285</v>
      </c>
      <c r="E1031">
        <v>2648.1738791429998</v>
      </c>
      <c r="F1031">
        <v>104.13</v>
      </c>
      <c r="G1031">
        <v>-1.3410556366369</v>
      </c>
      <c r="H1031">
        <v>8.9909974984474399</v>
      </c>
      <c r="I1031">
        <v>14.8577160613694</v>
      </c>
      <c r="J1031">
        <v>-3.3493866854143302</v>
      </c>
      <c r="K1031">
        <v>96.850592990209805</v>
      </c>
      <c r="L1031">
        <v>88.484772152431901</v>
      </c>
      <c r="M1031">
        <v>45.928539770328499</v>
      </c>
      <c r="N1031">
        <v>1.1475452012863001</v>
      </c>
      <c r="O1031">
        <v>8.5662153077883296</v>
      </c>
      <c r="P1031">
        <v>45.8403361344537</v>
      </c>
      <c r="Q1031">
        <v>-3.7935824400724003E-2</v>
      </c>
    </row>
    <row r="1032" spans="1:17" x14ac:dyDescent="0.3">
      <c r="A1032" t="s">
        <v>2218</v>
      </c>
      <c r="B1032" t="s">
        <v>2219</v>
      </c>
      <c r="C1032" t="s">
        <v>3186</v>
      </c>
      <c r="D1032" t="s">
        <v>54</v>
      </c>
      <c r="E1032">
        <v>2647.3472543399998</v>
      </c>
      <c r="F1032">
        <v>1072.2</v>
      </c>
      <c r="G1032">
        <v>17.659635381808702</v>
      </c>
      <c r="H1032">
        <v>-4.4635500554183096</v>
      </c>
      <c r="I1032">
        <v>-6.4234637215726798</v>
      </c>
      <c r="J1032">
        <v>-1.8703494057218699</v>
      </c>
      <c r="K1032">
        <v>1104.62834594484</v>
      </c>
      <c r="L1032">
        <v>1011.33473191796</v>
      </c>
      <c r="M1032">
        <v>39.7859311431572</v>
      </c>
      <c r="N1032">
        <v>0.65944257482912705</v>
      </c>
      <c r="O1032">
        <v>15.6500652863271</v>
      </c>
      <c r="P1032">
        <v>78.714892907742296</v>
      </c>
      <c r="Q1032">
        <v>1.1880660137213001E-2</v>
      </c>
    </row>
    <row r="1033" spans="1:17" x14ac:dyDescent="0.3">
      <c r="A1033" t="s">
        <v>2220</v>
      </c>
      <c r="B1033" t="s">
        <v>2221</v>
      </c>
      <c r="C1033" t="s">
        <v>3186</v>
      </c>
      <c r="D1033" t="s">
        <v>1684</v>
      </c>
      <c r="E1033">
        <v>2644.090741</v>
      </c>
      <c r="F1033">
        <v>63.64</v>
      </c>
      <c r="G1033">
        <v>-3.3799477829533702</v>
      </c>
      <c r="H1033">
        <v>-0.63619514634451402</v>
      </c>
      <c r="I1033">
        <v>-3.7051055073317798</v>
      </c>
      <c r="J1033">
        <v>0.189590058771724</v>
      </c>
      <c r="K1033">
        <v>62.354984181634997</v>
      </c>
      <c r="L1033">
        <v>59.721115297069503</v>
      </c>
      <c r="M1033">
        <v>53.860821394049402</v>
      </c>
      <c r="N1033">
        <v>1.1953717858319</v>
      </c>
      <c r="O1033">
        <v>3.6297925832809499</v>
      </c>
      <c r="P1033">
        <v>29.5866422317246</v>
      </c>
      <c r="Q1033">
        <v>-2.7484158448541001E-2</v>
      </c>
    </row>
    <row r="1034" spans="1:17" x14ac:dyDescent="0.3">
      <c r="A1034" t="s">
        <v>2222</v>
      </c>
      <c r="B1034" t="s">
        <v>2223</v>
      </c>
      <c r="C1034" t="s">
        <v>3186</v>
      </c>
      <c r="D1034" t="s">
        <v>21</v>
      </c>
      <c r="E1034">
        <v>2631.2884217400001</v>
      </c>
      <c r="F1034">
        <v>403.7</v>
      </c>
      <c r="G1034">
        <v>10.176416926251401</v>
      </c>
      <c r="H1034">
        <v>13.321368553507201</v>
      </c>
      <c r="I1034">
        <v>-15.172530794994101</v>
      </c>
      <c r="J1034">
        <v>-11.0208136970968</v>
      </c>
      <c r="K1034">
        <v>371.02651516799398</v>
      </c>
      <c r="L1034">
        <v>371.42528399103998</v>
      </c>
      <c r="M1034">
        <v>57.418865014558499</v>
      </c>
      <c r="N1034">
        <v>1.9730117590629399</v>
      </c>
      <c r="O1034">
        <v>71.104780777805303</v>
      </c>
      <c r="P1034">
        <v>68.876804015896198</v>
      </c>
      <c r="Q1034">
        <v>0.126365535490189</v>
      </c>
    </row>
    <row r="1035" spans="1:17" x14ac:dyDescent="0.3">
      <c r="A1035" t="s">
        <v>2224</v>
      </c>
      <c r="B1035" t="s">
        <v>2225</v>
      </c>
      <c r="C1035" t="s">
        <v>3186</v>
      </c>
      <c r="D1035" t="s">
        <v>127</v>
      </c>
      <c r="E1035">
        <v>2621.3671863720001</v>
      </c>
      <c r="F1035">
        <v>54.44</v>
      </c>
      <c r="G1035">
        <v>300.93274969387801</v>
      </c>
      <c r="H1035">
        <v>48.155716968735497</v>
      </c>
      <c r="I1035">
        <v>97.180529402339602</v>
      </c>
      <c r="J1035">
        <v>5.7525267676324798</v>
      </c>
      <c r="K1035">
        <v>38.647737974329701</v>
      </c>
      <c r="L1035">
        <v>29.306403797831599</v>
      </c>
      <c r="M1035">
        <v>86.420582783490403</v>
      </c>
      <c r="N1035">
        <v>1.45702307201159</v>
      </c>
      <c r="O1035">
        <v>0</v>
      </c>
      <c r="P1035">
        <v>335.52</v>
      </c>
      <c r="Q1035">
        <v>0.13783843166954099</v>
      </c>
    </row>
    <row r="1036" spans="1:17" x14ac:dyDescent="0.3">
      <c r="A1036" t="s">
        <v>2226</v>
      </c>
      <c r="B1036" t="s">
        <v>2227</v>
      </c>
      <c r="C1036" t="s">
        <v>3188</v>
      </c>
      <c r="D1036" t="s">
        <v>1935</v>
      </c>
      <c r="E1036">
        <v>2621.2589951720001</v>
      </c>
      <c r="F1036">
        <v>54.98</v>
      </c>
      <c r="G1036">
        <v>-13.957938079701799</v>
      </c>
      <c r="H1036">
        <v>7.0734890767057301</v>
      </c>
      <c r="I1036">
        <v>-5.8655554113718402</v>
      </c>
      <c r="J1036">
        <v>7.1758993692508604</v>
      </c>
      <c r="K1036">
        <v>52.781834859884697</v>
      </c>
      <c r="L1036">
        <v>51.926328497416002</v>
      </c>
      <c r="M1036">
        <v>67.279058260812107</v>
      </c>
      <c r="N1036">
        <v>1.1442630343868001</v>
      </c>
      <c r="O1036">
        <v>26.2277191706075</v>
      </c>
      <c r="P1036">
        <v>29.5170789163721</v>
      </c>
      <c r="Q1036">
        <v>-3.0832884238300002E-4</v>
      </c>
    </row>
    <row r="1037" spans="1:17" x14ac:dyDescent="0.3">
      <c r="A1037" t="s">
        <v>2228</v>
      </c>
      <c r="B1037" t="s">
        <v>2229</v>
      </c>
      <c r="C1037" t="s">
        <v>3186</v>
      </c>
      <c r="D1037" t="s">
        <v>285</v>
      </c>
      <c r="E1037">
        <v>2617.5145040000002</v>
      </c>
      <c r="F1037">
        <v>1140.4000000000001</v>
      </c>
      <c r="G1037">
        <v>102.879387548056</v>
      </c>
      <c r="H1037">
        <v>-0.43504634794528102</v>
      </c>
      <c r="I1037">
        <v>76.120708386635499</v>
      </c>
      <c r="J1037">
        <v>-7.3837322552778604</v>
      </c>
      <c r="K1037">
        <v>1049.4434359793499</v>
      </c>
      <c r="L1037">
        <v>811.68075835459797</v>
      </c>
      <c r="M1037">
        <v>45.999309813929202</v>
      </c>
      <c r="N1037">
        <v>0.94415267049709695</v>
      </c>
      <c r="O1037">
        <v>10.3516310066643</v>
      </c>
      <c r="P1037">
        <v>134.38495529750199</v>
      </c>
    </row>
    <row r="1038" spans="1:17" x14ac:dyDescent="0.3">
      <c r="A1038" t="s">
        <v>2230</v>
      </c>
      <c r="B1038" t="s">
        <v>2231</v>
      </c>
      <c r="C1038" t="s">
        <v>3186</v>
      </c>
      <c r="D1038" t="s">
        <v>970</v>
      </c>
      <c r="E1038">
        <v>2607.00399625</v>
      </c>
      <c r="F1038">
        <v>143.05000000000001</v>
      </c>
      <c r="G1038">
        <v>-1.73200850104798</v>
      </c>
      <c r="H1038">
        <v>26.336340147418099</v>
      </c>
      <c r="I1038">
        <v>9.2544479646656796</v>
      </c>
      <c r="J1038">
        <v>4.4824998060641299</v>
      </c>
      <c r="M1038">
        <v>52.1719611063683</v>
      </c>
      <c r="O1038">
        <v>11.0101363159734</v>
      </c>
      <c r="P1038">
        <v>33.566760037348203</v>
      </c>
    </row>
    <row r="1039" spans="1:17" x14ac:dyDescent="0.3">
      <c r="A1039" t="s">
        <v>2232</v>
      </c>
      <c r="B1039" t="s">
        <v>2233</v>
      </c>
      <c r="C1039" t="s">
        <v>3186</v>
      </c>
      <c r="D1039" t="s">
        <v>262</v>
      </c>
      <c r="E1039">
        <v>2603.0414920500002</v>
      </c>
      <c r="F1039">
        <v>17900.099999999999</v>
      </c>
      <c r="G1039">
        <v>-3.0554445222331399</v>
      </c>
      <c r="H1039">
        <v>-8.1120545107624409</v>
      </c>
      <c r="I1039">
        <v>17.728873349910401</v>
      </c>
      <c r="J1039">
        <v>-2.5696576728752398</v>
      </c>
      <c r="K1039">
        <v>17925.972290602</v>
      </c>
      <c r="L1039">
        <v>15812.3108409834</v>
      </c>
      <c r="M1039">
        <v>38.882215432048703</v>
      </c>
      <c r="N1039">
        <v>0.35530931169763802</v>
      </c>
      <c r="O1039">
        <v>16.759124250702499</v>
      </c>
      <c r="P1039">
        <v>42.064285714285703</v>
      </c>
      <c r="Q1039">
        <v>0.14062597844123101</v>
      </c>
    </row>
    <row r="1040" spans="1:17" x14ac:dyDescent="0.3">
      <c r="A1040" t="s">
        <v>2234</v>
      </c>
      <c r="B1040" t="s">
        <v>2235</v>
      </c>
      <c r="C1040" t="s">
        <v>3186</v>
      </c>
      <c r="D1040" t="s">
        <v>372</v>
      </c>
      <c r="E1040">
        <v>2602.6546890499999</v>
      </c>
      <c r="F1040">
        <v>783.25</v>
      </c>
      <c r="G1040">
        <v>-42.1789199016821</v>
      </c>
      <c r="H1040">
        <v>-2.0266576806472698</v>
      </c>
      <c r="I1040">
        <v>-18.160282867244501</v>
      </c>
      <c r="J1040">
        <v>-1.7861212427480799</v>
      </c>
      <c r="K1040">
        <v>791.20485866906995</v>
      </c>
      <c r="L1040">
        <v>825.23475577741306</v>
      </c>
      <c r="M1040">
        <v>44.107376588481102</v>
      </c>
      <c r="N1040">
        <v>1.05679649965154</v>
      </c>
      <c r="O1040">
        <v>20.6000638365783</v>
      </c>
      <c r="P1040">
        <v>9.60677301987125</v>
      </c>
      <c r="Q1040">
        <v>2.9813773230880001E-2</v>
      </c>
    </row>
    <row r="1041" spans="1:17" x14ac:dyDescent="0.3">
      <c r="A1041" t="s">
        <v>2236</v>
      </c>
      <c r="B1041" t="s">
        <v>2237</v>
      </c>
      <c r="C1041" t="s">
        <v>3186</v>
      </c>
      <c r="D1041" t="s">
        <v>215</v>
      </c>
      <c r="E1041">
        <v>2600.057894</v>
      </c>
      <c r="F1041">
        <v>1666</v>
      </c>
      <c r="G1041">
        <v>42.405340347935898</v>
      </c>
      <c r="H1041">
        <v>-5.6680402503020497</v>
      </c>
      <c r="I1041">
        <v>4.7130690083011801</v>
      </c>
      <c r="J1041">
        <v>-4.8285307879968196</v>
      </c>
      <c r="K1041">
        <v>1849.1447202183799</v>
      </c>
      <c r="L1041">
        <v>1591.99487527376</v>
      </c>
      <c r="M1041">
        <v>31.873030606387601</v>
      </c>
      <c r="N1041">
        <v>0.36294870031632498</v>
      </c>
      <c r="O1041">
        <v>51.260504201680597</v>
      </c>
      <c r="P1041">
        <v>79.903892878354299</v>
      </c>
    </row>
    <row r="1042" spans="1:17" x14ac:dyDescent="0.3">
      <c r="A1042" t="s">
        <v>2238</v>
      </c>
      <c r="B1042" t="s">
        <v>2239</v>
      </c>
      <c r="C1042" t="s">
        <v>3186</v>
      </c>
      <c r="D1042" t="s">
        <v>2240</v>
      </c>
      <c r="E1042">
        <v>2598.3512677949998</v>
      </c>
      <c r="F1042">
        <v>5262.15</v>
      </c>
      <c r="G1042">
        <v>53.214480891186298</v>
      </c>
      <c r="H1042">
        <v>11.480170978101301</v>
      </c>
      <c r="I1042">
        <v>45.096776018799503</v>
      </c>
      <c r="J1042">
        <v>3.7052443700720201</v>
      </c>
      <c r="K1042">
        <v>5175.4382373160597</v>
      </c>
      <c r="L1042">
        <v>4249.2175520418796</v>
      </c>
      <c r="M1042">
        <v>50.781113964272599</v>
      </c>
      <c r="N1042">
        <v>0.43105050195346001</v>
      </c>
      <c r="O1042">
        <v>22.440447345666701</v>
      </c>
      <c r="P1042">
        <v>121.657540016849</v>
      </c>
      <c r="Q1042">
        <v>0.15519131299672001</v>
      </c>
    </row>
    <row r="1043" spans="1:17" x14ac:dyDescent="0.3">
      <c r="A1043" t="s">
        <v>2241</v>
      </c>
      <c r="B1043" t="s">
        <v>2242</v>
      </c>
      <c r="C1043" t="s">
        <v>3186</v>
      </c>
      <c r="D1043" t="s">
        <v>166</v>
      </c>
      <c r="E1043">
        <v>2583.0820269000001</v>
      </c>
      <c r="F1043">
        <v>394.2</v>
      </c>
      <c r="G1043">
        <v>-8.2353292531814706</v>
      </c>
      <c r="H1043">
        <v>-13.203607790106799</v>
      </c>
      <c r="I1043">
        <v>27.3006774913535</v>
      </c>
      <c r="J1043">
        <v>-2.35625879446803</v>
      </c>
      <c r="K1043">
        <v>408.798825117511</v>
      </c>
      <c r="L1043">
        <v>368.34408553563702</v>
      </c>
      <c r="M1043">
        <v>38.290353691575902</v>
      </c>
      <c r="N1043">
        <v>0.600040771567806</v>
      </c>
      <c r="O1043">
        <v>22.7803145611364</v>
      </c>
      <c r="P1043">
        <v>59.595141700404803</v>
      </c>
      <c r="Q1043">
        <v>0.102763418152904</v>
      </c>
    </row>
    <row r="1044" spans="1:17" x14ac:dyDescent="0.3">
      <c r="A1044" t="s">
        <v>2243</v>
      </c>
      <c r="B1044" t="s">
        <v>2244</v>
      </c>
      <c r="C1044" t="s">
        <v>3175</v>
      </c>
      <c r="D1044" t="s">
        <v>719</v>
      </c>
      <c r="E1044">
        <v>2581.56875412</v>
      </c>
      <c r="F1044">
        <v>485.2</v>
      </c>
      <c r="G1044">
        <v>-34.647058493877999</v>
      </c>
      <c r="H1044">
        <v>8.8215525334405296</v>
      </c>
      <c r="I1044">
        <v>3.16493486042926</v>
      </c>
      <c r="J1044">
        <v>3.6206147090048799</v>
      </c>
      <c r="K1044">
        <v>466.72652287440502</v>
      </c>
      <c r="L1044">
        <v>480.55243635216499</v>
      </c>
      <c r="M1044">
        <v>73.287612469216299</v>
      </c>
      <c r="N1044">
        <v>0.76539399979553602</v>
      </c>
      <c r="O1044">
        <v>18.384171475680098</v>
      </c>
      <c r="P1044">
        <v>24.6980210742739</v>
      </c>
      <c r="Q1044">
        <v>-9.5681681876174998E-2</v>
      </c>
    </row>
    <row r="1045" spans="1:17" x14ac:dyDescent="0.3">
      <c r="A1045" t="s">
        <v>2245</v>
      </c>
      <c r="B1045" t="s">
        <v>2246</v>
      </c>
      <c r="C1045" t="s">
        <v>3186</v>
      </c>
      <c r="D1045" t="s">
        <v>1363</v>
      </c>
      <c r="E1045">
        <v>2580.8388</v>
      </c>
      <c r="F1045">
        <v>1000</v>
      </c>
      <c r="G1045">
        <v>-26.0476424629842</v>
      </c>
      <c r="H1045">
        <v>-3.4061532246521402</v>
      </c>
      <c r="I1045">
        <v>-15.060185987270399</v>
      </c>
      <c r="J1045">
        <v>-1.84040992122808</v>
      </c>
      <c r="K1045">
        <v>999.99662782980499</v>
      </c>
      <c r="L1045">
        <v>999.99663337321704</v>
      </c>
      <c r="M1045">
        <v>55.379180563809697</v>
      </c>
      <c r="N1045">
        <v>0.77372212789092798</v>
      </c>
      <c r="O1045">
        <v>3</v>
      </c>
      <c r="P1045">
        <v>3.0927835051546202</v>
      </c>
      <c r="Q1045">
        <v>-0.101916752053546</v>
      </c>
    </row>
    <row r="1046" spans="1:17" x14ac:dyDescent="0.3">
      <c r="A1046" t="s">
        <v>2247</v>
      </c>
      <c r="B1046" t="s">
        <v>2248</v>
      </c>
      <c r="C1046" t="s">
        <v>3186</v>
      </c>
      <c r="D1046" t="s">
        <v>197</v>
      </c>
      <c r="E1046">
        <v>2576.5153711599901</v>
      </c>
      <c r="F1046">
        <v>2756.3</v>
      </c>
      <c r="G1046">
        <v>-9.7995667159523006</v>
      </c>
      <c r="H1046">
        <v>0.93967284230417003</v>
      </c>
      <c r="I1046">
        <v>3.1715217775283899</v>
      </c>
      <c r="J1046">
        <v>-5.8807779123132899</v>
      </c>
      <c r="K1046">
        <v>2818.9030355463901</v>
      </c>
      <c r="L1046">
        <v>2615.6268690055099</v>
      </c>
      <c r="M1046">
        <v>38.3578929393992</v>
      </c>
      <c r="N1046">
        <v>0.82207913446361203</v>
      </c>
      <c r="O1046">
        <v>10.067844574247999</v>
      </c>
      <c r="P1046">
        <v>31.314911862791799</v>
      </c>
      <c r="Q1046">
        <v>6.2933487723679002E-2</v>
      </c>
    </row>
    <row r="1047" spans="1:17" x14ac:dyDescent="0.3">
      <c r="A1047" t="s">
        <v>2249</v>
      </c>
      <c r="B1047" t="s">
        <v>2250</v>
      </c>
      <c r="C1047" t="s">
        <v>3186</v>
      </c>
      <c r="D1047" t="s">
        <v>999</v>
      </c>
      <c r="E1047">
        <v>2576.0179048499999</v>
      </c>
      <c r="F1047">
        <v>390.9</v>
      </c>
      <c r="G1047">
        <v>-4.4613283105736397</v>
      </c>
      <c r="H1047">
        <v>-1.6656435292204701</v>
      </c>
      <c r="I1047">
        <v>11.0559296665462</v>
      </c>
      <c r="J1047">
        <v>-0.138149289599205</v>
      </c>
      <c r="K1047">
        <v>398.64648482827499</v>
      </c>
      <c r="M1047">
        <v>38.024619241106301</v>
      </c>
      <c r="N1047">
        <v>0.36962972824338097</v>
      </c>
      <c r="O1047">
        <v>21.4888718342286</v>
      </c>
      <c r="P1047">
        <v>38.518781006378397</v>
      </c>
    </row>
    <row r="1048" spans="1:17" x14ac:dyDescent="0.3">
      <c r="A1048" t="s">
        <v>2251</v>
      </c>
      <c r="B1048" t="s">
        <v>2252</v>
      </c>
      <c r="C1048" t="s">
        <v>3171</v>
      </c>
      <c r="D1048" t="s">
        <v>24</v>
      </c>
      <c r="E1048">
        <v>2568.236711562</v>
      </c>
      <c r="F1048">
        <v>49.89</v>
      </c>
      <c r="G1048">
        <v>-53.795651152339701</v>
      </c>
      <c r="H1048">
        <v>-5.2016100834383101</v>
      </c>
      <c r="I1048">
        <v>-27.993123170045401</v>
      </c>
      <c r="J1048">
        <v>-2.9929753052433501</v>
      </c>
      <c r="K1048">
        <v>51.089002064562997</v>
      </c>
      <c r="L1048">
        <v>59.062286314324702</v>
      </c>
      <c r="M1048">
        <v>46.664647992376402</v>
      </c>
      <c r="N1048">
        <v>0.57537649648654898</v>
      </c>
      <c r="O1048">
        <v>65.163359390659394</v>
      </c>
      <c r="P1048">
        <v>2.0662847790507302</v>
      </c>
    </row>
    <row r="1049" spans="1:17" x14ac:dyDescent="0.3">
      <c r="A1049" t="s">
        <v>2253</v>
      </c>
      <c r="B1049" t="s">
        <v>2254</v>
      </c>
      <c r="C1049" t="s">
        <v>3186</v>
      </c>
      <c r="D1049" t="s">
        <v>166</v>
      </c>
      <c r="E1049">
        <v>2565.399951765</v>
      </c>
      <c r="F1049">
        <v>1702.65</v>
      </c>
      <c r="G1049">
        <v>119.680456829843</v>
      </c>
      <c r="H1049">
        <v>2.3294525594589102</v>
      </c>
      <c r="I1049">
        <v>24.988166254425899</v>
      </c>
      <c r="J1049">
        <v>-7.1742276309543804</v>
      </c>
      <c r="K1049">
        <v>1638.78260693985</v>
      </c>
      <c r="L1049">
        <v>1265.3850083979601</v>
      </c>
      <c r="M1049">
        <v>42.850997685759999</v>
      </c>
      <c r="N1049">
        <v>0.77455890671903205</v>
      </c>
      <c r="O1049">
        <v>14.3511584882389</v>
      </c>
      <c r="P1049">
        <v>217.80681287914101</v>
      </c>
      <c r="Q1049">
        <v>0.106339320127031</v>
      </c>
    </row>
    <row r="1050" spans="1:17" x14ac:dyDescent="0.3">
      <c r="A1050" t="s">
        <v>2255</v>
      </c>
      <c r="B1050" t="s">
        <v>2256</v>
      </c>
      <c r="C1050" t="s">
        <v>3186</v>
      </c>
      <c r="D1050" t="s">
        <v>197</v>
      </c>
      <c r="E1050">
        <v>2552.9584457000001</v>
      </c>
      <c r="F1050">
        <v>458.9</v>
      </c>
      <c r="G1050">
        <v>-1.0408323295055999</v>
      </c>
      <c r="H1050">
        <v>-3.54055973257024</v>
      </c>
      <c r="I1050">
        <v>18.728901466286299</v>
      </c>
      <c r="J1050">
        <v>2.8781731896290599</v>
      </c>
      <c r="K1050">
        <v>436.92397527414403</v>
      </c>
      <c r="L1050">
        <v>400.46157832180302</v>
      </c>
      <c r="M1050">
        <v>73.561889506043897</v>
      </c>
      <c r="N1050">
        <v>0.60777656584699302</v>
      </c>
      <c r="O1050">
        <v>6.5591632163869997</v>
      </c>
      <c r="P1050">
        <v>46.590001597188902</v>
      </c>
      <c r="Q1050">
        <v>4.5703920803375001E-2</v>
      </c>
    </row>
    <row r="1051" spans="1:17" x14ac:dyDescent="0.3">
      <c r="A1051" t="s">
        <v>2257</v>
      </c>
      <c r="B1051" t="s">
        <v>2258</v>
      </c>
      <c r="C1051" t="s">
        <v>3186</v>
      </c>
      <c r="D1051" t="s">
        <v>451</v>
      </c>
      <c r="E1051">
        <v>2549.0190616199998</v>
      </c>
      <c r="F1051">
        <v>618.95000000000005</v>
      </c>
      <c r="G1051">
        <v>-36.474559973837998</v>
      </c>
      <c r="H1051">
        <v>9.5694309281401093</v>
      </c>
      <c r="I1051">
        <v>-20.093790523545898</v>
      </c>
      <c r="J1051">
        <v>-2.2743062861054901</v>
      </c>
      <c r="K1051">
        <v>615.35503247891495</v>
      </c>
      <c r="L1051">
        <v>640.01007402231403</v>
      </c>
      <c r="M1051">
        <v>48.269160698404498</v>
      </c>
      <c r="N1051">
        <v>0.93638973960715899</v>
      </c>
      <c r="O1051">
        <v>29.033039825510901</v>
      </c>
      <c r="P1051">
        <v>14.8969741971412</v>
      </c>
      <c r="Q1051">
        <v>-9.5111619935840004E-3</v>
      </c>
    </row>
    <row r="1052" spans="1:17" x14ac:dyDescent="0.3">
      <c r="A1052" t="s">
        <v>2259</v>
      </c>
      <c r="B1052" t="s">
        <v>2260</v>
      </c>
      <c r="C1052" t="s">
        <v>3188</v>
      </c>
      <c r="D1052" t="s">
        <v>1935</v>
      </c>
      <c r="E1052">
        <v>2540.9334925200001</v>
      </c>
      <c r="F1052">
        <v>13.8</v>
      </c>
      <c r="G1052">
        <v>-54.913621844427396</v>
      </c>
      <c r="H1052">
        <v>-9.0130746390474208</v>
      </c>
      <c r="I1052">
        <v>-35.522281098134997</v>
      </c>
      <c r="J1052">
        <v>-4.9301292394738896</v>
      </c>
      <c r="K1052">
        <v>14.827939263831199</v>
      </c>
      <c r="L1052">
        <v>16.556173771896098</v>
      </c>
      <c r="M1052">
        <v>31.286633229071299</v>
      </c>
      <c r="N1052">
        <v>0.75677462532377804</v>
      </c>
      <c r="O1052">
        <v>88.768115942028899</v>
      </c>
      <c r="P1052">
        <v>7.39299610894943</v>
      </c>
      <c r="Q1052">
        <v>-3.8587073972626E-2</v>
      </c>
    </row>
    <row r="1053" spans="1:17" x14ac:dyDescent="0.3">
      <c r="A1053" t="s">
        <v>2261</v>
      </c>
      <c r="B1053" t="s">
        <v>2262</v>
      </c>
      <c r="C1053" t="s">
        <v>3186</v>
      </c>
      <c r="D1053" t="s">
        <v>75</v>
      </c>
      <c r="E1053">
        <v>2527.3787000000002</v>
      </c>
      <c r="F1053">
        <v>942.7</v>
      </c>
      <c r="G1053">
        <v>267.23562829212602</v>
      </c>
      <c r="H1053">
        <v>0.60962853465102396</v>
      </c>
      <c r="I1053">
        <v>-13.907690638077399</v>
      </c>
      <c r="J1053">
        <v>-9.2461067803807104</v>
      </c>
      <c r="K1053">
        <v>1033.17372443314</v>
      </c>
      <c r="L1053">
        <v>931.04897353512695</v>
      </c>
      <c r="M1053">
        <v>31.583266977523898</v>
      </c>
      <c r="N1053">
        <v>2.10632314677036</v>
      </c>
      <c r="O1053">
        <v>68.452317810544102</v>
      </c>
      <c r="P1053">
        <v>325.02254283137898</v>
      </c>
      <c r="Q1053">
        <v>0.164419075284224</v>
      </c>
    </row>
    <row r="1054" spans="1:17" x14ac:dyDescent="0.3">
      <c r="A1054" t="s">
        <v>2263</v>
      </c>
      <c r="B1054" t="s">
        <v>2264</v>
      </c>
      <c r="C1054" t="s">
        <v>3177</v>
      </c>
      <c r="D1054" t="s">
        <v>1568</v>
      </c>
      <c r="E1054">
        <v>2524.28532825</v>
      </c>
      <c r="F1054">
        <v>610.75</v>
      </c>
      <c r="G1054">
        <v>-48.205429870580403</v>
      </c>
      <c r="H1054">
        <v>2.9514761517675598</v>
      </c>
      <c r="I1054">
        <v>-30.580931484510302</v>
      </c>
      <c r="J1054">
        <v>-3.6201138787594198</v>
      </c>
      <c r="K1054">
        <v>615.73398081745404</v>
      </c>
      <c r="L1054">
        <v>682.06436142256405</v>
      </c>
      <c r="M1054">
        <v>62.414928021664899</v>
      </c>
      <c r="N1054">
        <v>0.83751836423405501</v>
      </c>
      <c r="O1054">
        <v>48.178469095374503</v>
      </c>
      <c r="P1054">
        <v>12.851071692534999</v>
      </c>
    </row>
    <row r="1055" spans="1:17" x14ac:dyDescent="0.3">
      <c r="A1055" t="s">
        <v>2265</v>
      </c>
      <c r="B1055" t="s">
        <v>2266</v>
      </c>
      <c r="C1055" t="s">
        <v>3186</v>
      </c>
      <c r="D1055" t="s">
        <v>1002</v>
      </c>
      <c r="E1055">
        <v>2514.8158640000001</v>
      </c>
      <c r="F1055">
        <v>1102.0999999999999</v>
      </c>
      <c r="G1055">
        <v>11.268579814613499</v>
      </c>
      <c r="H1055">
        <v>22.400416776690601</v>
      </c>
      <c r="I1055">
        <v>40.317356227457999</v>
      </c>
      <c r="J1055">
        <v>-7.2374716696233303</v>
      </c>
      <c r="K1055">
        <v>1043.6710939346799</v>
      </c>
      <c r="L1055">
        <v>862.98278892527901</v>
      </c>
      <c r="M1055">
        <v>34.415776472233603</v>
      </c>
      <c r="N1055">
        <v>0.36370530306999899</v>
      </c>
      <c r="O1055">
        <v>21.1323836312494</v>
      </c>
      <c r="P1055">
        <v>71.519726091354698</v>
      </c>
      <c r="Q1055">
        <v>6.3047734749819007E-2</v>
      </c>
    </row>
    <row r="1056" spans="1:17" x14ac:dyDescent="0.3">
      <c r="A1056" t="s">
        <v>2267</v>
      </c>
      <c r="B1056" t="s">
        <v>2268</v>
      </c>
      <c r="C1056" t="s">
        <v>3186</v>
      </c>
      <c r="D1056" t="s">
        <v>513</v>
      </c>
      <c r="E1056">
        <v>2510.563725</v>
      </c>
      <c r="F1056">
        <v>375</v>
      </c>
      <c r="G1056">
        <v>6.0411211861880396</v>
      </c>
      <c r="H1056">
        <v>17.659958210456001</v>
      </c>
      <c r="I1056">
        <v>2.1446274110745098</v>
      </c>
      <c r="J1056">
        <v>3.3322766860813299E-2</v>
      </c>
      <c r="K1056">
        <v>346.32582625062099</v>
      </c>
      <c r="L1056">
        <v>321.22248606328799</v>
      </c>
      <c r="M1056">
        <v>49.468033242973398</v>
      </c>
      <c r="N1056">
        <v>1.3531956931228499</v>
      </c>
      <c r="O1056">
        <v>7.9466666666666796</v>
      </c>
      <c r="P1056">
        <v>59.371015724606799</v>
      </c>
    </row>
    <row r="1057" spans="1:17" x14ac:dyDescent="0.3">
      <c r="A1057" t="s">
        <v>2269</v>
      </c>
      <c r="B1057" t="s">
        <v>2270</v>
      </c>
      <c r="C1057" t="s">
        <v>3186</v>
      </c>
      <c r="D1057" t="s">
        <v>804</v>
      </c>
      <c r="E1057">
        <v>2509.2073458959999</v>
      </c>
      <c r="F1057">
        <v>23.28</v>
      </c>
      <c r="G1057">
        <v>8.1310318886007895</v>
      </c>
      <c r="H1057">
        <v>-4.68173815031271</v>
      </c>
      <c r="I1057">
        <v>0.75970952511751599</v>
      </c>
      <c r="J1057">
        <v>-7.9016559017309804</v>
      </c>
      <c r="K1057">
        <v>21.583819951156698</v>
      </c>
      <c r="L1057">
        <v>22.0087675420423</v>
      </c>
      <c r="M1057">
        <v>72.1092403162707</v>
      </c>
      <c r="N1057">
        <v>2.1591078714542702</v>
      </c>
      <c r="O1057">
        <v>38.316151202749097</v>
      </c>
      <c r="P1057">
        <v>42.822085889570502</v>
      </c>
      <c r="Q1057">
        <v>-3.1837950112489001E-2</v>
      </c>
    </row>
    <row r="1058" spans="1:17" x14ac:dyDescent="0.3">
      <c r="A1058" t="s">
        <v>2271</v>
      </c>
      <c r="B1058" t="s">
        <v>2272</v>
      </c>
      <c r="C1058" t="s">
        <v>3186</v>
      </c>
      <c r="D1058" t="s">
        <v>80</v>
      </c>
      <c r="E1058">
        <v>2506.51619919</v>
      </c>
      <c r="F1058">
        <v>911.55</v>
      </c>
      <c r="G1058">
        <v>122.398800709542</v>
      </c>
      <c r="H1058">
        <v>-4.8906258162338201</v>
      </c>
      <c r="I1058">
        <v>23.188605464017002</v>
      </c>
      <c r="J1058">
        <v>-9.3026954831546806</v>
      </c>
      <c r="K1058">
        <v>946.11014370995304</v>
      </c>
      <c r="L1058">
        <v>796.10314714587696</v>
      </c>
      <c r="M1058">
        <v>26.106741268736599</v>
      </c>
      <c r="N1058">
        <v>1.08736704894701</v>
      </c>
      <c r="O1058">
        <v>19.9824474795677</v>
      </c>
      <c r="P1058">
        <v>159.368331199317</v>
      </c>
      <c r="Q1058">
        <v>7.8303779272824003E-2</v>
      </c>
    </row>
    <row r="1059" spans="1:17" x14ac:dyDescent="0.3">
      <c r="A1059" t="s">
        <v>2273</v>
      </c>
      <c r="B1059" t="s">
        <v>2274</v>
      </c>
      <c r="C1059" t="s">
        <v>3173</v>
      </c>
      <c r="D1059" t="s">
        <v>382</v>
      </c>
      <c r="E1059">
        <v>2494.8349941400002</v>
      </c>
      <c r="F1059">
        <v>49.82</v>
      </c>
      <c r="G1059">
        <v>-63.337591484319702</v>
      </c>
      <c r="H1059">
        <v>-2.0497832885995999</v>
      </c>
      <c r="I1059">
        <v>-17.756498497270499</v>
      </c>
      <c r="J1059">
        <v>-0.76671273007290397</v>
      </c>
      <c r="K1059">
        <v>51.550370100833199</v>
      </c>
      <c r="L1059">
        <v>58.149251255068698</v>
      </c>
      <c r="M1059">
        <v>42.717438399663401</v>
      </c>
      <c r="N1059">
        <v>1.0742908060036001</v>
      </c>
      <c r="O1059">
        <v>68.7073464472099</v>
      </c>
      <c r="P1059">
        <v>3.7916666666666599</v>
      </c>
    </row>
    <row r="1060" spans="1:17" x14ac:dyDescent="0.3">
      <c r="A1060" t="s">
        <v>2275</v>
      </c>
      <c r="B1060" t="s">
        <v>2276</v>
      </c>
      <c r="C1060" t="s">
        <v>3181</v>
      </c>
      <c r="D1060" t="s">
        <v>1221</v>
      </c>
      <c r="E1060">
        <v>2486.6345060250001</v>
      </c>
      <c r="F1060">
        <v>343.95</v>
      </c>
      <c r="G1060">
        <v>-66.401409912910495</v>
      </c>
      <c r="H1060">
        <v>-11.481104833763199</v>
      </c>
      <c r="I1060">
        <v>-24.177317586648201</v>
      </c>
      <c r="J1060">
        <v>-6.50165889811284</v>
      </c>
      <c r="K1060">
        <v>386.29162009894901</v>
      </c>
      <c r="L1060">
        <v>417.21384383520501</v>
      </c>
      <c r="M1060">
        <v>24.725097534838302</v>
      </c>
      <c r="N1060">
        <v>0.52744415842226999</v>
      </c>
      <c r="O1060">
        <v>72.059892426224707</v>
      </c>
      <c r="P1060">
        <v>9.1904761904761898</v>
      </c>
      <c r="Q1060">
        <v>-3.8244549037177999E-2</v>
      </c>
    </row>
    <row r="1061" spans="1:17" x14ac:dyDescent="0.3">
      <c r="A1061" t="s">
        <v>2277</v>
      </c>
      <c r="B1061" t="s">
        <v>2278</v>
      </c>
      <c r="C1061" t="s">
        <v>3186</v>
      </c>
      <c r="D1061" t="s">
        <v>451</v>
      </c>
      <c r="E1061">
        <v>2485.215488925</v>
      </c>
      <c r="F1061">
        <v>15.99</v>
      </c>
      <c r="G1061">
        <v>3.7764441405340601</v>
      </c>
      <c r="H1061">
        <v>38.311303768922301</v>
      </c>
      <c r="I1061">
        <v>10.350578708611801</v>
      </c>
      <c r="J1061">
        <v>5.1248031735258097</v>
      </c>
      <c r="K1061">
        <v>12.5012149169302</v>
      </c>
      <c r="L1061">
        <v>12.2485428062173</v>
      </c>
      <c r="M1061">
        <v>67.519996390040106</v>
      </c>
      <c r="N1061">
        <v>3.6989434059893398</v>
      </c>
      <c r="O1061">
        <v>9.7560975609756095</v>
      </c>
      <c r="P1061">
        <v>61.515151515151501</v>
      </c>
      <c r="Q1061">
        <v>0.12772997230649499</v>
      </c>
    </row>
    <row r="1062" spans="1:17" x14ac:dyDescent="0.3">
      <c r="A1062" t="s">
        <v>2279</v>
      </c>
      <c r="B1062" t="s">
        <v>2280</v>
      </c>
      <c r="C1062" t="s">
        <v>3186</v>
      </c>
      <c r="D1062" t="s">
        <v>372</v>
      </c>
      <c r="E1062">
        <v>2484.7362923649998</v>
      </c>
      <c r="F1062">
        <v>1127.6500000000001</v>
      </c>
      <c r="G1062">
        <v>-12.2527991308281</v>
      </c>
      <c r="H1062">
        <v>-2.6646751750557498</v>
      </c>
      <c r="I1062">
        <v>-9.6881074568790009</v>
      </c>
      <c r="J1062">
        <v>-5.4943789752235697</v>
      </c>
      <c r="K1062">
        <v>1117.77738769955</v>
      </c>
      <c r="L1062">
        <v>1053.0652489824099</v>
      </c>
      <c r="M1062">
        <v>34.464642590864003</v>
      </c>
      <c r="N1062">
        <v>0.67529099070126597</v>
      </c>
      <c r="O1062">
        <v>15.0889016982219</v>
      </c>
      <c r="P1062">
        <v>31.1220930232558</v>
      </c>
      <c r="Q1062">
        <v>0.11620318782682799</v>
      </c>
    </row>
    <row r="1063" spans="1:17" x14ac:dyDescent="0.3">
      <c r="A1063" t="s">
        <v>2281</v>
      </c>
      <c r="B1063" t="s">
        <v>2282</v>
      </c>
      <c r="C1063" t="s">
        <v>3186</v>
      </c>
      <c r="D1063" t="s">
        <v>282</v>
      </c>
      <c r="E1063">
        <v>2478.625</v>
      </c>
      <c r="F1063">
        <v>3950</v>
      </c>
      <c r="G1063">
        <v>2134.9712470619102</v>
      </c>
      <c r="H1063">
        <v>11.2279778876424</v>
      </c>
      <c r="I1063">
        <v>171.929768338472</v>
      </c>
      <c r="J1063">
        <v>-9.5444375295330808</v>
      </c>
      <c r="K1063">
        <v>3688.0723151134898</v>
      </c>
      <c r="L1063">
        <v>2339.07190491252</v>
      </c>
      <c r="M1063">
        <v>40.745720181056299</v>
      </c>
      <c r="N1063">
        <v>0.95167114663983099</v>
      </c>
      <c r="O1063">
        <v>21.4911392405063</v>
      </c>
      <c r="P1063">
        <v>2323.3128834355798</v>
      </c>
      <c r="Q1063">
        <v>0.23804629861172699</v>
      </c>
    </row>
    <row r="1064" spans="1:17" x14ac:dyDescent="0.3">
      <c r="A1064" t="s">
        <v>2283</v>
      </c>
      <c r="B1064" t="s">
        <v>2284</v>
      </c>
      <c r="C1064" t="s">
        <v>3186</v>
      </c>
      <c r="D1064" t="s">
        <v>451</v>
      </c>
      <c r="E1064">
        <v>2475.4735891199998</v>
      </c>
      <c r="F1064">
        <v>382.4</v>
      </c>
      <c r="G1064">
        <v>101.03074233511499</v>
      </c>
      <c r="H1064">
        <v>-16.2410017566236</v>
      </c>
      <c r="I1064">
        <v>-6.8092397835408898</v>
      </c>
      <c r="J1064">
        <v>-3.6695268767121498</v>
      </c>
      <c r="K1064">
        <v>416.86486913748098</v>
      </c>
      <c r="L1064">
        <v>370.73538255759001</v>
      </c>
      <c r="M1064">
        <v>25.993590299814802</v>
      </c>
      <c r="N1064">
        <v>0.45418020395450498</v>
      </c>
      <c r="O1064">
        <v>34.3357740585774</v>
      </c>
      <c r="P1064">
        <v>130.778515389257</v>
      </c>
      <c r="Q1064">
        <v>0.13058655862976501</v>
      </c>
    </row>
    <row r="1065" spans="1:17" x14ac:dyDescent="0.3">
      <c r="A1065" t="s">
        <v>2285</v>
      </c>
      <c r="B1065" t="s">
        <v>2286</v>
      </c>
      <c r="C1065" t="s">
        <v>3186</v>
      </c>
      <c r="D1065" t="s">
        <v>1996</v>
      </c>
      <c r="E1065">
        <v>2474.4832959</v>
      </c>
      <c r="F1065">
        <v>618.54999999999995</v>
      </c>
      <c r="G1065">
        <v>1754.90111837022</v>
      </c>
      <c r="H1065">
        <v>-9.3852524812935503</v>
      </c>
      <c r="I1065">
        <v>80.404132378460204</v>
      </c>
      <c r="J1065">
        <v>-3.3064099412282699</v>
      </c>
      <c r="K1065">
        <v>656.30553494725598</v>
      </c>
      <c r="L1065">
        <v>453.00048670428799</v>
      </c>
      <c r="M1065">
        <v>28.754086432976301</v>
      </c>
      <c r="N1065">
        <v>0.47671892008657601</v>
      </c>
      <c r="O1065">
        <v>53.374828227305798</v>
      </c>
    </row>
    <row r="1066" spans="1:17" x14ac:dyDescent="0.3">
      <c r="A1066" t="s">
        <v>2287</v>
      </c>
      <c r="B1066" t="s">
        <v>2288</v>
      </c>
      <c r="C1066" t="s">
        <v>3186</v>
      </c>
      <c r="D1066" t="s">
        <v>379</v>
      </c>
      <c r="E1066">
        <v>2461.6192879199998</v>
      </c>
      <c r="F1066">
        <v>1255.2</v>
      </c>
      <c r="G1066">
        <v>-34.242924964355502</v>
      </c>
      <c r="H1066">
        <v>4.7072313707322699</v>
      </c>
      <c r="I1066">
        <v>-3.20448234802579</v>
      </c>
      <c r="J1066">
        <v>2.9544087489668298</v>
      </c>
      <c r="K1066">
        <v>1229.06888004809</v>
      </c>
      <c r="L1066">
        <v>1216.6317145005</v>
      </c>
      <c r="M1066">
        <v>70.771731930159504</v>
      </c>
      <c r="N1066">
        <v>0.42690255339462102</v>
      </c>
      <c r="O1066">
        <v>17.463352453792201</v>
      </c>
      <c r="P1066">
        <v>52.136234167626199</v>
      </c>
      <c r="Q1066">
        <v>-2.9438987911529001E-2</v>
      </c>
    </row>
    <row r="1067" spans="1:17" x14ac:dyDescent="0.3">
      <c r="A1067" t="s">
        <v>2289</v>
      </c>
      <c r="B1067" t="s">
        <v>2290</v>
      </c>
      <c r="C1067" t="s">
        <v>3186</v>
      </c>
      <c r="D1067" t="s">
        <v>95</v>
      </c>
      <c r="E1067">
        <v>2459.8474098930001</v>
      </c>
      <c r="F1067">
        <v>20.97</v>
      </c>
      <c r="G1067">
        <v>32.950115014244197</v>
      </c>
      <c r="H1067">
        <v>-1.6470870856804301</v>
      </c>
      <c r="I1067">
        <v>0.242531257208078</v>
      </c>
      <c r="J1067">
        <v>3.5296945437396801</v>
      </c>
      <c r="K1067">
        <v>20.4767417771711</v>
      </c>
      <c r="L1067">
        <v>19.113386750418201</v>
      </c>
      <c r="M1067">
        <v>54.195455828716398</v>
      </c>
      <c r="N1067">
        <v>0.95402072267371396</v>
      </c>
      <c r="O1067">
        <v>52.048928111162901</v>
      </c>
      <c r="P1067">
        <v>88.026393697137294</v>
      </c>
      <c r="Q1067">
        <v>0.16238344162298099</v>
      </c>
    </row>
    <row r="1068" spans="1:17" x14ac:dyDescent="0.3">
      <c r="A1068" t="s">
        <v>2291</v>
      </c>
      <c r="B1068" t="s">
        <v>2292</v>
      </c>
      <c r="C1068" t="s">
        <v>3186</v>
      </c>
      <c r="D1068" t="s">
        <v>1495</v>
      </c>
      <c r="E1068">
        <v>2459.4994310099901</v>
      </c>
      <c r="F1068">
        <v>181.7</v>
      </c>
      <c r="G1068">
        <v>14.8050707153103</v>
      </c>
      <c r="H1068">
        <v>63.124572891609802</v>
      </c>
      <c r="I1068">
        <v>56.0310927221268</v>
      </c>
      <c r="J1068">
        <v>-5.6885637873821304</v>
      </c>
      <c r="K1068">
        <v>148.365766675342</v>
      </c>
      <c r="L1068">
        <v>121.660190855976</v>
      </c>
      <c r="M1068">
        <v>55.824413471925801</v>
      </c>
      <c r="N1068">
        <v>1.1811069935724601</v>
      </c>
      <c r="O1068">
        <v>12.2179416620803</v>
      </c>
      <c r="P1068">
        <v>100.662617338487</v>
      </c>
      <c r="Q1068">
        <v>7.4203330708971005E-2</v>
      </c>
    </row>
    <row r="1069" spans="1:17" x14ac:dyDescent="0.3">
      <c r="A1069" t="s">
        <v>2293</v>
      </c>
      <c r="B1069" t="s">
        <v>2294</v>
      </c>
      <c r="C1069" t="s">
        <v>3186</v>
      </c>
      <c r="D1069" t="s">
        <v>127</v>
      </c>
      <c r="E1069">
        <v>2451.7848948299902</v>
      </c>
      <c r="F1069">
        <v>189.59</v>
      </c>
      <c r="G1069">
        <v>-2.57646043758532</v>
      </c>
      <c r="H1069">
        <v>16.694616525995599</v>
      </c>
      <c r="I1069">
        <v>32.767274041715801</v>
      </c>
      <c r="J1069">
        <v>-8.7357788992073893</v>
      </c>
      <c r="K1069">
        <v>171.49078579489</v>
      </c>
      <c r="L1069">
        <v>157.70777745154001</v>
      </c>
      <c r="M1069">
        <v>52.273791840925398</v>
      </c>
      <c r="N1069">
        <v>2.46357801351036</v>
      </c>
      <c r="O1069">
        <v>10.712590326494</v>
      </c>
      <c r="P1069">
        <v>64.860869565217399</v>
      </c>
    </row>
    <row r="1070" spans="1:17" x14ac:dyDescent="0.3">
      <c r="A1070" t="s">
        <v>2295</v>
      </c>
      <c r="B1070" t="s">
        <v>2296</v>
      </c>
      <c r="C1070" t="s">
        <v>3186</v>
      </c>
      <c r="D1070" t="s">
        <v>2297</v>
      </c>
      <c r="E1070">
        <v>2446.5242152000001</v>
      </c>
      <c r="F1070">
        <v>491.5</v>
      </c>
      <c r="G1070">
        <v>89.640331534848897</v>
      </c>
      <c r="H1070">
        <v>-8.0937148440415996</v>
      </c>
      <c r="I1070">
        <v>39.790735867883797</v>
      </c>
      <c r="J1070">
        <v>-3.5353233270550501</v>
      </c>
      <c r="K1070">
        <v>506.29715325306103</v>
      </c>
      <c r="L1070">
        <v>431.95741177873498</v>
      </c>
      <c r="M1070">
        <v>42.322302325719498</v>
      </c>
      <c r="N1070">
        <v>1.6365086037690599</v>
      </c>
      <c r="O1070">
        <v>25.737538148524902</v>
      </c>
      <c r="P1070">
        <v>139.172749391727</v>
      </c>
    </row>
    <row r="1071" spans="1:17" x14ac:dyDescent="0.3">
      <c r="A1071" t="s">
        <v>2298</v>
      </c>
      <c r="B1071" t="s">
        <v>2299</v>
      </c>
      <c r="C1071" t="s">
        <v>3186</v>
      </c>
      <c r="D1071" t="s">
        <v>158</v>
      </c>
      <c r="E1071">
        <v>2445.5325309999998</v>
      </c>
      <c r="F1071">
        <v>1345</v>
      </c>
      <c r="G1071">
        <v>386.33330991796799</v>
      </c>
      <c r="H1071">
        <v>-3.4081532446523402</v>
      </c>
      <c r="I1071">
        <v>388.40128826812298</v>
      </c>
      <c r="J1071">
        <v>-1.47066272933237</v>
      </c>
      <c r="K1071">
        <v>1319.59248599645</v>
      </c>
      <c r="M1071">
        <v>45.5586920658167</v>
      </c>
      <c r="N1071">
        <v>0.29143578208152698</v>
      </c>
      <c r="O1071">
        <v>16.6542750929368</v>
      </c>
      <c r="P1071">
        <v>481.37021828398503</v>
      </c>
    </row>
    <row r="1072" spans="1:17" x14ac:dyDescent="0.3">
      <c r="A1072" t="s">
        <v>2300</v>
      </c>
      <c r="B1072" t="s">
        <v>2301</v>
      </c>
      <c r="C1072" t="s">
        <v>3186</v>
      </c>
      <c r="D1072" t="s">
        <v>92</v>
      </c>
      <c r="E1072">
        <v>2442.0718950599999</v>
      </c>
      <c r="F1072">
        <v>27.93</v>
      </c>
      <c r="G1072">
        <v>93.808036726175104</v>
      </c>
      <c r="H1072">
        <v>-2.2674688340059399</v>
      </c>
      <c r="I1072">
        <v>9.9611953814223799</v>
      </c>
      <c r="J1072">
        <v>-1.04665397305851</v>
      </c>
      <c r="K1072">
        <v>27.319632719647899</v>
      </c>
      <c r="L1072">
        <v>24.024551683124098</v>
      </c>
      <c r="M1072">
        <v>53.714054650680097</v>
      </c>
      <c r="N1072">
        <v>0.77482972560425301</v>
      </c>
      <c r="O1072">
        <v>20.1217329036877</v>
      </c>
      <c r="P1072">
        <v>159.918269619184</v>
      </c>
      <c r="Q1072">
        <v>6.9399826192533001E-2</v>
      </c>
    </row>
    <row r="1073" spans="1:17" x14ac:dyDescent="0.3">
      <c r="A1073" t="s">
        <v>2302</v>
      </c>
      <c r="B1073" t="s">
        <v>2303</v>
      </c>
      <c r="C1073" t="s">
        <v>3178</v>
      </c>
      <c r="D1073" t="s">
        <v>495</v>
      </c>
      <c r="E1073">
        <v>2437.1747572499999</v>
      </c>
      <c r="F1073">
        <v>623.75</v>
      </c>
      <c r="G1073">
        <v>-40.986957886412497</v>
      </c>
      <c r="H1073">
        <v>-3.9638411068417501</v>
      </c>
      <c r="I1073">
        <v>1.47314375518158</v>
      </c>
      <c r="J1073">
        <v>-3.5143094702706601</v>
      </c>
      <c r="K1073">
        <v>602.97801806959103</v>
      </c>
      <c r="L1073">
        <v>600.28984607432699</v>
      </c>
      <c r="M1073">
        <v>48.5015126960431</v>
      </c>
      <c r="N1073">
        <v>0.51657974452017397</v>
      </c>
      <c r="O1073">
        <v>26.925851703406799</v>
      </c>
      <c r="P1073">
        <v>35.289014206702099</v>
      </c>
      <c r="Q1073">
        <v>-8.9040511932558006E-2</v>
      </c>
    </row>
    <row r="1074" spans="1:17" x14ac:dyDescent="0.3">
      <c r="A1074" t="s">
        <v>2304</v>
      </c>
      <c r="B1074" t="s">
        <v>2305</v>
      </c>
      <c r="C1074" t="s">
        <v>3185</v>
      </c>
      <c r="D1074" t="s">
        <v>379</v>
      </c>
      <c r="E1074">
        <v>2436.053684724</v>
      </c>
      <c r="F1074">
        <v>211.53</v>
      </c>
      <c r="G1074">
        <v>-53.169089491407902</v>
      </c>
      <c r="H1074">
        <v>-1.98400463784119</v>
      </c>
      <c r="I1074">
        <v>-18.095795211114201</v>
      </c>
      <c r="J1074">
        <v>-4.9590212520249404</v>
      </c>
      <c r="K1074">
        <v>218.62850194459099</v>
      </c>
      <c r="L1074">
        <v>248.47814627952999</v>
      </c>
      <c r="M1074">
        <v>34.301582618232601</v>
      </c>
      <c r="N1074">
        <v>0.53346338361706103</v>
      </c>
      <c r="O1074">
        <v>104.108164326573</v>
      </c>
      <c r="P1074">
        <v>10.459530026109601</v>
      </c>
      <c r="Q1074">
        <v>-3.8168001437970001E-2</v>
      </c>
    </row>
    <row r="1075" spans="1:17" x14ac:dyDescent="0.3">
      <c r="A1075" t="s">
        <v>2306</v>
      </c>
      <c r="B1075" t="s">
        <v>2307</v>
      </c>
      <c r="C1075" t="s">
        <v>3186</v>
      </c>
      <c r="D1075" t="s">
        <v>785</v>
      </c>
      <c r="E1075">
        <v>2433.1302864119998</v>
      </c>
      <c r="F1075">
        <v>21.48</v>
      </c>
      <c r="G1075">
        <v>-41.180001214465797</v>
      </c>
      <c r="H1075">
        <v>42.950754427649301</v>
      </c>
      <c r="I1075">
        <v>17.9419099779616</v>
      </c>
      <c r="J1075">
        <v>10.7075900587717</v>
      </c>
      <c r="K1075">
        <v>17.540015849671001</v>
      </c>
      <c r="L1075">
        <v>17.852928913392599</v>
      </c>
      <c r="M1075">
        <v>68.253783954131606</v>
      </c>
      <c r="N1075">
        <v>4.69089116743306</v>
      </c>
      <c r="O1075">
        <v>25.698324022346299</v>
      </c>
      <c r="P1075">
        <v>52.232459248759703</v>
      </c>
      <c r="Q1075">
        <v>9.3828840870115005E-2</v>
      </c>
    </row>
    <row r="1076" spans="1:17" x14ac:dyDescent="0.3">
      <c r="A1076" t="s">
        <v>2308</v>
      </c>
      <c r="B1076" t="s">
        <v>2309</v>
      </c>
      <c r="C1076" t="s">
        <v>3186</v>
      </c>
      <c r="D1076" t="s">
        <v>463</v>
      </c>
      <c r="E1076">
        <v>2432.2586676000001</v>
      </c>
      <c r="F1076">
        <v>305.85000000000002</v>
      </c>
      <c r="G1076">
        <v>-12.727894408149</v>
      </c>
      <c r="H1076">
        <v>-1.24421881842282</v>
      </c>
      <c r="I1076">
        <v>6.5008171823797003</v>
      </c>
      <c r="J1076">
        <v>-4.9066501029952603</v>
      </c>
      <c r="K1076">
        <v>309.79923446550498</v>
      </c>
      <c r="L1076">
        <v>284.71315148603401</v>
      </c>
      <c r="M1076">
        <v>33.656081197008596</v>
      </c>
      <c r="N1076">
        <v>0.59853454970073405</v>
      </c>
      <c r="O1076">
        <v>18.358672551904501</v>
      </c>
      <c r="P1076">
        <v>34.824774079788398</v>
      </c>
      <c r="Q1076">
        <v>-6.6404102240627996E-2</v>
      </c>
    </row>
    <row r="1077" spans="1:17" x14ac:dyDescent="0.3">
      <c r="A1077" t="s">
        <v>2310</v>
      </c>
      <c r="B1077" t="s">
        <v>2311</v>
      </c>
      <c r="C1077" t="s">
        <v>3186</v>
      </c>
      <c r="D1077" t="s">
        <v>468</v>
      </c>
      <c r="E1077">
        <v>2424.8858758299998</v>
      </c>
      <c r="F1077">
        <v>400.85</v>
      </c>
      <c r="G1077">
        <v>-2.5001004688402602</v>
      </c>
      <c r="H1077">
        <v>-5.5292532569843003</v>
      </c>
      <c r="I1077">
        <v>8.8491694895918993</v>
      </c>
      <c r="J1077">
        <v>-7.5899458633277899</v>
      </c>
      <c r="K1077">
        <v>406.22551834519999</v>
      </c>
      <c r="L1077">
        <v>369.60089118614098</v>
      </c>
      <c r="M1077">
        <v>35.549437629491003</v>
      </c>
      <c r="N1077">
        <v>0.48769033607232798</v>
      </c>
      <c r="O1077">
        <v>12.885119121866</v>
      </c>
      <c r="P1077">
        <v>37.749140893470702</v>
      </c>
      <c r="Q1077">
        <v>3.5441380407182997E-2</v>
      </c>
    </row>
    <row r="1078" spans="1:17" x14ac:dyDescent="0.3">
      <c r="A1078" t="s">
        <v>2312</v>
      </c>
      <c r="B1078" t="s">
        <v>2313</v>
      </c>
      <c r="C1078" t="s">
        <v>3186</v>
      </c>
      <c r="D1078" t="s">
        <v>999</v>
      </c>
      <c r="E1078">
        <v>2422.1408670000001</v>
      </c>
      <c r="F1078">
        <v>682.2</v>
      </c>
      <c r="G1078">
        <v>84.833346717850404</v>
      </c>
      <c r="H1078">
        <v>24.697436817459401</v>
      </c>
      <c r="I1078">
        <v>127.97408297315999</v>
      </c>
      <c r="J1078">
        <v>5.7195196545996101</v>
      </c>
      <c r="K1078">
        <v>599.42996397463401</v>
      </c>
      <c r="L1078">
        <v>453.44827195906697</v>
      </c>
      <c r="M1078">
        <v>60.589776384357002</v>
      </c>
      <c r="N1078">
        <v>0.66277653281376303</v>
      </c>
      <c r="O1078">
        <v>6.8308413954851703</v>
      </c>
      <c r="P1078">
        <v>167.424539396315</v>
      </c>
      <c r="Q1078">
        <v>0.15686782109514999</v>
      </c>
    </row>
    <row r="1079" spans="1:17" x14ac:dyDescent="0.3">
      <c r="A1079" t="s">
        <v>2314</v>
      </c>
      <c r="B1079" t="s">
        <v>2315</v>
      </c>
      <c r="C1079" t="s">
        <v>3186</v>
      </c>
      <c r="D1079" t="s">
        <v>215</v>
      </c>
      <c r="E1079">
        <v>2421.072868019</v>
      </c>
      <c r="F1079">
        <v>109.33</v>
      </c>
      <c r="G1079">
        <v>252.256855806912</v>
      </c>
      <c r="H1079">
        <v>25.1474023109032</v>
      </c>
      <c r="I1079">
        <v>147.12106819937199</v>
      </c>
      <c r="J1079">
        <v>24.3757718769535</v>
      </c>
      <c r="K1079">
        <v>82.025252829438301</v>
      </c>
      <c r="L1079">
        <v>60.3661651644044</v>
      </c>
      <c r="M1079">
        <v>92.118181863419693</v>
      </c>
      <c r="N1079">
        <v>0.55906191136432704</v>
      </c>
      <c r="O1079">
        <v>0</v>
      </c>
      <c r="P1079">
        <v>378.46827133479201</v>
      </c>
      <c r="Q1079">
        <v>0.152184190481603</v>
      </c>
    </row>
    <row r="1080" spans="1:17" x14ac:dyDescent="0.3">
      <c r="A1080" t="s">
        <v>2316</v>
      </c>
      <c r="B1080" t="s">
        <v>2317</v>
      </c>
      <c r="C1080" t="s">
        <v>3186</v>
      </c>
      <c r="D1080" t="s">
        <v>54</v>
      </c>
      <c r="E1080">
        <v>2414.803258035</v>
      </c>
      <c r="F1080">
        <v>1708.95</v>
      </c>
      <c r="G1080">
        <v>20.4484357162622</v>
      </c>
      <c r="H1080">
        <v>3.1437744325044501</v>
      </c>
      <c r="I1080">
        <v>-1.13118599727053</v>
      </c>
      <c r="J1080">
        <v>-8.0525879608623896</v>
      </c>
      <c r="K1080">
        <v>1622.2023561344699</v>
      </c>
      <c r="L1080">
        <v>1488.4626229769799</v>
      </c>
      <c r="M1080">
        <v>48.883911712098197</v>
      </c>
      <c r="N1080">
        <v>1.0694747525541499</v>
      </c>
      <c r="O1080">
        <v>10.8253606015389</v>
      </c>
      <c r="P1080">
        <v>55.189792953142003</v>
      </c>
      <c r="Q1080">
        <v>9.8939863380748005E-2</v>
      </c>
    </row>
    <row r="1081" spans="1:17" x14ac:dyDescent="0.3">
      <c r="A1081" t="s">
        <v>2318</v>
      </c>
      <c r="B1081" t="s">
        <v>2319</v>
      </c>
      <c r="C1081" t="s">
        <v>3186</v>
      </c>
      <c r="D1081" t="s">
        <v>527</v>
      </c>
      <c r="E1081">
        <v>2414.1046099800001</v>
      </c>
      <c r="F1081">
        <v>695.8</v>
      </c>
      <c r="G1081">
        <v>24.200684032373101</v>
      </c>
      <c r="H1081">
        <v>1.6443060157092799</v>
      </c>
      <c r="I1081">
        <v>60.712465638449999</v>
      </c>
      <c r="J1081">
        <v>2.9293896877141998</v>
      </c>
      <c r="K1081">
        <v>716.95335096604299</v>
      </c>
      <c r="L1081">
        <v>621.35069860372801</v>
      </c>
      <c r="M1081">
        <v>47.4722597333094</v>
      </c>
      <c r="N1081">
        <v>0.89959279421520399</v>
      </c>
      <c r="O1081">
        <v>34.8088531187122</v>
      </c>
      <c r="P1081">
        <v>80.727272727272705</v>
      </c>
      <c r="Q1081">
        <v>0.161296869106546</v>
      </c>
    </row>
    <row r="1082" spans="1:17" x14ac:dyDescent="0.3">
      <c r="A1082" t="s">
        <v>2320</v>
      </c>
      <c r="B1082" t="s">
        <v>2321</v>
      </c>
      <c r="C1082" t="s">
        <v>3186</v>
      </c>
      <c r="D1082" t="s">
        <v>288</v>
      </c>
      <c r="E1082">
        <v>2410.9444721099999</v>
      </c>
      <c r="F1082">
        <v>395.65</v>
      </c>
      <c r="G1082">
        <v>39.669635023926702</v>
      </c>
      <c r="H1082">
        <v>-8.8004836281331702</v>
      </c>
      <c r="I1082">
        <v>4.0118709585642298</v>
      </c>
      <c r="J1082">
        <v>-8.0646321634505007</v>
      </c>
      <c r="K1082">
        <v>422.33135040662802</v>
      </c>
      <c r="L1082">
        <v>376.098535226271</v>
      </c>
      <c r="M1082">
        <v>34.386004140667197</v>
      </c>
      <c r="N1082">
        <v>0.86565771096577004</v>
      </c>
      <c r="O1082">
        <v>37.482623530898501</v>
      </c>
      <c r="P1082">
        <v>91.227646205896505</v>
      </c>
      <c r="Q1082">
        <v>8.1282452659005994E-2</v>
      </c>
    </row>
    <row r="1083" spans="1:17" x14ac:dyDescent="0.3">
      <c r="A1083" t="s">
        <v>2322</v>
      </c>
      <c r="B1083" t="s">
        <v>2323</v>
      </c>
      <c r="C1083" t="s">
        <v>3186</v>
      </c>
      <c r="D1083" t="s">
        <v>544</v>
      </c>
      <c r="E1083">
        <v>2409.327708842</v>
      </c>
      <c r="F1083">
        <v>262.58</v>
      </c>
      <c r="G1083">
        <v>-34.763095270215203</v>
      </c>
      <c r="H1083">
        <v>4.5312158663677398</v>
      </c>
      <c r="I1083">
        <v>-0.27211495901918398</v>
      </c>
      <c r="J1083">
        <v>9.1666484114154994</v>
      </c>
      <c r="K1083">
        <v>249.83389660847999</v>
      </c>
      <c r="L1083">
        <v>256.906402364955</v>
      </c>
      <c r="M1083">
        <v>78.228661572014403</v>
      </c>
      <c r="N1083">
        <v>0.84850350204979097</v>
      </c>
      <c r="O1083">
        <v>20.725112346713299</v>
      </c>
      <c r="P1083">
        <v>23.276995305164299</v>
      </c>
      <c r="Q1083">
        <v>6.9613360314408998E-2</v>
      </c>
    </row>
    <row r="1084" spans="1:17" x14ac:dyDescent="0.3">
      <c r="A1084" t="s">
        <v>2324</v>
      </c>
      <c r="B1084" t="s">
        <v>2325</v>
      </c>
      <c r="C1084" t="s">
        <v>3186</v>
      </c>
      <c r="D1084" t="s">
        <v>1495</v>
      </c>
      <c r="E1084">
        <v>2399.525930925</v>
      </c>
      <c r="F1084">
        <v>336.15</v>
      </c>
      <c r="G1084">
        <v>48.5757341603924</v>
      </c>
      <c r="H1084">
        <v>19.047736970995398</v>
      </c>
      <c r="I1084">
        <v>63.742005492091103</v>
      </c>
      <c r="J1084">
        <v>-3.68526708408542</v>
      </c>
      <c r="K1084">
        <v>295.02945276621199</v>
      </c>
      <c r="L1084">
        <v>246.74179387937801</v>
      </c>
      <c r="M1084">
        <v>56.371168071472802</v>
      </c>
      <c r="N1084">
        <v>0.59189215455821498</v>
      </c>
      <c r="O1084">
        <v>7.1694184143983302</v>
      </c>
      <c r="P1084">
        <v>148.99999999999901</v>
      </c>
      <c r="Q1084">
        <v>8.3737620294189005E-2</v>
      </c>
    </row>
    <row r="1085" spans="1:17" x14ac:dyDescent="0.3">
      <c r="A1085" t="s">
        <v>2326</v>
      </c>
      <c r="B1085" t="s">
        <v>2327</v>
      </c>
      <c r="C1085" t="s">
        <v>3186</v>
      </c>
      <c r="D1085" t="s">
        <v>132</v>
      </c>
      <c r="E1085">
        <v>2398.2452768749999</v>
      </c>
      <c r="F1085">
        <v>675.85</v>
      </c>
      <c r="G1085">
        <v>71.077401404533504</v>
      </c>
      <c r="H1085">
        <v>-11.496038422531299</v>
      </c>
      <c r="I1085">
        <v>-10.4458385234493</v>
      </c>
      <c r="J1085">
        <v>-3.9293664629673999</v>
      </c>
      <c r="K1085">
        <v>683.14560778672001</v>
      </c>
      <c r="L1085">
        <v>615.49825268933</v>
      </c>
      <c r="M1085">
        <v>40.366208398173299</v>
      </c>
      <c r="N1085">
        <v>0.44379006832898399</v>
      </c>
      <c r="O1085">
        <v>21.1508276618999</v>
      </c>
      <c r="P1085">
        <v>108.190042066703</v>
      </c>
      <c r="Q1085">
        <v>7.0975862663408995E-2</v>
      </c>
    </row>
    <row r="1086" spans="1:17" x14ac:dyDescent="0.3">
      <c r="A1086" t="s">
        <v>2328</v>
      </c>
      <c r="B1086" t="s">
        <v>2329</v>
      </c>
      <c r="C1086" t="s">
        <v>3186</v>
      </c>
      <c r="D1086" t="s">
        <v>1221</v>
      </c>
      <c r="E1086">
        <v>2394.4410395899999</v>
      </c>
      <c r="F1086">
        <v>842.65</v>
      </c>
      <c r="G1086">
        <v>11.3036207806995</v>
      </c>
      <c r="H1086">
        <v>1.4546671912004501</v>
      </c>
      <c r="I1086">
        <v>-25.939028408693002</v>
      </c>
      <c r="J1086">
        <v>-3.5364666724304299</v>
      </c>
      <c r="K1086">
        <v>852.52780180209504</v>
      </c>
      <c r="L1086">
        <v>841.69504552861599</v>
      </c>
      <c r="M1086">
        <v>35.681640973429303</v>
      </c>
      <c r="N1086">
        <v>0.61033682050673499</v>
      </c>
      <c r="O1086">
        <v>36.586957811665499</v>
      </c>
      <c r="P1086">
        <v>42.0875137003625</v>
      </c>
      <c r="Q1086">
        <v>-1.1767740120944999E-2</v>
      </c>
    </row>
    <row r="1087" spans="1:17" x14ac:dyDescent="0.3">
      <c r="A1087" t="s">
        <v>2330</v>
      </c>
      <c r="B1087" t="s">
        <v>2331</v>
      </c>
      <c r="C1087" t="s">
        <v>3186</v>
      </c>
      <c r="D1087" t="s">
        <v>197</v>
      </c>
      <c r="E1087">
        <v>2392.5032119799998</v>
      </c>
      <c r="F1087">
        <v>251.88</v>
      </c>
      <c r="G1087">
        <v>-33.325389564033301</v>
      </c>
      <c r="H1087">
        <v>37.015310080398997</v>
      </c>
      <c r="I1087">
        <v>10.502124072519999</v>
      </c>
      <c r="J1087">
        <v>-7.4346824374153497</v>
      </c>
      <c r="K1087">
        <v>228.31140187610799</v>
      </c>
      <c r="L1087">
        <v>213.84145030468801</v>
      </c>
      <c r="M1087">
        <v>44.223438116494101</v>
      </c>
      <c r="N1087">
        <v>0.841001345397421</v>
      </c>
      <c r="O1087">
        <v>16.166428457995799</v>
      </c>
      <c r="P1087">
        <v>45.890529973935699</v>
      </c>
      <c r="Q1087">
        <v>9.1330348509689005E-2</v>
      </c>
    </row>
    <row r="1088" spans="1:17" x14ac:dyDescent="0.3">
      <c r="A1088" t="s">
        <v>2332</v>
      </c>
      <c r="B1088" t="s">
        <v>2333</v>
      </c>
      <c r="C1088" t="s">
        <v>3186</v>
      </c>
      <c r="D1088" t="s">
        <v>463</v>
      </c>
      <c r="E1088">
        <v>2387.5608900000002</v>
      </c>
      <c r="F1088">
        <v>951.5</v>
      </c>
      <c r="G1088">
        <v>55.657695071628602</v>
      </c>
      <c r="H1088">
        <v>5.9929295435272198</v>
      </c>
      <c r="I1088">
        <v>53.330991686120299</v>
      </c>
      <c r="J1088">
        <v>-6.3372898151944002</v>
      </c>
      <c r="K1088">
        <v>888.77971531347805</v>
      </c>
      <c r="L1088">
        <v>712.24701976134202</v>
      </c>
      <c r="M1088">
        <v>45.317180466729702</v>
      </c>
      <c r="N1088">
        <v>0.92687340399169305</v>
      </c>
      <c r="O1088">
        <v>19.085654230162799</v>
      </c>
      <c r="P1088">
        <v>96.165343778991797</v>
      </c>
      <c r="Q1088">
        <v>0.109158720007674</v>
      </c>
    </row>
    <row r="1089" spans="1:17" x14ac:dyDescent="0.3">
      <c r="A1089" t="s">
        <v>2334</v>
      </c>
      <c r="B1089" t="s">
        <v>2335</v>
      </c>
      <c r="C1089" t="s">
        <v>3186</v>
      </c>
      <c r="D1089" t="s">
        <v>127</v>
      </c>
      <c r="E1089">
        <v>2387.211196323</v>
      </c>
      <c r="F1089">
        <v>165.21</v>
      </c>
      <c r="G1089">
        <v>-27.119498750409299</v>
      </c>
      <c r="H1089">
        <v>3.9780971704921102</v>
      </c>
      <c r="I1089">
        <v>-1.8648858944955999</v>
      </c>
      <c r="J1089">
        <v>4.1012335712225596</v>
      </c>
      <c r="K1089">
        <v>160.37365735640901</v>
      </c>
      <c r="L1089">
        <v>163.03320709355</v>
      </c>
      <c r="M1089">
        <v>72.958510849212104</v>
      </c>
      <c r="N1089">
        <v>0.98374396000851505</v>
      </c>
      <c r="O1089">
        <v>28.805762363052999</v>
      </c>
      <c r="P1089">
        <v>22.377777777777698</v>
      </c>
      <c r="Q1089">
        <v>1.5425260031656E-2</v>
      </c>
    </row>
    <row r="1090" spans="1:17" x14ac:dyDescent="0.3">
      <c r="A1090" t="s">
        <v>2336</v>
      </c>
      <c r="B1090" t="s">
        <v>2337</v>
      </c>
      <c r="C1090" t="s">
        <v>3186</v>
      </c>
      <c r="D1090" t="s">
        <v>54</v>
      </c>
      <c r="E1090">
        <v>2383.3789074000001</v>
      </c>
      <c r="F1090">
        <v>258.95</v>
      </c>
      <c r="G1090">
        <v>25.4692821442537</v>
      </c>
      <c r="H1090">
        <v>-0.62622643359931995</v>
      </c>
      <c r="I1090">
        <v>4.1881807998742797</v>
      </c>
      <c r="J1090">
        <v>8.2355744618910904</v>
      </c>
      <c r="K1090">
        <v>247.78327603389801</v>
      </c>
      <c r="L1090">
        <v>219.74159303558599</v>
      </c>
      <c r="M1090">
        <v>48.556545866399603</v>
      </c>
      <c r="N1090">
        <v>2.3291726777458299</v>
      </c>
      <c r="O1090">
        <v>11.025294458389601</v>
      </c>
      <c r="P1090">
        <v>82.3591549295774</v>
      </c>
      <c r="Q1090">
        <v>9.8925701837441996E-2</v>
      </c>
    </row>
    <row r="1091" spans="1:17" x14ac:dyDescent="0.3">
      <c r="A1091" t="s">
        <v>2338</v>
      </c>
      <c r="B1091" t="s">
        <v>2339</v>
      </c>
      <c r="C1091" t="s">
        <v>3186</v>
      </c>
      <c r="D1091" t="s">
        <v>2340</v>
      </c>
      <c r="E1091">
        <v>2381.4</v>
      </c>
      <c r="F1091">
        <v>850.5</v>
      </c>
      <c r="G1091">
        <v>51.176779291547902</v>
      </c>
      <c r="H1091">
        <v>-12.018964055463099</v>
      </c>
      <c r="I1091">
        <v>13.035809258396201</v>
      </c>
      <c r="J1091">
        <v>-3.5458983133212998</v>
      </c>
      <c r="K1091">
        <v>970.90551785273897</v>
      </c>
      <c r="L1091">
        <v>864.776255583477</v>
      </c>
      <c r="M1091">
        <v>39.354181221177498</v>
      </c>
      <c r="N1091">
        <v>0.47930325493604498</v>
      </c>
      <c r="O1091">
        <v>71.422692533803598</v>
      </c>
      <c r="P1091">
        <v>99.601032621450301</v>
      </c>
      <c r="Q1091">
        <v>8.4686210434693002E-2</v>
      </c>
    </row>
    <row r="1092" spans="1:17" x14ac:dyDescent="0.3">
      <c r="A1092" t="s">
        <v>2341</v>
      </c>
      <c r="B1092" t="s">
        <v>2342</v>
      </c>
      <c r="C1092" t="s">
        <v>3186</v>
      </c>
      <c r="D1092" t="s">
        <v>220</v>
      </c>
      <c r="E1092">
        <v>2379.8668068649999</v>
      </c>
      <c r="F1092">
        <v>4633.55</v>
      </c>
      <c r="G1092">
        <v>53.016373149637197</v>
      </c>
      <c r="H1092">
        <v>7.2974968622289396</v>
      </c>
      <c r="I1092">
        <v>30.748808338433399</v>
      </c>
      <c r="J1092">
        <v>1.1963271618061</v>
      </c>
      <c r="K1092">
        <v>4423.0594812026402</v>
      </c>
      <c r="L1092">
        <v>3757.0109603624101</v>
      </c>
      <c r="M1092">
        <v>53.903281123299003</v>
      </c>
      <c r="N1092">
        <v>0.844440802607341</v>
      </c>
      <c r="O1092">
        <v>7.4769884861499198</v>
      </c>
      <c r="P1092">
        <v>97.130397787704695</v>
      </c>
      <c r="Q1092">
        <v>0.106972571927443</v>
      </c>
    </row>
    <row r="1093" spans="1:17" x14ac:dyDescent="0.3">
      <c r="A1093" t="s">
        <v>2343</v>
      </c>
      <c r="B1093" t="s">
        <v>2344</v>
      </c>
      <c r="C1093" t="s">
        <v>3186</v>
      </c>
      <c r="D1093" t="s">
        <v>282</v>
      </c>
      <c r="E1093">
        <v>2374.6154768000001</v>
      </c>
      <c r="F1093">
        <v>3725.6</v>
      </c>
      <c r="G1093">
        <v>1961.1232258843499</v>
      </c>
      <c r="H1093">
        <v>1.4732972434927001</v>
      </c>
      <c r="I1093">
        <v>292.17497293588701</v>
      </c>
      <c r="J1093">
        <v>2.0192551601473299</v>
      </c>
      <c r="K1093">
        <v>3496.0823539375501</v>
      </c>
      <c r="L1093">
        <v>2030.08712919034</v>
      </c>
      <c r="M1093">
        <v>51.757644121003104</v>
      </c>
      <c r="N1093">
        <v>0.79101630487753904</v>
      </c>
      <c r="O1093">
        <v>12.062486579342901</v>
      </c>
      <c r="P1093">
        <v>2104.4970414201098</v>
      </c>
    </row>
    <row r="1094" spans="1:17" x14ac:dyDescent="0.3">
      <c r="A1094" t="s">
        <v>2345</v>
      </c>
      <c r="B1094" t="s">
        <v>2346</v>
      </c>
      <c r="C1094" t="s">
        <v>3186</v>
      </c>
      <c r="D1094" t="s">
        <v>138</v>
      </c>
      <c r="E1094">
        <v>2355.2599489599902</v>
      </c>
      <c r="F1094">
        <v>22868.2</v>
      </c>
      <c r="G1094">
        <v>704.30039043402201</v>
      </c>
      <c r="H1094">
        <v>98.813295223314199</v>
      </c>
      <c r="I1094">
        <v>253.17790645621201</v>
      </c>
      <c r="J1094">
        <v>22.610447201628801</v>
      </c>
      <c r="K1094">
        <v>13695.555738049499</v>
      </c>
      <c r="L1094">
        <v>8207.1945836055002</v>
      </c>
      <c r="M1094">
        <v>91.534190011500996</v>
      </c>
      <c r="N1094">
        <v>1.8764224674711201</v>
      </c>
      <c r="O1094">
        <v>0</v>
      </c>
      <c r="P1094">
        <v>765.79335933063203</v>
      </c>
      <c r="Q1094">
        <v>0.18581419791454201</v>
      </c>
    </row>
    <row r="1095" spans="1:17" x14ac:dyDescent="0.3">
      <c r="A1095" t="s">
        <v>2347</v>
      </c>
      <c r="B1095" t="s">
        <v>2348</v>
      </c>
      <c r="C1095" t="s">
        <v>3186</v>
      </c>
      <c r="D1095" t="s">
        <v>127</v>
      </c>
      <c r="E1095">
        <v>2341.3535909399998</v>
      </c>
      <c r="F1095">
        <v>287.3</v>
      </c>
      <c r="G1095">
        <v>14.167096434038699</v>
      </c>
      <c r="H1095">
        <v>9.6233428183397898</v>
      </c>
      <c r="I1095">
        <v>31.595271378941799</v>
      </c>
      <c r="J1095">
        <v>0.32840856410980501</v>
      </c>
      <c r="K1095">
        <v>282.60388399854099</v>
      </c>
      <c r="L1095">
        <v>259.82010302192401</v>
      </c>
      <c r="M1095">
        <v>61.135850082306902</v>
      </c>
      <c r="N1095">
        <v>0.44617796047168201</v>
      </c>
      <c r="O1095">
        <v>18.412808910546399</v>
      </c>
      <c r="P1095">
        <v>54.9622437971952</v>
      </c>
      <c r="Q1095">
        <v>9.3806778055812001E-2</v>
      </c>
    </row>
    <row r="1096" spans="1:17" x14ac:dyDescent="0.3">
      <c r="A1096" t="s">
        <v>2349</v>
      </c>
      <c r="B1096" t="s">
        <v>2350</v>
      </c>
      <c r="C1096" t="s">
        <v>3186</v>
      </c>
      <c r="D1096" t="s">
        <v>54</v>
      </c>
      <c r="E1096">
        <v>2325.4778008799999</v>
      </c>
      <c r="F1096">
        <v>804.9</v>
      </c>
      <c r="G1096">
        <v>1.43097647904936</v>
      </c>
      <c r="H1096">
        <v>1.4566025082745799</v>
      </c>
      <c r="I1096">
        <v>18.632028851994399</v>
      </c>
      <c r="J1096">
        <v>-4.4544201893067603</v>
      </c>
      <c r="K1096">
        <v>775.928552693097</v>
      </c>
      <c r="L1096">
        <v>713.67311811168895</v>
      </c>
      <c r="M1096">
        <v>59.142158068738397</v>
      </c>
      <c r="N1096">
        <v>0.62529548702212101</v>
      </c>
      <c r="O1096">
        <v>7.1685923717232001</v>
      </c>
      <c r="P1096">
        <v>42.738074126618102</v>
      </c>
      <c r="Q1096">
        <v>-4.6792590086090997E-2</v>
      </c>
    </row>
    <row r="1097" spans="1:17" x14ac:dyDescent="0.3">
      <c r="A1097" t="s">
        <v>2351</v>
      </c>
      <c r="B1097" t="s">
        <v>2352</v>
      </c>
      <c r="C1097" t="s">
        <v>3181</v>
      </c>
      <c r="D1097" t="s">
        <v>215</v>
      </c>
      <c r="E1097">
        <v>2318.8074335050001</v>
      </c>
      <c r="F1097">
        <v>300.05</v>
      </c>
      <c r="G1097">
        <v>-42.258198173679503</v>
      </c>
      <c r="H1097">
        <v>2.4904324745611901</v>
      </c>
      <c r="I1097">
        <v>-14.4070430922051</v>
      </c>
      <c r="J1097">
        <v>2.8821338077057099</v>
      </c>
      <c r="K1097">
        <v>296.73368067046903</v>
      </c>
      <c r="L1097">
        <v>313.33933702273498</v>
      </c>
      <c r="M1097">
        <v>53.7507220574401</v>
      </c>
      <c r="N1097">
        <v>0.82148559801176901</v>
      </c>
      <c r="O1097">
        <v>24.979170138310199</v>
      </c>
      <c r="P1097">
        <v>22.244856386229301</v>
      </c>
    </row>
    <row r="1098" spans="1:17" x14ac:dyDescent="0.3">
      <c r="A1098" t="s">
        <v>2353</v>
      </c>
      <c r="B1098" t="s">
        <v>2354</v>
      </c>
      <c r="C1098" t="s">
        <v>3186</v>
      </c>
      <c r="D1098" t="s">
        <v>1495</v>
      </c>
      <c r="E1098">
        <v>2311.1550000000002</v>
      </c>
      <c r="F1098">
        <v>143.55000000000001</v>
      </c>
      <c r="G1098">
        <v>85.896842993977202</v>
      </c>
      <c r="H1098">
        <v>24.575385849997801</v>
      </c>
      <c r="I1098">
        <v>125.794518700716</v>
      </c>
      <c r="J1098">
        <v>12.2162697653731</v>
      </c>
      <c r="K1098">
        <v>117.07914126566</v>
      </c>
      <c r="L1098">
        <v>90.682731973739806</v>
      </c>
      <c r="M1098">
        <v>73.502216508617806</v>
      </c>
      <c r="N1098">
        <v>1.6716756451017001</v>
      </c>
      <c r="O1098">
        <v>9.1605712295367194</v>
      </c>
      <c r="P1098">
        <v>176.004614497212</v>
      </c>
      <c r="Q1098">
        <v>0.18307399214217199</v>
      </c>
    </row>
    <row r="1099" spans="1:17" x14ac:dyDescent="0.3">
      <c r="A1099" t="s">
        <v>2355</v>
      </c>
      <c r="B1099" t="s">
        <v>2356</v>
      </c>
      <c r="C1099" t="s">
        <v>3186</v>
      </c>
      <c r="D1099" t="s">
        <v>197</v>
      </c>
      <c r="E1099">
        <v>2304.1401096</v>
      </c>
      <c r="F1099">
        <v>1416.9</v>
      </c>
      <c r="G1099">
        <v>36.069062342507699</v>
      </c>
      <c r="H1099">
        <v>10.424452740385</v>
      </c>
      <c r="I1099">
        <v>59.466128161748898</v>
      </c>
      <c r="J1099">
        <v>-1.12531692599004</v>
      </c>
      <c r="K1099">
        <v>1356.52090997303</v>
      </c>
      <c r="L1099">
        <v>1119.0187718632301</v>
      </c>
      <c r="M1099">
        <v>40.9563550395562</v>
      </c>
      <c r="N1099">
        <v>0.767909525494193</v>
      </c>
      <c r="O1099">
        <v>8.8220763638930002</v>
      </c>
      <c r="P1099">
        <v>82.696151118561005</v>
      </c>
      <c r="Q1099">
        <v>6.0326591611581999E-2</v>
      </c>
    </row>
    <row r="1100" spans="1:17" x14ac:dyDescent="0.3">
      <c r="A1100" t="s">
        <v>2357</v>
      </c>
      <c r="B1100" t="s">
        <v>2358</v>
      </c>
      <c r="C1100" t="s">
        <v>3186</v>
      </c>
      <c r="D1100" t="s">
        <v>46</v>
      </c>
      <c r="E1100">
        <v>2301.2915200000002</v>
      </c>
      <c r="F1100">
        <v>102.08</v>
      </c>
      <c r="G1100">
        <v>64.222627807286003</v>
      </c>
      <c r="H1100">
        <v>-10.137543925655899</v>
      </c>
      <c r="I1100">
        <v>44.938814002729401</v>
      </c>
      <c r="J1100">
        <v>-1.99588715945369</v>
      </c>
      <c r="K1100">
        <v>104.130479853933</v>
      </c>
      <c r="L1100">
        <v>84.011107841397603</v>
      </c>
      <c r="M1100">
        <v>36.503514751468799</v>
      </c>
      <c r="N1100">
        <v>0.45632704119903</v>
      </c>
      <c r="O1100">
        <v>18.2014106583072</v>
      </c>
      <c r="P1100">
        <v>95.5555555555555</v>
      </c>
      <c r="Q1100">
        <v>0.146248101723051</v>
      </c>
    </row>
    <row r="1101" spans="1:17" x14ac:dyDescent="0.3">
      <c r="A1101" t="s">
        <v>2359</v>
      </c>
      <c r="B1101" t="s">
        <v>2360</v>
      </c>
      <c r="C1101" t="s">
        <v>3186</v>
      </c>
      <c r="D1101" t="s">
        <v>468</v>
      </c>
      <c r="E1101">
        <v>2298.26940375</v>
      </c>
      <c r="F1101">
        <v>982.5</v>
      </c>
      <c r="G1101">
        <v>-66.150062751955701</v>
      </c>
      <c r="H1101">
        <v>0.169412760659332</v>
      </c>
      <c r="I1101">
        <v>-29.874555746262601</v>
      </c>
      <c r="J1101">
        <v>0.16282109626081601</v>
      </c>
      <c r="K1101">
        <v>1011.37758888343</v>
      </c>
      <c r="L1101">
        <v>1199.12696929406</v>
      </c>
      <c r="M1101">
        <v>52.5781407543938</v>
      </c>
      <c r="N1101">
        <v>0.81806753458283699</v>
      </c>
      <c r="O1101">
        <v>68.025445292620802</v>
      </c>
      <c r="P1101">
        <v>5.3901850362027401</v>
      </c>
      <c r="Q1101">
        <v>-0.14850430544687501</v>
      </c>
    </row>
    <row r="1102" spans="1:17" x14ac:dyDescent="0.3">
      <c r="A1102" t="s">
        <v>2361</v>
      </c>
      <c r="B1102" t="s">
        <v>2362</v>
      </c>
      <c r="C1102" t="s">
        <v>3186</v>
      </c>
      <c r="D1102" t="s">
        <v>2363</v>
      </c>
      <c r="E1102">
        <v>2298</v>
      </c>
      <c r="F1102">
        <v>459.6</v>
      </c>
      <c r="G1102">
        <v>92.809500394158604</v>
      </c>
      <c r="H1102">
        <v>-10.679098859547</v>
      </c>
      <c r="I1102">
        <v>103.79595685987201</v>
      </c>
      <c r="J1102">
        <v>-2.85705429269272</v>
      </c>
      <c r="K1102">
        <v>507.93692883884103</v>
      </c>
      <c r="M1102">
        <v>35.345477745466198</v>
      </c>
      <c r="N1102">
        <v>0.62745372353913198</v>
      </c>
      <c r="O1102">
        <v>55.950826805918098</v>
      </c>
      <c r="P1102">
        <v>129.80000000000001</v>
      </c>
    </row>
    <row r="1103" spans="1:17" x14ac:dyDescent="0.3">
      <c r="A1103" t="s">
        <v>2364</v>
      </c>
      <c r="B1103" t="s">
        <v>2365</v>
      </c>
      <c r="C1103" t="s">
        <v>3186</v>
      </c>
      <c r="D1103" t="s">
        <v>192</v>
      </c>
      <c r="E1103">
        <v>2297.6767043139998</v>
      </c>
      <c r="F1103">
        <v>204.77</v>
      </c>
      <c r="G1103">
        <v>38.0308831780414</v>
      </c>
      <c r="H1103">
        <v>18.631204843669</v>
      </c>
      <c r="I1103">
        <v>41.971022591686499</v>
      </c>
      <c r="J1103">
        <v>9.7764030007044305</v>
      </c>
      <c r="K1103">
        <v>175.23097060388201</v>
      </c>
      <c r="L1103">
        <v>150.07471457801799</v>
      </c>
      <c r="M1103">
        <v>71.050909800327503</v>
      </c>
      <c r="N1103">
        <v>1.2346733978237701</v>
      </c>
      <c r="O1103">
        <v>6.1825462714264701</v>
      </c>
      <c r="P1103">
        <v>88.989386248269497</v>
      </c>
      <c r="Q1103">
        <v>5.7490781140990002E-2</v>
      </c>
    </row>
    <row r="1104" spans="1:17" x14ac:dyDescent="0.3">
      <c r="A1104" t="s">
        <v>2366</v>
      </c>
      <c r="B1104" t="s">
        <v>2367</v>
      </c>
      <c r="C1104" t="s">
        <v>3186</v>
      </c>
      <c r="D1104" t="s">
        <v>451</v>
      </c>
      <c r="E1104">
        <v>2288.79524743</v>
      </c>
      <c r="F1104">
        <v>739.3</v>
      </c>
      <c r="G1104">
        <v>1.53886198088495</v>
      </c>
      <c r="H1104">
        <v>-2.08503346749356</v>
      </c>
      <c r="I1104">
        <v>39.120253001686699</v>
      </c>
      <c r="J1104">
        <v>-9.1081843198133594</v>
      </c>
      <c r="K1104">
        <v>728.71750050524497</v>
      </c>
      <c r="L1104">
        <v>632.81539812014501</v>
      </c>
      <c r="M1104">
        <v>36.445910447879498</v>
      </c>
      <c r="N1104">
        <v>0.48776651765284001</v>
      </c>
      <c r="O1104">
        <v>20.215068307858701</v>
      </c>
      <c r="P1104">
        <v>68.003635950460094</v>
      </c>
      <c r="Q1104">
        <v>0.14431618729087101</v>
      </c>
    </row>
    <row r="1105" spans="1:17" x14ac:dyDescent="0.3">
      <c r="A1105" t="s">
        <v>2368</v>
      </c>
      <c r="B1105" t="s">
        <v>2369</v>
      </c>
      <c r="C1105" t="s">
        <v>3186</v>
      </c>
      <c r="D1105" t="s">
        <v>51</v>
      </c>
      <c r="E1105">
        <v>2288.7406873709901</v>
      </c>
      <c r="F1105">
        <v>208.09</v>
      </c>
      <c r="G1105">
        <v>-39.325408664276097</v>
      </c>
      <c r="H1105">
        <v>-2.3453513122851901</v>
      </c>
      <c r="I1105">
        <v>-12.4020838759089</v>
      </c>
      <c r="J1105">
        <v>-2.81282414241171</v>
      </c>
      <c r="K1105">
        <v>214.38775951696101</v>
      </c>
      <c r="L1105">
        <v>222.28201430756801</v>
      </c>
      <c r="M1105">
        <v>38.926166028815203</v>
      </c>
      <c r="N1105">
        <v>0.84517458837977799</v>
      </c>
      <c r="O1105">
        <v>36.263155365466801</v>
      </c>
      <c r="P1105">
        <v>13.679322589456399</v>
      </c>
      <c r="Q1105">
        <v>0.104494565153699</v>
      </c>
    </row>
    <row r="1106" spans="1:17" x14ac:dyDescent="0.3">
      <c r="A1106" t="s">
        <v>2370</v>
      </c>
      <c r="B1106" t="s">
        <v>2371</v>
      </c>
      <c r="C1106" t="s">
        <v>3186</v>
      </c>
      <c r="D1106" t="s">
        <v>324</v>
      </c>
      <c r="E1106">
        <v>2287.6298339999998</v>
      </c>
      <c r="F1106">
        <v>890</v>
      </c>
      <c r="G1106">
        <v>69.771939495211598</v>
      </c>
      <c r="H1106">
        <v>-17.842895891711098</v>
      </c>
      <c r="I1106">
        <v>71.9528925906681</v>
      </c>
      <c r="J1106">
        <v>-4.89369866812231</v>
      </c>
      <c r="K1106">
        <v>953.83283002452094</v>
      </c>
      <c r="L1106">
        <v>758.72376860023496</v>
      </c>
      <c r="M1106">
        <v>23.266095718634201</v>
      </c>
      <c r="N1106">
        <v>0.57194800454098904</v>
      </c>
      <c r="O1106">
        <v>36.516853932584198</v>
      </c>
      <c r="P1106">
        <v>121.39303482587</v>
      </c>
      <c r="Q1106">
        <v>0.13358154147721801</v>
      </c>
    </row>
    <row r="1107" spans="1:17" x14ac:dyDescent="0.3">
      <c r="A1107" t="s">
        <v>2372</v>
      </c>
      <c r="B1107" t="s">
        <v>2373</v>
      </c>
      <c r="C1107" t="s">
        <v>3186</v>
      </c>
      <c r="D1107" t="s">
        <v>227</v>
      </c>
      <c r="E1107">
        <v>2283.8900182379998</v>
      </c>
      <c r="F1107">
        <v>46.71</v>
      </c>
      <c r="G1107">
        <v>5.1602227055551104</v>
      </c>
      <c r="H1107">
        <v>-16.168077630285602</v>
      </c>
      <c r="I1107">
        <v>13.4041605373829</v>
      </c>
      <c r="J1107">
        <v>-10.8167689155872</v>
      </c>
      <c r="K1107">
        <v>50.927515210570398</v>
      </c>
      <c r="L1107">
        <v>44.590437494095802</v>
      </c>
      <c r="M1107">
        <v>27.1371085437796</v>
      </c>
      <c r="N1107">
        <v>0.33040256119380101</v>
      </c>
      <c r="O1107">
        <v>47.463070006422598</v>
      </c>
      <c r="P1107">
        <v>60.075394105551702</v>
      </c>
      <c r="Q1107">
        <v>6.4655245908875003E-2</v>
      </c>
    </row>
    <row r="1108" spans="1:17" x14ac:dyDescent="0.3">
      <c r="A1108" t="s">
        <v>2374</v>
      </c>
      <c r="B1108" t="s">
        <v>2375</v>
      </c>
      <c r="C1108" t="s">
        <v>3186</v>
      </c>
      <c r="D1108" t="s">
        <v>127</v>
      </c>
      <c r="E1108">
        <v>2283.6950672130001</v>
      </c>
      <c r="F1108">
        <v>169.23</v>
      </c>
      <c r="G1108">
        <v>29.8528642159655</v>
      </c>
      <c r="H1108">
        <v>-5.0616691416122004</v>
      </c>
      <c r="I1108">
        <v>26.613154731067599</v>
      </c>
      <c r="J1108">
        <v>-3.1983224179508198</v>
      </c>
      <c r="K1108">
        <v>173.7842719281</v>
      </c>
      <c r="L1108">
        <v>149.87947960065</v>
      </c>
      <c r="M1108">
        <v>41.808853216574498</v>
      </c>
      <c r="N1108">
        <v>1.0504873785520701</v>
      </c>
      <c r="O1108">
        <v>20.616911895053999</v>
      </c>
      <c r="P1108">
        <v>79.840595111583397</v>
      </c>
      <c r="Q1108">
        <v>0.17737918147810899</v>
      </c>
    </row>
    <row r="1109" spans="1:17" x14ac:dyDescent="0.3">
      <c r="A1109" t="s">
        <v>2376</v>
      </c>
      <c r="B1109" t="s">
        <v>2377</v>
      </c>
      <c r="C1109" t="s">
        <v>3186</v>
      </c>
      <c r="D1109" t="s">
        <v>46</v>
      </c>
      <c r="E1109">
        <v>2282.8145915250002</v>
      </c>
      <c r="F1109">
        <v>540.45000000000005</v>
      </c>
      <c r="G1109">
        <v>-22.572628103420701</v>
      </c>
      <c r="H1109">
        <v>3.26109840327323</v>
      </c>
      <c r="I1109">
        <v>-21.420018189941398</v>
      </c>
      <c r="J1109">
        <v>-2.5641710383051399</v>
      </c>
      <c r="K1109">
        <v>568.34092539196695</v>
      </c>
      <c r="L1109">
        <v>570.65713327415494</v>
      </c>
      <c r="M1109">
        <v>35.278317241200099</v>
      </c>
      <c r="N1109">
        <v>0.47917983429625</v>
      </c>
      <c r="O1109">
        <v>57.276343787584402</v>
      </c>
      <c r="P1109">
        <v>24.945093052826198</v>
      </c>
      <c r="Q1109">
        <v>0.17781969728942501</v>
      </c>
    </row>
    <row r="1110" spans="1:17" x14ac:dyDescent="0.3">
      <c r="A1110" t="s">
        <v>2378</v>
      </c>
      <c r="B1110" t="s">
        <v>2379</v>
      </c>
      <c r="C1110" t="s">
        <v>3186</v>
      </c>
      <c r="D1110" t="s">
        <v>282</v>
      </c>
      <c r="E1110">
        <v>2278.0307934719999</v>
      </c>
      <c r="F1110">
        <v>222.39</v>
      </c>
      <c r="G1110">
        <v>-20.187969957272099</v>
      </c>
      <c r="H1110">
        <v>18.4807356442365</v>
      </c>
      <c r="I1110">
        <v>-9.2015134915584404</v>
      </c>
      <c r="J1110">
        <v>9.1218377355791899E-2</v>
      </c>
      <c r="M1110">
        <v>49.329926150410003</v>
      </c>
      <c r="O1110">
        <v>18.7058770628175</v>
      </c>
      <c r="P1110">
        <v>18.861571352218</v>
      </c>
    </row>
    <row r="1111" spans="1:17" x14ac:dyDescent="0.3">
      <c r="A1111" t="s">
        <v>2380</v>
      </c>
      <c r="B1111" t="s">
        <v>2381</v>
      </c>
      <c r="C1111" t="s">
        <v>3186</v>
      </c>
      <c r="D1111" t="s">
        <v>244</v>
      </c>
      <c r="E1111">
        <v>2276.6849320319998</v>
      </c>
      <c r="F1111">
        <v>116.76</v>
      </c>
      <c r="G1111">
        <v>-36.6311927769679</v>
      </c>
      <c r="H1111">
        <v>5.5165971119810404</v>
      </c>
      <c r="I1111">
        <v>5.2355376788061099</v>
      </c>
      <c r="J1111">
        <v>1.9994940111729</v>
      </c>
      <c r="K1111">
        <v>113.865489611339</v>
      </c>
      <c r="L1111">
        <v>113.458134474475</v>
      </c>
      <c r="M1111">
        <v>51.605787552783099</v>
      </c>
      <c r="N1111">
        <v>1.25292093812303</v>
      </c>
      <c r="O1111">
        <v>33.607399794450103</v>
      </c>
      <c r="P1111">
        <v>35.045107564191497</v>
      </c>
      <c r="Q1111">
        <v>0.19792001988996499</v>
      </c>
    </row>
    <row r="1112" spans="1:17" x14ac:dyDescent="0.3">
      <c r="A1112" t="s">
        <v>2382</v>
      </c>
      <c r="B1112" t="s">
        <v>2383</v>
      </c>
      <c r="C1112" t="s">
        <v>3186</v>
      </c>
      <c r="D1112" t="s">
        <v>180</v>
      </c>
      <c r="E1112">
        <v>2276.4552953399998</v>
      </c>
      <c r="F1112">
        <v>84.83</v>
      </c>
      <c r="G1112">
        <v>295.78229289256001</v>
      </c>
      <c r="H1112">
        <v>-18.388153244652301</v>
      </c>
      <c r="I1112">
        <v>-31.154163247517801</v>
      </c>
      <c r="J1112">
        <v>-2.9819448249492102</v>
      </c>
      <c r="K1112">
        <v>89.056699584479105</v>
      </c>
      <c r="L1112">
        <v>83.569705438380495</v>
      </c>
      <c r="M1112">
        <v>39.227550021403303</v>
      </c>
      <c r="N1112">
        <v>0.64241314308668096</v>
      </c>
      <c r="O1112">
        <v>65.035954261464099</v>
      </c>
      <c r="P1112">
        <v>344.951481772882</v>
      </c>
      <c r="Q1112">
        <v>0.18509362450457001</v>
      </c>
    </row>
    <row r="1113" spans="1:17" x14ac:dyDescent="0.3">
      <c r="A1113" t="s">
        <v>2384</v>
      </c>
      <c r="B1113" t="s">
        <v>2385</v>
      </c>
      <c r="C1113" t="s">
        <v>3186</v>
      </c>
      <c r="D1113" t="s">
        <v>141</v>
      </c>
      <c r="E1113">
        <v>2263.3896285000001</v>
      </c>
      <c r="F1113">
        <v>1755</v>
      </c>
      <c r="G1113">
        <v>-10.010748681371499</v>
      </c>
      <c r="H1113">
        <v>9.4514777707005102</v>
      </c>
      <c r="I1113">
        <v>-10.7428218043261</v>
      </c>
      <c r="J1113">
        <v>-3.0340627241046301</v>
      </c>
      <c r="K1113">
        <v>1684.79234175391</v>
      </c>
      <c r="L1113">
        <v>1615.50181848498</v>
      </c>
      <c r="M1113">
        <v>55.517199955378103</v>
      </c>
      <c r="N1113">
        <v>0.99508299234792197</v>
      </c>
      <c r="O1113">
        <v>19.6011396011396</v>
      </c>
      <c r="P1113">
        <v>37.863315003927703</v>
      </c>
      <c r="Q1113">
        <v>0.122514780535576</v>
      </c>
    </row>
    <row r="1114" spans="1:17" x14ac:dyDescent="0.3">
      <c r="A1114" t="s">
        <v>2386</v>
      </c>
      <c r="B1114" t="s">
        <v>2387</v>
      </c>
      <c r="C1114" t="s">
        <v>3186</v>
      </c>
      <c r="D1114" t="s">
        <v>544</v>
      </c>
      <c r="E1114">
        <v>2262.1873539779999</v>
      </c>
      <c r="F1114">
        <v>125.67</v>
      </c>
      <c r="G1114">
        <v>60.130135314793499</v>
      </c>
      <c r="H1114">
        <v>2.5541109062910499</v>
      </c>
      <c r="I1114">
        <v>5.1396748348671899</v>
      </c>
      <c r="J1114">
        <v>-0.52746446335785002</v>
      </c>
      <c r="K1114">
        <v>124.26463824625201</v>
      </c>
      <c r="L1114">
        <v>111.64492870707799</v>
      </c>
      <c r="M1114">
        <v>53.8232418861677</v>
      </c>
      <c r="N1114">
        <v>0.28064318510488001</v>
      </c>
      <c r="O1114">
        <v>18.5644943104957</v>
      </c>
      <c r="P1114">
        <v>91.716247139588106</v>
      </c>
      <c r="Q1114">
        <v>6.7965425992346007E-2</v>
      </c>
    </row>
    <row r="1115" spans="1:17" x14ac:dyDescent="0.3">
      <c r="A1115" t="s">
        <v>2388</v>
      </c>
      <c r="B1115" t="s">
        <v>2389</v>
      </c>
      <c r="C1115" t="s">
        <v>3186</v>
      </c>
      <c r="D1115" t="s">
        <v>144</v>
      </c>
      <c r="E1115">
        <v>2260.04426147</v>
      </c>
      <c r="F1115">
        <v>153.05000000000001</v>
      </c>
      <c r="G1115">
        <v>47.007536189209297</v>
      </c>
      <c r="H1115">
        <v>7.9742525004104898</v>
      </c>
      <c r="I1115">
        <v>39.300891662840399</v>
      </c>
      <c r="J1115">
        <v>5.16000468450473</v>
      </c>
      <c r="K1115">
        <v>140.04919155163299</v>
      </c>
      <c r="L1115">
        <v>121.625333014205</v>
      </c>
      <c r="M1115">
        <v>62.8907309038362</v>
      </c>
      <c r="N1115">
        <v>0.82395749490202796</v>
      </c>
      <c r="O1115">
        <v>16.759229010127299</v>
      </c>
      <c r="P1115">
        <v>77.965116279069704</v>
      </c>
      <c r="Q1115">
        <v>0.16793512731522101</v>
      </c>
    </row>
    <row r="1116" spans="1:17" x14ac:dyDescent="0.3">
      <c r="A1116" t="s">
        <v>2390</v>
      </c>
      <c r="B1116" t="s">
        <v>2391</v>
      </c>
      <c r="C1116" t="s">
        <v>3186</v>
      </c>
      <c r="D1116" t="s">
        <v>220</v>
      </c>
      <c r="E1116">
        <v>2258.7393130199998</v>
      </c>
      <c r="F1116">
        <v>599.65</v>
      </c>
      <c r="G1116">
        <v>-6.69055647572306</v>
      </c>
      <c r="H1116">
        <v>5.5261273947792597</v>
      </c>
      <c r="I1116">
        <v>-1.6200206548566201</v>
      </c>
      <c r="J1116">
        <v>-0.57094362682934796</v>
      </c>
      <c r="K1116">
        <v>603.98330081611698</v>
      </c>
      <c r="L1116">
        <v>569.45621269638195</v>
      </c>
      <c r="M1116">
        <v>47.835897829212897</v>
      </c>
      <c r="N1116">
        <v>0.359326431213076</v>
      </c>
      <c r="O1116">
        <v>21.404152422246302</v>
      </c>
      <c r="P1116">
        <v>34.149888143176703</v>
      </c>
      <c r="Q1116">
        <v>4.4638349135841998E-2</v>
      </c>
    </row>
    <row r="1117" spans="1:17" x14ac:dyDescent="0.3">
      <c r="A1117" t="s">
        <v>2392</v>
      </c>
      <c r="B1117" t="s">
        <v>2393</v>
      </c>
      <c r="C1117" t="s">
        <v>3186</v>
      </c>
      <c r="D1117" t="s">
        <v>544</v>
      </c>
      <c r="E1117">
        <v>2255.3291997450001</v>
      </c>
      <c r="F1117">
        <v>1120.8499999999999</v>
      </c>
      <c r="G1117">
        <v>98.189628718370102</v>
      </c>
      <c r="H1117">
        <v>18.5611688731111</v>
      </c>
      <c r="I1117">
        <v>62.008324271291798</v>
      </c>
      <c r="J1117">
        <v>21.544686832965201</v>
      </c>
      <c r="K1117">
        <v>911.761860506885</v>
      </c>
      <c r="L1117">
        <v>772.25369728873704</v>
      </c>
      <c r="M1117">
        <v>94.4281656442962</v>
      </c>
      <c r="N1117">
        <v>2.3507322772217898</v>
      </c>
      <c r="O1117">
        <v>3.84975688093858</v>
      </c>
      <c r="P1117">
        <v>180.21249999999901</v>
      </c>
      <c r="Q1117">
        <v>0.203855083273138</v>
      </c>
    </row>
    <row r="1118" spans="1:17" x14ac:dyDescent="0.3">
      <c r="A1118" t="s">
        <v>2394</v>
      </c>
      <c r="B1118" t="s">
        <v>2395</v>
      </c>
      <c r="C1118" t="s">
        <v>3186</v>
      </c>
      <c r="D1118" t="s">
        <v>468</v>
      </c>
      <c r="E1118">
        <v>2253.7928280000001</v>
      </c>
      <c r="F1118">
        <v>1977.15</v>
      </c>
      <c r="G1118">
        <v>-13.847732209450401</v>
      </c>
      <c r="H1118">
        <v>4.1348575080358296</v>
      </c>
      <c r="I1118">
        <v>1.2554394880806801</v>
      </c>
      <c r="J1118">
        <v>-6.5900289888473296</v>
      </c>
      <c r="K1118">
        <v>1947.9699898844101</v>
      </c>
      <c r="L1118">
        <v>1837.5769162449001</v>
      </c>
      <c r="M1118">
        <v>40.484666164173099</v>
      </c>
      <c r="N1118">
        <v>0.81841225366941495</v>
      </c>
      <c r="O1118">
        <v>22.7347444554029</v>
      </c>
      <c r="P1118">
        <v>30.504950495049499</v>
      </c>
    </row>
    <row r="1119" spans="1:17" x14ac:dyDescent="0.3">
      <c r="A1119" t="s">
        <v>2396</v>
      </c>
      <c r="B1119" t="s">
        <v>2397</v>
      </c>
      <c r="C1119" t="s">
        <v>3186</v>
      </c>
      <c r="D1119" t="s">
        <v>631</v>
      </c>
      <c r="E1119">
        <v>2242.3346999999999</v>
      </c>
      <c r="F1119">
        <v>398.85</v>
      </c>
      <c r="G1119">
        <v>13.4103994950577</v>
      </c>
      <c r="H1119">
        <v>-7.4434473622993904</v>
      </c>
      <c r="I1119">
        <v>3.9274774872163398</v>
      </c>
      <c r="J1119">
        <v>-5.2412730392860603</v>
      </c>
      <c r="K1119">
        <v>409.665500275086</v>
      </c>
      <c r="L1119">
        <v>364.20300548103199</v>
      </c>
      <c r="M1119">
        <v>25.639025710768699</v>
      </c>
      <c r="N1119">
        <v>0.29555896682795801</v>
      </c>
      <c r="O1119">
        <v>18.8416698006769</v>
      </c>
      <c r="P1119">
        <v>53.109404990403</v>
      </c>
      <c r="Q1119">
        <v>7.3729961036801003E-2</v>
      </c>
    </row>
    <row r="1120" spans="1:17" x14ac:dyDescent="0.3">
      <c r="A1120" t="s">
        <v>2398</v>
      </c>
      <c r="B1120" t="s">
        <v>2399</v>
      </c>
      <c r="C1120" t="s">
        <v>3186</v>
      </c>
      <c r="D1120" t="s">
        <v>132</v>
      </c>
      <c r="E1120">
        <v>2240.2027847750001</v>
      </c>
      <c r="F1120">
        <v>280.25</v>
      </c>
      <c r="G1120">
        <v>370.84952065758301</v>
      </c>
      <c r="H1120">
        <v>0.93385134601331499</v>
      </c>
      <c r="I1120">
        <v>112.414463353378</v>
      </c>
      <c r="J1120">
        <v>3.06143621261787</v>
      </c>
      <c r="K1120">
        <v>243.25825794829899</v>
      </c>
      <c r="L1120">
        <v>169.13737021010101</v>
      </c>
      <c r="M1120">
        <v>71.975120958463904</v>
      </c>
      <c r="N1120">
        <v>0.46879361567012001</v>
      </c>
      <c r="O1120">
        <v>6.3336306868866998</v>
      </c>
      <c r="P1120">
        <v>456.05158730158701</v>
      </c>
      <c r="Q1120">
        <v>0.172369685466848</v>
      </c>
    </row>
    <row r="1121" spans="1:17" x14ac:dyDescent="0.3">
      <c r="A1121" t="s">
        <v>2400</v>
      </c>
      <c r="B1121" t="s">
        <v>2401</v>
      </c>
      <c r="C1121" t="s">
        <v>3186</v>
      </c>
      <c r="D1121" t="s">
        <v>468</v>
      </c>
      <c r="E1121">
        <v>2237.3692488000002</v>
      </c>
      <c r="F1121">
        <v>431.55</v>
      </c>
      <c r="G1121">
        <v>-40.192673796914299</v>
      </c>
      <c r="H1121">
        <v>-0.36168572450061698</v>
      </c>
      <c r="I1121">
        <v>-12.6403956804318</v>
      </c>
      <c r="J1121">
        <v>-2.4484012515415698</v>
      </c>
      <c r="K1121">
        <v>439.87984632708901</v>
      </c>
      <c r="L1121">
        <v>453.72181548196602</v>
      </c>
      <c r="M1121">
        <v>39.480257995298302</v>
      </c>
      <c r="N1121">
        <v>0.96248298103712704</v>
      </c>
      <c r="O1121">
        <v>30.541072876839198</v>
      </c>
      <c r="P1121">
        <v>12.676240208877299</v>
      </c>
      <c r="Q1121">
        <v>-1.2051888633616E-2</v>
      </c>
    </row>
    <row r="1122" spans="1:17" x14ac:dyDescent="0.3">
      <c r="A1122" t="s">
        <v>2402</v>
      </c>
      <c r="B1122" t="s">
        <v>2403</v>
      </c>
      <c r="C1122" t="s">
        <v>3186</v>
      </c>
      <c r="D1122" t="s">
        <v>282</v>
      </c>
      <c r="E1122">
        <v>2235.43634118</v>
      </c>
      <c r="F1122">
        <v>1479.8</v>
      </c>
      <c r="G1122">
        <v>15.3030118497486</v>
      </c>
      <c r="H1122">
        <v>-8.5670471777930697</v>
      </c>
      <c r="I1122">
        <v>-14.5927224220108</v>
      </c>
      <c r="J1122">
        <v>-3.9847055387125598</v>
      </c>
      <c r="K1122">
        <v>1581.68233496261</v>
      </c>
      <c r="L1122">
        <v>1503.6913046371301</v>
      </c>
      <c r="M1122">
        <v>27.029359035293201</v>
      </c>
      <c r="N1122">
        <v>0.476285955140275</v>
      </c>
      <c r="O1122">
        <v>32.125962967968597</v>
      </c>
      <c r="P1122">
        <v>42.968938698613599</v>
      </c>
      <c r="Q1122">
        <v>-5.9363604565369999E-3</v>
      </c>
    </row>
    <row r="1123" spans="1:17" x14ac:dyDescent="0.3">
      <c r="A1123" t="s">
        <v>2404</v>
      </c>
      <c r="B1123" t="s">
        <v>2405</v>
      </c>
      <c r="C1123" t="s">
        <v>3186</v>
      </c>
      <c r="D1123" t="s">
        <v>631</v>
      </c>
      <c r="E1123">
        <v>2231.30092784</v>
      </c>
      <c r="F1123">
        <v>491.8</v>
      </c>
      <c r="G1123">
        <v>-43.875545554045097</v>
      </c>
      <c r="H1123">
        <v>-0.17640851157808901</v>
      </c>
      <c r="I1123">
        <v>-8.3221735176177898</v>
      </c>
      <c r="J1123">
        <v>2.0480799723163798</v>
      </c>
      <c r="K1123">
        <v>491.91363215372098</v>
      </c>
      <c r="L1123">
        <v>496.64602780088802</v>
      </c>
      <c r="M1123">
        <v>50.640822832033699</v>
      </c>
      <c r="N1123">
        <v>0.528790795367996</v>
      </c>
      <c r="O1123">
        <v>24.420496136640899</v>
      </c>
      <c r="P1123">
        <v>20.068359375</v>
      </c>
      <c r="Q1123">
        <v>2.1228004368257999E-2</v>
      </c>
    </row>
    <row r="1124" spans="1:17" x14ac:dyDescent="0.3">
      <c r="A1124" t="s">
        <v>2406</v>
      </c>
      <c r="B1124" t="s">
        <v>2407</v>
      </c>
      <c r="C1124" t="s">
        <v>3180</v>
      </c>
      <c r="D1124" t="s">
        <v>80</v>
      </c>
      <c r="E1124">
        <v>2228.0617499999998</v>
      </c>
      <c r="F1124">
        <v>86.25</v>
      </c>
      <c r="G1124">
        <v>-49.686420683435699</v>
      </c>
      <c r="H1124">
        <v>-6.8042115900481699</v>
      </c>
      <c r="I1124">
        <v>-17.272070351012001</v>
      </c>
      <c r="J1124">
        <v>-5.9750066263111403</v>
      </c>
      <c r="K1124">
        <v>91.331929649361697</v>
      </c>
      <c r="L1124">
        <v>97.247407644433494</v>
      </c>
      <c r="M1124">
        <v>32.1240514269806</v>
      </c>
      <c r="N1124">
        <v>0.39950858260718503</v>
      </c>
      <c r="O1124">
        <v>80.869565217391298</v>
      </c>
      <c r="P1124">
        <v>4.0410132689987899</v>
      </c>
      <c r="Q1124">
        <v>2.4231584455328001E-2</v>
      </c>
    </row>
    <row r="1125" spans="1:17" x14ac:dyDescent="0.3">
      <c r="A1125" t="s">
        <v>2408</v>
      </c>
      <c r="B1125" t="s">
        <v>2409</v>
      </c>
      <c r="C1125" t="s">
        <v>3186</v>
      </c>
      <c r="D1125" t="s">
        <v>285</v>
      </c>
      <c r="E1125">
        <v>2220.8044249999998</v>
      </c>
      <c r="F1125">
        <v>444.65</v>
      </c>
      <c r="G1125">
        <v>-21.300881567813398</v>
      </c>
      <c r="H1125">
        <v>-1.3302606592089401</v>
      </c>
      <c r="I1125">
        <v>-14.1190747600401</v>
      </c>
      <c r="J1125">
        <v>1.1594232393400099</v>
      </c>
      <c r="K1125">
        <v>447.60456893446002</v>
      </c>
      <c r="L1125">
        <v>440.47478231014401</v>
      </c>
      <c r="M1125">
        <v>44.814552712907499</v>
      </c>
      <c r="N1125">
        <v>0.53330606450090601</v>
      </c>
      <c r="O1125">
        <v>11.7508152479478</v>
      </c>
      <c r="P1125">
        <v>16.5378063163412</v>
      </c>
      <c r="Q1125">
        <v>-1.762334398435E-3</v>
      </c>
    </row>
    <row r="1126" spans="1:17" x14ac:dyDescent="0.3">
      <c r="A1126" t="s">
        <v>2410</v>
      </c>
      <c r="B1126" t="s">
        <v>2411</v>
      </c>
      <c r="C1126" t="s">
        <v>3186</v>
      </c>
      <c r="D1126" t="s">
        <v>21</v>
      </c>
      <c r="E1126">
        <v>2218.5336507299999</v>
      </c>
      <c r="F1126">
        <v>244.18</v>
      </c>
      <c r="G1126">
        <v>-59.331795468448597</v>
      </c>
      <c r="H1126">
        <v>9.6561515138093998</v>
      </c>
      <c r="I1126">
        <v>-37.947653706097299</v>
      </c>
      <c r="J1126">
        <v>2.88760261632717</v>
      </c>
      <c r="K1126">
        <v>240.895381184173</v>
      </c>
      <c r="M1126">
        <v>50.5651766149008</v>
      </c>
      <c r="N1126">
        <v>1.1329471609486499</v>
      </c>
      <c r="O1126">
        <v>73.519534769432298</v>
      </c>
      <c r="P1126">
        <v>19.112195121951199</v>
      </c>
    </row>
    <row r="1127" spans="1:17" x14ac:dyDescent="0.3">
      <c r="A1127" t="s">
        <v>2412</v>
      </c>
      <c r="B1127" t="s">
        <v>2413</v>
      </c>
      <c r="C1127" t="s">
        <v>3186</v>
      </c>
      <c r="D1127" t="s">
        <v>648</v>
      </c>
      <c r="E1127">
        <v>2215.8990988999999</v>
      </c>
      <c r="F1127">
        <v>351.35</v>
      </c>
      <c r="G1127">
        <v>-32.1414551049727</v>
      </c>
      <c r="H1127">
        <v>1.1225433314987701</v>
      </c>
      <c r="I1127">
        <v>-2.43095679387255</v>
      </c>
      <c r="J1127">
        <v>7.1259123519913994E-2</v>
      </c>
      <c r="K1127">
        <v>347.36835246243697</v>
      </c>
      <c r="L1127">
        <v>336.419628391294</v>
      </c>
      <c r="M1127">
        <v>51.825410369934801</v>
      </c>
      <c r="N1127">
        <v>0.60020543898212098</v>
      </c>
      <c r="O1127">
        <v>10.6161946776718</v>
      </c>
      <c r="P1127">
        <v>25.482142857142801</v>
      </c>
      <c r="Q1127">
        <v>7.7131596438286001E-2</v>
      </c>
    </row>
    <row r="1128" spans="1:17" x14ac:dyDescent="0.3">
      <c r="A1128" t="s">
        <v>2414</v>
      </c>
      <c r="B1128" t="s">
        <v>2415</v>
      </c>
      <c r="C1128" t="s">
        <v>3186</v>
      </c>
      <c r="D1128" t="s">
        <v>80</v>
      </c>
      <c r="E1128">
        <v>2207.7490002300001</v>
      </c>
      <c r="F1128">
        <v>2927.7</v>
      </c>
      <c r="G1128">
        <v>-28.920614628992901</v>
      </c>
      <c r="H1128">
        <v>4.4528766298525202</v>
      </c>
      <c r="I1128">
        <v>-5.4259253621596999</v>
      </c>
      <c r="J1128">
        <v>2.4026705596661699</v>
      </c>
      <c r="K1128">
        <v>2859.2083194966199</v>
      </c>
      <c r="L1128">
        <v>2819.8927582585102</v>
      </c>
      <c r="M1128">
        <v>61.870999993398897</v>
      </c>
      <c r="N1128">
        <v>0.866038595265334</v>
      </c>
      <c r="O1128">
        <v>8.31540116815248</v>
      </c>
      <c r="P1128">
        <v>24.814017436531401</v>
      </c>
      <c r="Q1128">
        <v>-0.137495544870223</v>
      </c>
    </row>
    <row r="1129" spans="1:17" x14ac:dyDescent="0.3">
      <c r="A1129" t="s">
        <v>2416</v>
      </c>
      <c r="B1129" t="s">
        <v>2417</v>
      </c>
      <c r="C1129" t="s">
        <v>3186</v>
      </c>
      <c r="D1129" t="s">
        <v>963</v>
      </c>
      <c r="E1129">
        <v>2205.5270844400002</v>
      </c>
      <c r="F1129">
        <v>331.15</v>
      </c>
      <c r="G1129">
        <v>282.75550851590498</v>
      </c>
      <c r="H1129">
        <v>-11.059325601707</v>
      </c>
      <c r="I1129">
        <v>112.956441214737</v>
      </c>
      <c r="J1129">
        <v>-16.664719287377199</v>
      </c>
      <c r="K1129">
        <v>356.49502514842402</v>
      </c>
      <c r="L1129">
        <v>247.28833062152</v>
      </c>
      <c r="M1129">
        <v>14.755329042001801</v>
      </c>
      <c r="N1129">
        <v>0.94080447891785501</v>
      </c>
      <c r="O1129">
        <v>31.405707383361001</v>
      </c>
      <c r="Q1129">
        <v>0.16776367565853201</v>
      </c>
    </row>
    <row r="1130" spans="1:17" x14ac:dyDescent="0.3">
      <c r="A1130" t="s">
        <v>2418</v>
      </c>
      <c r="B1130" t="s">
        <v>2419</v>
      </c>
      <c r="C1130" t="s">
        <v>3186</v>
      </c>
      <c r="D1130" t="s">
        <v>398</v>
      </c>
      <c r="E1130">
        <v>2204.8266238799902</v>
      </c>
      <c r="F1130">
        <v>1698.6</v>
      </c>
      <c r="G1130">
        <v>336.78614500295498</v>
      </c>
      <c r="H1130">
        <v>38.326879781558198</v>
      </c>
      <c r="I1130">
        <v>111.690916525757</v>
      </c>
      <c r="J1130">
        <v>7.5055078749942501</v>
      </c>
      <c r="K1130">
        <v>1405.16885707195</v>
      </c>
      <c r="L1130">
        <v>1014.47974828522</v>
      </c>
      <c r="M1130">
        <v>84.677474779726296</v>
      </c>
      <c r="N1130">
        <v>1.3031382234756199</v>
      </c>
      <c r="O1130">
        <v>4.1239844577887803</v>
      </c>
      <c r="P1130">
        <v>389.15766738660898</v>
      </c>
      <c r="Q1130">
        <v>0.136559824246825</v>
      </c>
    </row>
    <row r="1131" spans="1:17" x14ac:dyDescent="0.3">
      <c r="A1131" t="s">
        <v>2420</v>
      </c>
      <c r="B1131" t="s">
        <v>2421</v>
      </c>
      <c r="C1131" t="s">
        <v>3186</v>
      </c>
      <c r="D1131" t="s">
        <v>122</v>
      </c>
      <c r="E1131">
        <v>2183.5453515300001</v>
      </c>
      <c r="F1131">
        <v>98.37</v>
      </c>
      <c r="G1131">
        <v>80.698889693383904</v>
      </c>
      <c r="H1131">
        <v>8.6664651838383193</v>
      </c>
      <c r="I1131">
        <v>49.0803124175467</v>
      </c>
      <c r="J1131">
        <v>-2.1140397199003198</v>
      </c>
      <c r="K1131">
        <v>94.769925428199997</v>
      </c>
      <c r="L1131">
        <v>77.663697202430896</v>
      </c>
      <c r="M1131">
        <v>56.313524242183597</v>
      </c>
      <c r="N1131">
        <v>1.0703261985185299</v>
      </c>
      <c r="O1131">
        <v>9.6879129816000695</v>
      </c>
      <c r="P1131">
        <v>154.778554778554</v>
      </c>
      <c r="Q1131">
        <v>9.7029807784600006E-2</v>
      </c>
    </row>
    <row r="1132" spans="1:17" x14ac:dyDescent="0.3">
      <c r="A1132" t="s">
        <v>2422</v>
      </c>
      <c r="B1132" t="s">
        <v>2423</v>
      </c>
      <c r="C1132" t="s">
        <v>3186</v>
      </c>
      <c r="D1132" t="s">
        <v>751</v>
      </c>
      <c r="E1132">
        <v>2180.653534008</v>
      </c>
      <c r="F1132">
        <v>281.75</v>
      </c>
      <c r="G1132">
        <v>1.66063421184128</v>
      </c>
      <c r="H1132">
        <v>2.7731028018264301E-2</v>
      </c>
      <c r="I1132">
        <v>1.1627229211355301</v>
      </c>
      <c r="J1132">
        <v>-0.12231329848190201</v>
      </c>
      <c r="K1132">
        <v>273.71797131605098</v>
      </c>
      <c r="L1132">
        <v>253.396366201147</v>
      </c>
      <c r="M1132">
        <v>58.290846172297002</v>
      </c>
      <c r="N1132">
        <v>0.68209674278659604</v>
      </c>
      <c r="O1132">
        <v>3.0346051464063799</v>
      </c>
      <c r="P1132">
        <v>35.979729729729698</v>
      </c>
      <c r="Q1132">
        <v>3.2968413234804997E-2</v>
      </c>
    </row>
    <row r="1133" spans="1:17" x14ac:dyDescent="0.3">
      <c r="A1133" t="s">
        <v>2424</v>
      </c>
      <c r="B1133" t="s">
        <v>2425</v>
      </c>
      <c r="C1133" t="s">
        <v>3186</v>
      </c>
      <c r="D1133" t="s">
        <v>262</v>
      </c>
      <c r="E1133">
        <v>2178.93680352</v>
      </c>
      <c r="F1133">
        <v>604.6</v>
      </c>
      <c r="G1133">
        <v>2.5632913808787898</v>
      </c>
      <c r="H1133">
        <v>1.53302322593589</v>
      </c>
      <c r="I1133">
        <v>2.7027407654875502</v>
      </c>
      <c r="J1133">
        <v>-2.42281230464662E-2</v>
      </c>
      <c r="K1133">
        <v>625.12379593616004</v>
      </c>
      <c r="L1133">
        <v>611.98067264793804</v>
      </c>
      <c r="M1133">
        <v>34.661619171169001</v>
      </c>
      <c r="N1133">
        <v>0.38202106486996501</v>
      </c>
      <c r="O1133">
        <v>54.647700959311898</v>
      </c>
      <c r="P1133">
        <v>39.100425629817103</v>
      </c>
      <c r="Q1133">
        <v>6.4515106235841002E-2</v>
      </c>
    </row>
    <row r="1134" spans="1:17" x14ac:dyDescent="0.3">
      <c r="A1134" t="s">
        <v>2426</v>
      </c>
      <c r="B1134" t="s">
        <v>2427</v>
      </c>
      <c r="C1134" t="s">
        <v>3186</v>
      </c>
      <c r="D1134" t="s">
        <v>54</v>
      </c>
      <c r="E1134">
        <v>2178.92</v>
      </c>
      <c r="F1134">
        <v>23.18</v>
      </c>
      <c r="G1134">
        <v>145.06346864812599</v>
      </c>
      <c r="H1134">
        <v>49.0519106531112</v>
      </c>
      <c r="I1134">
        <v>77.303959230945196</v>
      </c>
      <c r="J1134">
        <v>-9.6832751401467796</v>
      </c>
      <c r="K1134">
        <v>19.261268600016301</v>
      </c>
      <c r="L1134">
        <v>14.7774611995576</v>
      </c>
      <c r="M1134">
        <v>48.742259492165502</v>
      </c>
      <c r="N1134">
        <v>1.8941086909802201</v>
      </c>
      <c r="O1134">
        <v>20.362381363244101</v>
      </c>
      <c r="P1134">
        <v>219.72413793103399</v>
      </c>
    </row>
    <row r="1135" spans="1:17" x14ac:dyDescent="0.3">
      <c r="A1135" t="s">
        <v>2428</v>
      </c>
      <c r="B1135" t="s">
        <v>2429</v>
      </c>
      <c r="C1135" t="s">
        <v>3177</v>
      </c>
      <c r="D1135" t="s">
        <v>262</v>
      </c>
      <c r="E1135">
        <v>2174.2389558999998</v>
      </c>
      <c r="F1135">
        <v>485.75</v>
      </c>
      <c r="G1135">
        <v>-43.6752497209119</v>
      </c>
      <c r="H1135">
        <v>-0.531355245903119</v>
      </c>
      <c r="I1135">
        <v>-24.705903259175301</v>
      </c>
      <c r="J1135">
        <v>-3.3295843099277498</v>
      </c>
      <c r="K1135">
        <v>496.88835725530998</v>
      </c>
      <c r="L1135">
        <v>526.11382762603898</v>
      </c>
      <c r="M1135">
        <v>43.815672245906903</v>
      </c>
      <c r="N1135">
        <v>0.64584055851715205</v>
      </c>
      <c r="O1135">
        <v>31.374163664436399</v>
      </c>
      <c r="P1135">
        <v>6.9933920704845702</v>
      </c>
    </row>
    <row r="1136" spans="1:17" x14ac:dyDescent="0.3">
      <c r="A1136" t="s">
        <v>2430</v>
      </c>
      <c r="B1136" t="s">
        <v>2431</v>
      </c>
      <c r="C1136" t="s">
        <v>3186</v>
      </c>
      <c r="D1136" t="s">
        <v>127</v>
      </c>
      <c r="E1136">
        <v>2174.1676458299999</v>
      </c>
      <c r="F1136">
        <v>314.85000000000002</v>
      </c>
      <c r="G1136">
        <v>-32.152258948729099</v>
      </c>
      <c r="H1136">
        <v>-15.2238341249824</v>
      </c>
      <c r="I1136">
        <v>-21.165802483015401</v>
      </c>
      <c r="J1136">
        <v>-6.3553679394409599</v>
      </c>
      <c r="K1136">
        <v>346.73435735636701</v>
      </c>
      <c r="M1136">
        <v>21.9046930704564</v>
      </c>
      <c r="O1136">
        <v>27.044624424329001</v>
      </c>
      <c r="P1136">
        <v>1.56451612903225</v>
      </c>
    </row>
    <row r="1137" spans="1:17" x14ac:dyDescent="0.3">
      <c r="A1137" t="s">
        <v>2432</v>
      </c>
      <c r="B1137" t="s">
        <v>2433</v>
      </c>
      <c r="C1137" t="s">
        <v>3186</v>
      </c>
      <c r="D1137" t="s">
        <v>132</v>
      </c>
      <c r="E1137">
        <v>2162.6301543650002</v>
      </c>
      <c r="F1137">
        <v>126.95</v>
      </c>
      <c r="G1137">
        <v>22.518770644095898</v>
      </c>
      <c r="H1137">
        <v>25.362264632890401</v>
      </c>
      <c r="I1137">
        <v>3.3623214654160201</v>
      </c>
      <c r="J1137">
        <v>-7.5235608513868302</v>
      </c>
      <c r="K1137">
        <v>122.428282481976</v>
      </c>
      <c r="L1137">
        <v>113.53517984376801</v>
      </c>
      <c r="M1137">
        <v>36.497066849977699</v>
      </c>
      <c r="N1137">
        <v>1.1327589084226299</v>
      </c>
      <c r="O1137">
        <v>16.266246553761299</v>
      </c>
      <c r="P1137">
        <v>54.440389294403801</v>
      </c>
      <c r="Q1137">
        <v>3.2578518134176997E-2</v>
      </c>
    </row>
    <row r="1138" spans="1:17" x14ac:dyDescent="0.3">
      <c r="A1138" t="s">
        <v>2434</v>
      </c>
      <c r="B1138" t="s">
        <v>2435</v>
      </c>
      <c r="C1138" t="s">
        <v>3186</v>
      </c>
      <c r="D1138" t="s">
        <v>119</v>
      </c>
      <c r="E1138">
        <v>2161.2067261890002</v>
      </c>
      <c r="F1138">
        <v>137.72999999999999</v>
      </c>
      <c r="G1138">
        <v>-24.7010640965383</v>
      </c>
      <c r="H1138">
        <v>4.4764026204049099</v>
      </c>
      <c r="I1138">
        <v>-20.009426162901999</v>
      </c>
      <c r="J1138">
        <v>-3.5137780653467598</v>
      </c>
      <c r="K1138">
        <v>136.48317815574501</v>
      </c>
      <c r="L1138">
        <v>142.22943319315499</v>
      </c>
      <c r="M1138">
        <v>44.297263195031498</v>
      </c>
      <c r="N1138">
        <v>0.89059679942203596</v>
      </c>
      <c r="O1138">
        <v>40.8552965947869</v>
      </c>
      <c r="P1138">
        <v>14.774999999999901</v>
      </c>
    </row>
    <row r="1139" spans="1:17" x14ac:dyDescent="0.3">
      <c r="A1139" t="s">
        <v>2436</v>
      </c>
      <c r="B1139" t="s">
        <v>2437</v>
      </c>
      <c r="C1139" t="s">
        <v>3186</v>
      </c>
      <c r="D1139" t="s">
        <v>262</v>
      </c>
      <c r="E1139">
        <v>2154.1441199999999</v>
      </c>
      <c r="F1139">
        <v>1581</v>
      </c>
      <c r="G1139">
        <v>18.553811783139999</v>
      </c>
      <c r="H1139">
        <v>1.96971624206419</v>
      </c>
      <c r="I1139">
        <v>7.3024996186111997</v>
      </c>
      <c r="J1139">
        <v>6.9085050784030404</v>
      </c>
      <c r="K1139">
        <v>1495.65493787386</v>
      </c>
      <c r="L1139">
        <v>1373.3393150238801</v>
      </c>
      <c r="M1139">
        <v>57.465118768994799</v>
      </c>
      <c r="N1139">
        <v>2.4379329810505701</v>
      </c>
      <c r="O1139">
        <v>9.4813409234661705</v>
      </c>
      <c r="P1139">
        <v>53.771336867188602</v>
      </c>
      <c r="Q1139">
        <v>3.1042857288377999E-2</v>
      </c>
    </row>
    <row r="1140" spans="1:17" x14ac:dyDescent="0.3">
      <c r="A1140" t="s">
        <v>2438</v>
      </c>
      <c r="B1140" t="s">
        <v>2439</v>
      </c>
      <c r="C1140" t="s">
        <v>3186</v>
      </c>
      <c r="D1140" t="s">
        <v>468</v>
      </c>
      <c r="E1140">
        <v>2153.6908832599902</v>
      </c>
      <c r="F1140">
        <v>65.38</v>
      </c>
      <c r="G1140">
        <v>-22.822056991722398</v>
      </c>
      <c r="H1140">
        <v>22.765537892663101</v>
      </c>
      <c r="I1140">
        <v>8.2111073771058507</v>
      </c>
      <c r="J1140">
        <v>15.638211924815399</v>
      </c>
      <c r="K1140">
        <v>59.388271639285399</v>
      </c>
      <c r="L1140">
        <v>59.620952474884398</v>
      </c>
      <c r="M1140">
        <v>56.895899117306399</v>
      </c>
      <c r="N1140">
        <v>1.38565258052795</v>
      </c>
      <c r="O1140">
        <v>29.3236991794377</v>
      </c>
      <c r="P1140">
        <v>73.233976432423006</v>
      </c>
    </row>
    <row r="1141" spans="1:17" x14ac:dyDescent="0.3">
      <c r="A1141" t="s">
        <v>2440</v>
      </c>
      <c r="B1141" t="s">
        <v>2441</v>
      </c>
      <c r="C1141" t="s">
        <v>3186</v>
      </c>
      <c r="D1141" t="s">
        <v>244</v>
      </c>
      <c r="E1141">
        <v>2142.8129081699999</v>
      </c>
      <c r="F1141">
        <v>937.9</v>
      </c>
      <c r="G1141">
        <v>51.571477300669997</v>
      </c>
      <c r="H1141">
        <v>24.990266546811899</v>
      </c>
      <c r="I1141">
        <v>72.308959439839796</v>
      </c>
      <c r="J1141">
        <v>9.4333379400087303</v>
      </c>
      <c r="K1141">
        <v>829.26437210105098</v>
      </c>
      <c r="L1141">
        <v>682.25375465644595</v>
      </c>
      <c r="M1141">
        <v>60.781200508572503</v>
      </c>
      <c r="N1141">
        <v>1.04301503085242</v>
      </c>
      <c r="O1141">
        <v>11.8456125386501</v>
      </c>
      <c r="P1141">
        <v>102.11619687957899</v>
      </c>
      <c r="Q1141">
        <v>6.5591898936828999E-2</v>
      </c>
    </row>
    <row r="1142" spans="1:17" x14ac:dyDescent="0.3">
      <c r="A1142" t="s">
        <v>2442</v>
      </c>
      <c r="B1142" t="s">
        <v>2443</v>
      </c>
      <c r="C1142" t="s">
        <v>3186</v>
      </c>
      <c r="D1142" t="s">
        <v>648</v>
      </c>
      <c r="E1142">
        <v>2132.6683413750002</v>
      </c>
      <c r="F1142">
        <v>107.25</v>
      </c>
      <c r="G1142">
        <v>-36.865869637439502</v>
      </c>
      <c r="H1142">
        <v>-0.79265114461414798</v>
      </c>
      <c r="I1142">
        <v>-8.8309958229440806</v>
      </c>
      <c r="J1142">
        <v>-9.68638765232987</v>
      </c>
      <c r="K1142">
        <v>111.176120850853</v>
      </c>
      <c r="L1142">
        <v>108.287074630058</v>
      </c>
      <c r="M1142">
        <v>37.310382554885997</v>
      </c>
      <c r="N1142">
        <v>0.74045302307896399</v>
      </c>
      <c r="O1142">
        <v>25.855477855477801</v>
      </c>
      <c r="P1142">
        <v>15.310181700892301</v>
      </c>
      <c r="Q1142">
        <v>9.9074211810505006E-2</v>
      </c>
    </row>
    <row r="1143" spans="1:17" x14ac:dyDescent="0.3">
      <c r="A1143" t="s">
        <v>2444</v>
      </c>
      <c r="B1143" t="s">
        <v>2445</v>
      </c>
      <c r="C1143" t="s">
        <v>3186</v>
      </c>
      <c r="D1143" t="s">
        <v>502</v>
      </c>
      <c r="E1143">
        <v>2131.7709637839998</v>
      </c>
      <c r="F1143">
        <v>348.04</v>
      </c>
      <c r="G1143">
        <v>84.821791042014198</v>
      </c>
      <c r="H1143">
        <v>107.372202284121</v>
      </c>
      <c r="I1143">
        <v>138.61228339048401</v>
      </c>
      <c r="J1143">
        <v>21.5403061081544</v>
      </c>
      <c r="K1143">
        <v>215.932514138318</v>
      </c>
      <c r="L1143">
        <v>166.53104850060299</v>
      </c>
      <c r="M1143">
        <v>92.474642129011301</v>
      </c>
      <c r="N1143">
        <v>1.59086045318603</v>
      </c>
      <c r="O1143">
        <v>5.5252269854039602</v>
      </c>
      <c r="P1143">
        <v>209.78193146417399</v>
      </c>
      <c r="Q1143">
        <v>1.8078980021002E-2</v>
      </c>
    </row>
    <row r="1144" spans="1:17" x14ac:dyDescent="0.3">
      <c r="A1144" t="s">
        <v>2446</v>
      </c>
      <c r="B1144" t="s">
        <v>2447</v>
      </c>
      <c r="C1144" t="s">
        <v>3186</v>
      </c>
      <c r="D1144" t="s">
        <v>116</v>
      </c>
      <c r="E1144">
        <v>2124.0216994939901</v>
      </c>
      <c r="F1144">
        <v>178.19</v>
      </c>
      <c r="G1144">
        <v>-38.742399934811701</v>
      </c>
      <c r="H1144">
        <v>-11.385795521075099</v>
      </c>
      <c r="I1144">
        <v>-24.286860984534901</v>
      </c>
      <c r="J1144">
        <v>-5.5126227071857299</v>
      </c>
      <c r="K1144">
        <v>189.90073229891499</v>
      </c>
      <c r="L1144">
        <v>194.192424743315</v>
      </c>
      <c r="M1144">
        <v>18.313466490983</v>
      </c>
      <c r="N1144">
        <v>0.37804577077650697</v>
      </c>
      <c r="O1144">
        <v>62.607329255289201</v>
      </c>
      <c r="P1144">
        <v>18.951935914552699</v>
      </c>
      <c r="Q1144">
        <v>3.4564064074698003E-2</v>
      </c>
    </row>
    <row r="1145" spans="1:17" x14ac:dyDescent="0.3">
      <c r="A1145" t="s">
        <v>2448</v>
      </c>
      <c r="B1145" t="s">
        <v>2449</v>
      </c>
      <c r="C1145" t="s">
        <v>3186</v>
      </c>
      <c r="D1145" t="s">
        <v>285</v>
      </c>
      <c r="E1145">
        <v>2121.2068470999998</v>
      </c>
      <c r="F1145">
        <v>427.9</v>
      </c>
      <c r="G1145">
        <v>-25.234825876813801</v>
      </c>
      <c r="H1145">
        <v>-4.4715016609419296</v>
      </c>
      <c r="I1145">
        <v>-10.401775455507</v>
      </c>
      <c r="J1145">
        <v>-7.5662430769402498</v>
      </c>
      <c r="K1145">
        <v>451.44586402788002</v>
      </c>
      <c r="L1145">
        <v>446.30555103297399</v>
      </c>
      <c r="M1145">
        <v>20.094909779104601</v>
      </c>
      <c r="N1145">
        <v>0.48036463559241399</v>
      </c>
      <c r="O1145">
        <v>49.766300537508698</v>
      </c>
      <c r="P1145">
        <v>29.6666666666666</v>
      </c>
      <c r="Q1145">
        <v>4.2305779547532001E-2</v>
      </c>
    </row>
    <row r="1146" spans="1:17" x14ac:dyDescent="0.3">
      <c r="A1146" t="s">
        <v>2450</v>
      </c>
      <c r="B1146" t="s">
        <v>2451</v>
      </c>
      <c r="C1146" t="s">
        <v>3186</v>
      </c>
      <c r="D1146" t="s">
        <v>197</v>
      </c>
      <c r="E1146">
        <v>2119.3723570799998</v>
      </c>
      <c r="F1146">
        <v>673.35</v>
      </c>
      <c r="G1146">
        <v>-15.915159636683899</v>
      </c>
      <c r="H1146">
        <v>2.49462453312543</v>
      </c>
      <c r="I1146">
        <v>43.6541940852279</v>
      </c>
      <c r="J1146">
        <v>-4.9075981607353096</v>
      </c>
      <c r="K1146">
        <v>643.28077588026895</v>
      </c>
      <c r="L1146">
        <v>554.48849106583896</v>
      </c>
      <c r="M1146">
        <v>35.297199418572497</v>
      </c>
      <c r="N1146">
        <v>0.331856594398173</v>
      </c>
      <c r="O1146">
        <v>17.6431276453553</v>
      </c>
      <c r="P1146">
        <v>67.5</v>
      </c>
      <c r="Q1146">
        <v>2.0615956721950001E-2</v>
      </c>
    </row>
    <row r="1147" spans="1:17" x14ac:dyDescent="0.3">
      <c r="A1147" t="s">
        <v>2452</v>
      </c>
      <c r="B1147" t="s">
        <v>2453</v>
      </c>
      <c r="C1147" t="s">
        <v>3186</v>
      </c>
      <c r="D1147" t="s">
        <v>541</v>
      </c>
      <c r="E1147">
        <v>2109.7902554040002</v>
      </c>
      <c r="F1147">
        <v>210.34</v>
      </c>
      <c r="G1147">
        <v>22.392724509492801</v>
      </c>
      <c r="H1147">
        <v>18.7540403187263</v>
      </c>
      <c r="I1147">
        <v>71.080406923083402</v>
      </c>
      <c r="J1147">
        <v>-0.74144840276674595</v>
      </c>
      <c r="K1147">
        <v>186.98109985015901</v>
      </c>
      <c r="L1147">
        <v>156.23674535924999</v>
      </c>
      <c r="M1147">
        <v>60.943502938469798</v>
      </c>
      <c r="N1147">
        <v>0.826005578837683</v>
      </c>
      <c r="O1147">
        <v>3.5466387753161501</v>
      </c>
      <c r="P1147">
        <v>91.916058394160501</v>
      </c>
      <c r="Q1147">
        <v>0.121180772226225</v>
      </c>
    </row>
    <row r="1148" spans="1:17" x14ac:dyDescent="0.3">
      <c r="A1148" t="s">
        <v>2454</v>
      </c>
      <c r="B1148" t="s">
        <v>2455</v>
      </c>
      <c r="C1148" t="s">
        <v>3186</v>
      </c>
      <c r="D1148" t="s">
        <v>197</v>
      </c>
      <c r="E1148">
        <v>2105.8318896400001</v>
      </c>
      <c r="F1148">
        <v>1770.7</v>
      </c>
      <c r="G1148">
        <v>196.77824632461801</v>
      </c>
      <c r="H1148">
        <v>61.662022193944097</v>
      </c>
      <c r="I1148">
        <v>103.24728398177</v>
      </c>
      <c r="J1148">
        <v>10.8402247893106</v>
      </c>
      <c r="K1148">
        <v>1358.6770009623699</v>
      </c>
      <c r="L1148">
        <v>973.98154285244095</v>
      </c>
      <c r="M1148">
        <v>62.751385882093103</v>
      </c>
      <c r="N1148">
        <v>0.490397090317373</v>
      </c>
      <c r="O1148">
        <v>9.8435646919297497</v>
      </c>
      <c r="P1148">
        <v>232.52582159624399</v>
      </c>
      <c r="Q1148">
        <v>0.209704288776764</v>
      </c>
    </row>
    <row r="1149" spans="1:17" x14ac:dyDescent="0.3">
      <c r="A1149" t="s">
        <v>2456</v>
      </c>
      <c r="B1149" t="s">
        <v>2457</v>
      </c>
      <c r="C1149" t="s">
        <v>3186</v>
      </c>
      <c r="D1149" t="s">
        <v>80</v>
      </c>
      <c r="E1149">
        <v>2098.9562617400002</v>
      </c>
      <c r="F1149">
        <v>241.79</v>
      </c>
      <c r="G1149">
        <v>6.4763367093917799</v>
      </c>
      <c r="H1149">
        <v>4.7576591021272403</v>
      </c>
      <c r="I1149">
        <v>1.3238922217426901</v>
      </c>
      <c r="J1149">
        <v>-3.5994238273057602</v>
      </c>
      <c r="K1149">
        <v>241.73973496924799</v>
      </c>
      <c r="L1149">
        <v>228.98720995970299</v>
      </c>
      <c r="M1149">
        <v>46.960897701643503</v>
      </c>
      <c r="N1149">
        <v>1.0024085454129401</v>
      </c>
      <c r="O1149">
        <v>13.5282683320236</v>
      </c>
      <c r="P1149">
        <v>39.279953917050598</v>
      </c>
      <c r="Q1149">
        <v>-6.5640532235849994E-2</v>
      </c>
    </row>
    <row r="1150" spans="1:17" x14ac:dyDescent="0.3">
      <c r="A1150" t="s">
        <v>1778</v>
      </c>
      <c r="B1150" t="s">
        <v>2458</v>
      </c>
      <c r="C1150" t="s">
        <v>3186</v>
      </c>
      <c r="D1150" t="s">
        <v>1780</v>
      </c>
      <c r="E1150">
        <v>2091.9342556299998</v>
      </c>
      <c r="F1150">
        <v>37.06</v>
      </c>
      <c r="G1150">
        <v>-3.53524576876932</v>
      </c>
      <c r="H1150">
        <v>-0.231811514093751</v>
      </c>
      <c r="I1150">
        <v>4.29469161947664</v>
      </c>
      <c r="J1150">
        <v>-6.6908947897131297</v>
      </c>
      <c r="K1150">
        <v>38.556837369379998</v>
      </c>
      <c r="L1150">
        <v>35.665264780888897</v>
      </c>
      <c r="M1150">
        <v>49.333103027404697</v>
      </c>
      <c r="N1150">
        <v>0.37758238925405702</v>
      </c>
      <c r="O1150">
        <v>23.988127361036099</v>
      </c>
      <c r="P1150">
        <v>36.500920810312998</v>
      </c>
      <c r="Q1150">
        <v>7.0291434656782004E-2</v>
      </c>
    </row>
    <row r="1151" spans="1:17" x14ac:dyDescent="0.3">
      <c r="A1151" t="s">
        <v>2459</v>
      </c>
      <c r="B1151" t="s">
        <v>2460</v>
      </c>
      <c r="C1151" t="s">
        <v>3186</v>
      </c>
      <c r="D1151" t="s">
        <v>227</v>
      </c>
      <c r="E1151">
        <v>2091.4004329999998</v>
      </c>
      <c r="F1151">
        <v>554.79999999999995</v>
      </c>
      <c r="G1151">
        <v>-16.066474854697901</v>
      </c>
      <c r="H1151">
        <v>-5.5546287319022696</v>
      </c>
      <c r="I1151">
        <v>36.482108184646897</v>
      </c>
      <c r="J1151">
        <v>-4.9209030103668097</v>
      </c>
      <c r="K1151">
        <v>566.03437781047705</v>
      </c>
      <c r="L1151">
        <v>497.82920459107601</v>
      </c>
      <c r="M1151">
        <v>37.273866136727001</v>
      </c>
      <c r="N1151">
        <v>0.41693638082203299</v>
      </c>
      <c r="O1151">
        <v>19.754866618601302</v>
      </c>
      <c r="P1151">
        <v>62.412177985948396</v>
      </c>
      <c r="Q1151">
        <v>0.12796843430233901</v>
      </c>
    </row>
    <row r="1152" spans="1:17" x14ac:dyDescent="0.3">
      <c r="A1152" t="s">
        <v>2461</v>
      </c>
      <c r="B1152" t="s">
        <v>2462</v>
      </c>
      <c r="C1152" t="s">
        <v>3186</v>
      </c>
      <c r="D1152" t="s">
        <v>423</v>
      </c>
      <c r="E1152">
        <v>2091.0124624519999</v>
      </c>
      <c r="F1152">
        <v>138.91999999999999</v>
      </c>
      <c r="G1152">
        <v>105.485690870349</v>
      </c>
      <c r="H1152">
        <v>-0.30251736386153999</v>
      </c>
      <c r="I1152">
        <v>16.992045941892901</v>
      </c>
      <c r="J1152">
        <v>-7.8161738161021397</v>
      </c>
      <c r="K1152">
        <v>138.12274513426399</v>
      </c>
      <c r="L1152">
        <v>112.912298517846</v>
      </c>
      <c r="M1152">
        <v>35.406272514252102</v>
      </c>
      <c r="N1152">
        <v>0.37110963980767497</v>
      </c>
      <c r="O1152">
        <v>18.341491505902599</v>
      </c>
      <c r="P1152">
        <v>149.63162623539901</v>
      </c>
      <c r="Q1152">
        <v>0.108863319573096</v>
      </c>
    </row>
    <row r="1153" spans="1:17" x14ac:dyDescent="0.3">
      <c r="A1153" t="s">
        <v>2463</v>
      </c>
      <c r="B1153" t="s">
        <v>2464</v>
      </c>
      <c r="C1153" t="s">
        <v>3186</v>
      </c>
      <c r="D1153" t="s">
        <v>166</v>
      </c>
      <c r="E1153">
        <v>2088.1664999999998</v>
      </c>
      <c r="F1153">
        <v>2093.4</v>
      </c>
      <c r="G1153">
        <v>-13.677176141740601</v>
      </c>
      <c r="H1153">
        <v>-5.4452508477921002</v>
      </c>
      <c r="I1153">
        <v>-13.1032666518584</v>
      </c>
      <c r="J1153">
        <v>-3.4127218910909698</v>
      </c>
      <c r="K1153">
        <v>2164.5721495274802</v>
      </c>
      <c r="L1153">
        <v>2095.5355700605301</v>
      </c>
      <c r="M1153">
        <v>35.860211729209297</v>
      </c>
      <c r="N1153">
        <v>0.36248030869631798</v>
      </c>
      <c r="O1153">
        <v>32.736218591764498</v>
      </c>
      <c r="P1153">
        <v>23.869822485207099</v>
      </c>
      <c r="Q1153">
        <v>0.11111030245491101</v>
      </c>
    </row>
    <row r="1154" spans="1:17" x14ac:dyDescent="0.3">
      <c r="A1154" t="s">
        <v>2465</v>
      </c>
      <c r="B1154" t="s">
        <v>2466</v>
      </c>
      <c r="C1154" t="s">
        <v>3186</v>
      </c>
      <c r="D1154" t="s">
        <v>249</v>
      </c>
      <c r="E1154">
        <v>2086.3573500000002</v>
      </c>
      <c r="F1154">
        <v>852.5</v>
      </c>
      <c r="G1154">
        <v>120.731920426001</v>
      </c>
      <c r="H1154">
        <v>-5.0052048417039297</v>
      </c>
      <c r="I1154">
        <v>174.56001325531901</v>
      </c>
      <c r="J1154">
        <v>-10.819682668501001</v>
      </c>
      <c r="K1154">
        <v>838.348492370234</v>
      </c>
      <c r="M1154">
        <v>45.820813965038802</v>
      </c>
      <c r="N1154">
        <v>0.50843746030911796</v>
      </c>
      <c r="O1154">
        <v>32.750733137829897</v>
      </c>
      <c r="P1154">
        <v>262.76595744680799</v>
      </c>
    </row>
    <row r="1155" spans="1:17" x14ac:dyDescent="0.3">
      <c r="A1155" t="s">
        <v>2467</v>
      </c>
      <c r="B1155" t="s">
        <v>2468</v>
      </c>
      <c r="C1155" t="s">
        <v>3186</v>
      </c>
      <c r="D1155" t="s">
        <v>785</v>
      </c>
      <c r="E1155">
        <v>2084.5162904549902</v>
      </c>
      <c r="F1155">
        <v>807.15</v>
      </c>
      <c r="G1155">
        <v>39.555558193560699</v>
      </c>
      <c r="H1155">
        <v>-0.46140261800930998</v>
      </c>
      <c r="I1155">
        <v>-27.947700486504701</v>
      </c>
      <c r="J1155">
        <v>-4.8323857448922896</v>
      </c>
      <c r="K1155">
        <v>840.29109257021105</v>
      </c>
      <c r="L1155">
        <v>809.93718704963396</v>
      </c>
      <c r="M1155">
        <v>34.148050666174498</v>
      </c>
      <c r="N1155">
        <v>0.89246218774824004</v>
      </c>
      <c r="O1155">
        <v>61.060521588304503</v>
      </c>
      <c r="P1155">
        <v>68.156249999999901</v>
      </c>
      <c r="Q1155">
        <v>0.18837673764177601</v>
      </c>
    </row>
    <row r="1156" spans="1:17" x14ac:dyDescent="0.3">
      <c r="A1156" t="s">
        <v>2469</v>
      </c>
      <c r="B1156" t="s">
        <v>2470</v>
      </c>
      <c r="C1156" t="s">
        <v>3186</v>
      </c>
      <c r="D1156" t="s">
        <v>197</v>
      </c>
      <c r="E1156">
        <v>2083.0164217500001</v>
      </c>
      <c r="F1156">
        <v>337.45</v>
      </c>
      <c r="G1156">
        <v>52.186129258348899</v>
      </c>
      <c r="H1156">
        <v>-7.0220927255070498</v>
      </c>
      <c r="I1156">
        <v>17.558189125543301</v>
      </c>
      <c r="J1156">
        <v>-1.4390636609773</v>
      </c>
      <c r="K1156">
        <v>341.98513233616899</v>
      </c>
      <c r="L1156">
        <v>300.570229795964</v>
      </c>
      <c r="M1156">
        <v>46.342950549536504</v>
      </c>
      <c r="N1156">
        <v>0.32849912705212803</v>
      </c>
      <c r="O1156">
        <v>17.2914505852719</v>
      </c>
      <c r="P1156">
        <v>83.128018668258505</v>
      </c>
      <c r="Q1156">
        <v>0.15961172230354201</v>
      </c>
    </row>
    <row r="1157" spans="1:17" x14ac:dyDescent="0.3">
      <c r="A1157" t="s">
        <v>2471</v>
      </c>
      <c r="B1157" t="s">
        <v>2472</v>
      </c>
      <c r="C1157" t="s">
        <v>3186</v>
      </c>
      <c r="D1157" t="s">
        <v>398</v>
      </c>
      <c r="E1157">
        <v>2082.0852359999999</v>
      </c>
      <c r="F1157">
        <v>927.3</v>
      </c>
      <c r="G1157">
        <v>193.969480824687</v>
      </c>
      <c r="H1157">
        <v>-3.6311490022940101</v>
      </c>
      <c r="I1157">
        <v>32.609806916177902</v>
      </c>
      <c r="J1157">
        <v>-2.5729294217477601</v>
      </c>
      <c r="K1157">
        <v>872.21702087325502</v>
      </c>
      <c r="L1157">
        <v>703.41280052528305</v>
      </c>
      <c r="M1157">
        <v>56.120901536538</v>
      </c>
      <c r="N1157">
        <v>1.34459471765767</v>
      </c>
      <c r="O1157">
        <v>11.6143642834034</v>
      </c>
      <c r="P1157">
        <v>219.758620689655</v>
      </c>
      <c r="Q1157">
        <v>0.17916535951910001</v>
      </c>
    </row>
    <row r="1158" spans="1:17" x14ac:dyDescent="0.3">
      <c r="A1158" t="s">
        <v>2473</v>
      </c>
      <c r="B1158" t="s">
        <v>2474</v>
      </c>
      <c r="C1158" t="s">
        <v>3186</v>
      </c>
      <c r="D1158" t="s">
        <v>285</v>
      </c>
      <c r="E1158">
        <v>2071.7662095599999</v>
      </c>
      <c r="F1158">
        <v>377.2</v>
      </c>
      <c r="G1158">
        <v>44.476769833579901</v>
      </c>
      <c r="H1158">
        <v>3.7246942889799399</v>
      </c>
      <c r="I1158">
        <v>91.397489426922107</v>
      </c>
      <c r="J1158">
        <v>-6.7553452646113596</v>
      </c>
      <c r="K1158">
        <v>350.16108529084698</v>
      </c>
      <c r="M1158">
        <v>31.834175651882202</v>
      </c>
      <c r="N1158">
        <v>0.32789886587740003</v>
      </c>
      <c r="O1158">
        <v>16.4369034994697</v>
      </c>
      <c r="P1158">
        <v>126.206896551724</v>
      </c>
    </row>
    <row r="1159" spans="1:17" x14ac:dyDescent="0.3">
      <c r="A1159" t="s">
        <v>2475</v>
      </c>
      <c r="B1159" t="s">
        <v>2476</v>
      </c>
      <c r="C1159" t="s">
        <v>3186</v>
      </c>
      <c r="D1159" t="s">
        <v>161</v>
      </c>
      <c r="E1159">
        <v>2061.0234</v>
      </c>
      <c r="F1159">
        <v>1940.7</v>
      </c>
      <c r="G1159">
        <v>312.03362164536799</v>
      </c>
      <c r="H1159">
        <v>2.6561800262907198</v>
      </c>
      <c r="I1159">
        <v>93.593797337854696</v>
      </c>
      <c r="J1159">
        <v>-1.6732180220363599</v>
      </c>
      <c r="K1159">
        <v>1943.3190901933599</v>
      </c>
      <c r="L1159">
        <v>1462.2145482349999</v>
      </c>
      <c r="M1159">
        <v>41.854050010945699</v>
      </c>
      <c r="N1159">
        <v>0.65598466778346198</v>
      </c>
      <c r="O1159">
        <v>20.8687586953161</v>
      </c>
      <c r="P1159">
        <v>363.94931867080999</v>
      </c>
      <c r="Q1159">
        <v>0.18380137484899001</v>
      </c>
    </row>
    <row r="1160" spans="1:17" x14ac:dyDescent="0.3">
      <c r="A1160" t="s">
        <v>2477</v>
      </c>
      <c r="B1160" t="s">
        <v>2478</v>
      </c>
      <c r="C1160" t="s">
        <v>3186</v>
      </c>
      <c r="D1160" t="s">
        <v>631</v>
      </c>
      <c r="E1160">
        <v>2057.5868867099998</v>
      </c>
      <c r="F1160">
        <v>412.95</v>
      </c>
      <c r="G1160">
        <v>-2.8525350644161902</v>
      </c>
      <c r="H1160">
        <v>1.03820714455815</v>
      </c>
      <c r="I1160">
        <v>-13.0352440578017</v>
      </c>
      <c r="J1160">
        <v>-2.42857641250612</v>
      </c>
      <c r="K1160">
        <v>416.65024018272698</v>
      </c>
      <c r="L1160">
        <v>404.17331541157398</v>
      </c>
      <c r="M1160">
        <v>37.0821487284461</v>
      </c>
      <c r="N1160">
        <v>1.63185031153058</v>
      </c>
      <c r="O1160">
        <v>52.5487347136457</v>
      </c>
      <c r="P1160">
        <v>50.849315068493098</v>
      </c>
      <c r="Q1160">
        <v>9.1954622050457999E-2</v>
      </c>
    </row>
    <row r="1161" spans="1:17" x14ac:dyDescent="0.3">
      <c r="A1161" t="s">
        <v>2479</v>
      </c>
      <c r="B1161" t="s">
        <v>2480</v>
      </c>
      <c r="C1161" t="s">
        <v>3186</v>
      </c>
      <c r="D1161" t="s">
        <v>502</v>
      </c>
      <c r="E1161">
        <v>2045.47568925</v>
      </c>
      <c r="F1161">
        <v>2404.5</v>
      </c>
      <c r="G1161">
        <v>15.11950366512</v>
      </c>
      <c r="H1161">
        <v>-6.2401168054009197</v>
      </c>
      <c r="I1161">
        <v>65.973296761350099</v>
      </c>
      <c r="J1161">
        <v>-3.2866490541962898</v>
      </c>
      <c r="K1161">
        <v>2463.4089127694201</v>
      </c>
      <c r="L1161">
        <v>2076.12448566891</v>
      </c>
      <c r="M1161">
        <v>44.6103121062933</v>
      </c>
      <c r="N1161">
        <v>0.41070765829889599</v>
      </c>
      <c r="O1161">
        <v>40.528176336036601</v>
      </c>
      <c r="P1161">
        <v>85.984452952778696</v>
      </c>
      <c r="Q1161">
        <v>-2.5499237040854002E-2</v>
      </c>
    </row>
    <row r="1162" spans="1:17" x14ac:dyDescent="0.3">
      <c r="A1162" t="s">
        <v>2481</v>
      </c>
      <c r="B1162" t="s">
        <v>2482</v>
      </c>
      <c r="C1162" t="s">
        <v>3186</v>
      </c>
      <c r="D1162" t="s">
        <v>379</v>
      </c>
      <c r="E1162">
        <v>2039.2863456549901</v>
      </c>
      <c r="F1162">
        <v>509.65</v>
      </c>
      <c r="G1162">
        <v>11.0471793258523</v>
      </c>
      <c r="H1162">
        <v>0.47877255040067002</v>
      </c>
      <c r="I1162">
        <v>50.463334951089301</v>
      </c>
      <c r="J1162">
        <v>-2.2325536783945998</v>
      </c>
      <c r="K1162">
        <v>444.33498902807798</v>
      </c>
      <c r="L1162">
        <v>386.71228625003101</v>
      </c>
      <c r="M1162">
        <v>74.628729837812102</v>
      </c>
      <c r="N1162">
        <v>0.752794408003575</v>
      </c>
      <c r="O1162">
        <v>4.3363092318257701</v>
      </c>
      <c r="P1162">
        <v>81.758202567760307</v>
      </c>
      <c r="Q1162">
        <v>-6.6868259875852001E-2</v>
      </c>
    </row>
    <row r="1163" spans="1:17" x14ac:dyDescent="0.3">
      <c r="A1163" t="s">
        <v>2483</v>
      </c>
      <c r="B1163" t="s">
        <v>2484</v>
      </c>
      <c r="C1163" t="s">
        <v>3186</v>
      </c>
      <c r="D1163" t="s">
        <v>1617</v>
      </c>
      <c r="E1163">
        <v>2038.5499115519999</v>
      </c>
      <c r="F1163">
        <v>93.66</v>
      </c>
      <c r="G1163">
        <v>-36.847642462984197</v>
      </c>
      <c r="H1163">
        <v>-0.861705157220648</v>
      </c>
      <c r="I1163">
        <v>-20.6458634166253</v>
      </c>
      <c r="J1163">
        <v>-14.1508211561815</v>
      </c>
      <c r="K1163">
        <v>97.113591435841599</v>
      </c>
      <c r="L1163">
        <v>96.852087228925996</v>
      </c>
      <c r="M1163">
        <v>31.971127284821701</v>
      </c>
      <c r="N1163">
        <v>1.9785831449289499</v>
      </c>
      <c r="O1163">
        <v>38.266068759342303</v>
      </c>
      <c r="P1163">
        <v>12.8433734939759</v>
      </c>
      <c r="Q1163">
        <v>3.9640566996770002E-2</v>
      </c>
    </row>
    <row r="1164" spans="1:17" x14ac:dyDescent="0.3">
      <c r="A1164" t="s">
        <v>2485</v>
      </c>
      <c r="B1164" t="s">
        <v>2486</v>
      </c>
      <c r="C1164" t="s">
        <v>3186</v>
      </c>
      <c r="D1164" t="s">
        <v>2487</v>
      </c>
      <c r="E1164">
        <v>2038.2863931899999</v>
      </c>
      <c r="F1164">
        <v>1224.9000000000001</v>
      </c>
      <c r="G1164">
        <v>-23.605558328167699</v>
      </c>
      <c r="H1164">
        <v>-0.47898657798566502</v>
      </c>
      <c r="I1164">
        <v>-12.6191018624541</v>
      </c>
      <c r="J1164">
        <v>-5.6244462425447797</v>
      </c>
      <c r="M1164">
        <v>51.170059328627602</v>
      </c>
      <c r="O1164">
        <v>9.2456527063433604</v>
      </c>
      <c r="P1164">
        <v>10.3364410214835</v>
      </c>
    </row>
    <row r="1165" spans="1:17" x14ac:dyDescent="0.3">
      <c r="A1165" t="s">
        <v>2488</v>
      </c>
      <c r="B1165" t="s">
        <v>2489</v>
      </c>
      <c r="C1165" t="s">
        <v>3186</v>
      </c>
      <c r="D1165" t="s">
        <v>18</v>
      </c>
      <c r="E1165">
        <v>2035.4965579560001</v>
      </c>
      <c r="F1165">
        <v>207.98</v>
      </c>
      <c r="G1165">
        <v>-57.042997472937699</v>
      </c>
      <c r="H1165">
        <v>-0.86736181922528499</v>
      </c>
      <c r="I1165">
        <v>-20.223064702240901</v>
      </c>
      <c r="J1165">
        <v>-3.44487102759587</v>
      </c>
      <c r="K1165">
        <v>214.76375280248601</v>
      </c>
      <c r="L1165">
        <v>230.84004999999999</v>
      </c>
      <c r="M1165">
        <v>29.000439809095798</v>
      </c>
      <c r="N1165">
        <v>0.594878994245713</v>
      </c>
      <c r="O1165">
        <v>65.424560053851295</v>
      </c>
      <c r="P1165">
        <v>13.992874760208201</v>
      </c>
    </row>
    <row r="1166" spans="1:17" x14ac:dyDescent="0.3">
      <c r="A1166" t="s">
        <v>2490</v>
      </c>
      <c r="B1166" t="s">
        <v>2491</v>
      </c>
      <c r="C1166" t="s">
        <v>3186</v>
      </c>
      <c r="D1166" t="s">
        <v>132</v>
      </c>
      <c r="E1166">
        <v>2032.39080047999</v>
      </c>
      <c r="F1166">
        <v>111.12</v>
      </c>
      <c r="G1166">
        <v>115.780431530486</v>
      </c>
      <c r="H1166">
        <v>-6.16412594089807</v>
      </c>
      <c r="I1166">
        <v>9.4430156834017307</v>
      </c>
      <c r="J1166">
        <v>-6.6293773597746499</v>
      </c>
      <c r="K1166">
        <v>121.595053025876</v>
      </c>
      <c r="L1166">
        <v>104.789864598032</v>
      </c>
      <c r="M1166">
        <v>20.629481824042699</v>
      </c>
      <c r="N1166">
        <v>0.143139518224074</v>
      </c>
      <c r="O1166">
        <v>46.193304535637097</v>
      </c>
      <c r="P1166">
        <v>156.33217993079501</v>
      </c>
      <c r="Q1166">
        <v>3.9861258408826997E-2</v>
      </c>
    </row>
    <row r="1167" spans="1:17" x14ac:dyDescent="0.3">
      <c r="A1167" t="s">
        <v>2492</v>
      </c>
      <c r="B1167" t="s">
        <v>2493</v>
      </c>
      <c r="C1167" t="s">
        <v>3186</v>
      </c>
      <c r="D1167" t="s">
        <v>463</v>
      </c>
      <c r="E1167">
        <v>2030.5643351199999</v>
      </c>
      <c r="F1167">
        <v>242.78</v>
      </c>
      <c r="G1167">
        <v>-18.770014430639101</v>
      </c>
      <c r="H1167">
        <v>-9.9560624889801002</v>
      </c>
      <c r="I1167">
        <v>10.666416281341499</v>
      </c>
      <c r="J1167">
        <v>1.6418093278746999</v>
      </c>
      <c r="K1167">
        <v>252.44571005946199</v>
      </c>
      <c r="L1167">
        <v>239.051316426808</v>
      </c>
      <c r="M1167">
        <v>46.308671441960499</v>
      </c>
      <c r="N1167">
        <v>0.73200932169944299</v>
      </c>
      <c r="O1167">
        <v>27.481670648323501</v>
      </c>
      <c r="P1167">
        <v>34.466906674051501</v>
      </c>
      <c r="Q1167">
        <v>6.9027366842973004E-2</v>
      </c>
    </row>
    <row r="1168" spans="1:17" x14ac:dyDescent="0.3">
      <c r="A1168" t="s">
        <v>2494</v>
      </c>
      <c r="B1168" t="s">
        <v>2495</v>
      </c>
      <c r="C1168" t="s">
        <v>3186</v>
      </c>
      <c r="D1168" t="s">
        <v>282</v>
      </c>
      <c r="E1168">
        <v>2030.1370585899999</v>
      </c>
      <c r="F1168">
        <v>1308.0999999999999</v>
      </c>
      <c r="G1168">
        <v>-34.536921556341802</v>
      </c>
      <c r="H1168">
        <v>-9.2435883133458796E-2</v>
      </c>
      <c r="I1168">
        <v>-11.9718960611053</v>
      </c>
      <c r="J1168">
        <v>-2.7807779316193901</v>
      </c>
      <c r="K1168">
        <v>1310.51759084479</v>
      </c>
      <c r="L1168">
        <v>1315.47785802507</v>
      </c>
      <c r="M1168">
        <v>43.293513285288398</v>
      </c>
      <c r="N1168">
        <v>0.67659277974183496</v>
      </c>
      <c r="O1168">
        <v>16.478098004739699</v>
      </c>
      <c r="P1168">
        <v>14.154812810890901</v>
      </c>
      <c r="Q1168">
        <v>6.6171055306919998E-3</v>
      </c>
    </row>
    <row r="1169" spans="1:17" x14ac:dyDescent="0.3">
      <c r="A1169" t="s">
        <v>2496</v>
      </c>
      <c r="B1169" t="s">
        <v>2497</v>
      </c>
      <c r="C1169" t="s">
        <v>3186</v>
      </c>
      <c r="D1169" t="s">
        <v>382</v>
      </c>
      <c r="E1169">
        <v>2025.2076847200001</v>
      </c>
      <c r="F1169">
        <v>831.05</v>
      </c>
      <c r="G1169">
        <v>-23.606964496882501</v>
      </c>
      <c r="H1169">
        <v>-12.9894455236353</v>
      </c>
      <c r="I1169">
        <v>2.6012803767914701</v>
      </c>
      <c r="J1169">
        <v>-9.32495663255831</v>
      </c>
      <c r="K1169">
        <v>828.00715824928295</v>
      </c>
      <c r="L1169">
        <v>805.82206219177704</v>
      </c>
      <c r="M1169">
        <v>53.781018581395401</v>
      </c>
      <c r="N1169">
        <v>0.25874655299937299</v>
      </c>
      <c r="O1169">
        <v>31.159376692136401</v>
      </c>
      <c r="P1169">
        <v>28.9549228023896</v>
      </c>
      <c r="Q1169">
        <v>-6.9288686178796993E-2</v>
      </c>
    </row>
    <row r="1170" spans="1:17" x14ac:dyDescent="0.3">
      <c r="A1170" t="s">
        <v>2498</v>
      </c>
      <c r="B1170" t="s">
        <v>2499</v>
      </c>
      <c r="C1170" t="s">
        <v>3186</v>
      </c>
      <c r="D1170" t="s">
        <v>1413</v>
      </c>
      <c r="E1170">
        <v>2014.193544965</v>
      </c>
      <c r="F1170">
        <v>710.15</v>
      </c>
      <c r="G1170">
        <v>88.337263197393099</v>
      </c>
      <c r="H1170">
        <v>-6.1480605907807302</v>
      </c>
      <c r="I1170">
        <v>35.825885074651197</v>
      </c>
      <c r="J1170">
        <v>4.4193398780052604</v>
      </c>
      <c r="K1170">
        <v>692.66256346515797</v>
      </c>
      <c r="L1170">
        <v>562.01203430062606</v>
      </c>
      <c r="M1170">
        <v>47.6200210478342</v>
      </c>
      <c r="N1170">
        <v>0.23916009794920401</v>
      </c>
      <c r="O1170">
        <v>27.015419277617401</v>
      </c>
      <c r="P1170">
        <v>126.270511390791</v>
      </c>
      <c r="Q1170">
        <v>5.3706112322139003E-2</v>
      </c>
    </row>
    <row r="1171" spans="1:17" x14ac:dyDescent="0.3">
      <c r="A1171" t="s">
        <v>2500</v>
      </c>
      <c r="B1171" t="s">
        <v>2501</v>
      </c>
      <c r="C1171" t="s">
        <v>3186</v>
      </c>
      <c r="D1171" t="s">
        <v>46</v>
      </c>
      <c r="E1171">
        <v>2000.0988887999999</v>
      </c>
      <c r="F1171">
        <v>158.28</v>
      </c>
      <c r="G1171">
        <v>216.17938456404201</v>
      </c>
      <c r="H1171">
        <v>-15.9270721635712</v>
      </c>
      <c r="I1171">
        <v>97.537873774388203</v>
      </c>
      <c r="J1171">
        <v>3.5358945254991498</v>
      </c>
      <c r="K1171">
        <v>163.436216240357</v>
      </c>
      <c r="L1171">
        <v>123.291472866652</v>
      </c>
      <c r="M1171">
        <v>39.429304403125201</v>
      </c>
      <c r="N1171">
        <v>0.83287683778400901</v>
      </c>
      <c r="O1171">
        <v>28.885519332827901</v>
      </c>
      <c r="P1171">
        <v>254.490481522956</v>
      </c>
      <c r="Q1171">
        <v>0.19194909657751699</v>
      </c>
    </row>
    <row r="1172" spans="1:17" x14ac:dyDescent="0.3">
      <c r="A1172" t="s">
        <v>2502</v>
      </c>
      <c r="B1172" t="s">
        <v>2503</v>
      </c>
      <c r="C1172" t="s">
        <v>3186</v>
      </c>
      <c r="D1172" t="s">
        <v>1420</v>
      </c>
      <c r="E1172">
        <v>1997.904874675</v>
      </c>
      <c r="F1172">
        <v>771.35</v>
      </c>
      <c r="G1172">
        <v>-10.8692043563693</v>
      </c>
      <c r="H1172">
        <v>-18.054011587989599</v>
      </c>
      <c r="I1172">
        <v>40.343266506003303</v>
      </c>
      <c r="J1172">
        <v>-5.1136980495703597</v>
      </c>
      <c r="K1172">
        <v>813.77249820712302</v>
      </c>
      <c r="L1172">
        <v>716.43590415224605</v>
      </c>
      <c r="M1172">
        <v>33.000821524606401</v>
      </c>
      <c r="N1172">
        <v>0.44402935918298497</v>
      </c>
      <c r="O1172">
        <v>29.448369741362502</v>
      </c>
      <c r="P1172">
        <v>70.841638981173801</v>
      </c>
      <c r="Q1172">
        <v>-3.3105395813369E-2</v>
      </c>
    </row>
    <row r="1173" spans="1:17" x14ac:dyDescent="0.3">
      <c r="A1173" t="s">
        <v>2504</v>
      </c>
      <c r="B1173" t="s">
        <v>2505</v>
      </c>
      <c r="C1173" t="s">
        <v>3186</v>
      </c>
      <c r="D1173" t="s">
        <v>1684</v>
      </c>
      <c r="E1173">
        <v>1984.1380216</v>
      </c>
      <c r="F1173">
        <v>62.13</v>
      </c>
      <c r="G1173">
        <v>-3.33383641913669</v>
      </c>
      <c r="H1173">
        <v>-0.602872716599542</v>
      </c>
      <c r="I1173">
        <v>-3.5572376842769899</v>
      </c>
      <c r="J1173">
        <v>0.35575278843050501</v>
      </c>
      <c r="K1173">
        <v>60.837825902719302</v>
      </c>
      <c r="L1173">
        <v>58.254876329167502</v>
      </c>
      <c r="M1173">
        <v>58.880462682991599</v>
      </c>
      <c r="N1173">
        <v>1.02038320639472</v>
      </c>
      <c r="O1173">
        <v>2.92934170288106</v>
      </c>
      <c r="P1173">
        <v>29.034267912772499</v>
      </c>
      <c r="Q1173">
        <v>-2.8254867209200001E-2</v>
      </c>
    </row>
    <row r="1174" spans="1:17" x14ac:dyDescent="0.3">
      <c r="A1174" t="s">
        <v>2506</v>
      </c>
      <c r="B1174" t="s">
        <v>2507</v>
      </c>
      <c r="C1174" t="s">
        <v>3186</v>
      </c>
      <c r="D1174" t="s">
        <v>379</v>
      </c>
      <c r="E1174">
        <v>1978.3755069599999</v>
      </c>
      <c r="F1174">
        <v>1573.8</v>
      </c>
      <c r="G1174">
        <v>47.154360508456897</v>
      </c>
      <c r="H1174">
        <v>-1.6147434455407601</v>
      </c>
      <c r="I1174">
        <v>100.085772307582</v>
      </c>
      <c r="J1174">
        <v>-6.5352930226398698</v>
      </c>
      <c r="K1174">
        <v>1422.2818721169899</v>
      </c>
      <c r="L1174">
        <v>1143.7758264919701</v>
      </c>
      <c r="M1174">
        <v>54.319563800557397</v>
      </c>
      <c r="N1174">
        <v>1.02286903349042</v>
      </c>
      <c r="O1174">
        <v>4.8386071927818097</v>
      </c>
      <c r="P1174">
        <v>124.892826521863</v>
      </c>
      <c r="Q1174">
        <v>3.9273849342992002E-2</v>
      </c>
    </row>
    <row r="1175" spans="1:17" x14ac:dyDescent="0.3">
      <c r="A1175" t="s">
        <v>2508</v>
      </c>
      <c r="B1175" t="s">
        <v>2509</v>
      </c>
      <c r="C1175" t="s">
        <v>3186</v>
      </c>
      <c r="D1175" t="s">
        <v>132</v>
      </c>
      <c r="E1175">
        <v>1968.9702597599901</v>
      </c>
      <c r="F1175">
        <v>114.59</v>
      </c>
      <c r="G1175">
        <v>212.375275434239</v>
      </c>
      <c r="H1175">
        <v>-15.982265818764899</v>
      </c>
      <c r="I1175">
        <v>25.730065999289199</v>
      </c>
      <c r="J1175">
        <v>-5.8660785802815196</v>
      </c>
      <c r="K1175">
        <v>119.685525591914</v>
      </c>
      <c r="L1175">
        <v>98.589216263773906</v>
      </c>
      <c r="M1175">
        <v>24.909524555031201</v>
      </c>
      <c r="N1175">
        <v>0.43875221411823501</v>
      </c>
      <c r="O1175">
        <v>20.150100357797299</v>
      </c>
      <c r="P1175">
        <v>268.33815493410401</v>
      </c>
    </row>
    <row r="1176" spans="1:17" x14ac:dyDescent="0.3">
      <c r="A1176" t="s">
        <v>2510</v>
      </c>
      <c r="B1176" t="s">
        <v>2511</v>
      </c>
      <c r="C1176" t="s">
        <v>3186</v>
      </c>
      <c r="D1176" t="s">
        <v>327</v>
      </c>
      <c r="E1176">
        <v>1968.2703718349901</v>
      </c>
      <c r="F1176">
        <v>1100.8499999999999</v>
      </c>
      <c r="G1176">
        <v>-36.992916094824999</v>
      </c>
      <c r="H1176">
        <v>25.4178607575463</v>
      </c>
      <c r="I1176">
        <v>23.4540703726571</v>
      </c>
      <c r="J1176">
        <v>-2.2405489767476499</v>
      </c>
      <c r="K1176">
        <v>949.06456819584696</v>
      </c>
      <c r="L1176">
        <v>932.47050259937998</v>
      </c>
      <c r="M1176">
        <v>57.514481257224702</v>
      </c>
      <c r="N1176">
        <v>1.99382314631755</v>
      </c>
      <c r="O1176">
        <v>16.9096607167189</v>
      </c>
      <c r="P1176">
        <v>63.113053785745997</v>
      </c>
      <c r="Q1176">
        <v>2.5177494443349999E-3</v>
      </c>
    </row>
    <row r="1177" spans="1:17" x14ac:dyDescent="0.3">
      <c r="A1177" t="s">
        <v>2512</v>
      </c>
      <c r="B1177" t="s">
        <v>2513</v>
      </c>
      <c r="C1177" t="s">
        <v>3186</v>
      </c>
      <c r="D1177" t="s">
        <v>382</v>
      </c>
      <c r="E1177">
        <v>1967.0508528749999</v>
      </c>
      <c r="F1177">
        <v>823.95</v>
      </c>
      <c r="G1177">
        <v>-33.841957592796199</v>
      </c>
      <c r="H1177">
        <v>-10.7401288047338</v>
      </c>
      <c r="I1177">
        <v>-31.356203013575701</v>
      </c>
      <c r="J1177">
        <v>-0.79990793641672697</v>
      </c>
      <c r="K1177">
        <v>857.04082094216801</v>
      </c>
      <c r="L1177">
        <v>911.07431969658205</v>
      </c>
      <c r="M1177">
        <v>46.734884716359403</v>
      </c>
      <c r="N1177">
        <v>1.4153425090521901</v>
      </c>
      <c r="O1177">
        <v>75.981552278657603</v>
      </c>
      <c r="P1177">
        <v>10.3455202892728</v>
      </c>
      <c r="Q1177">
        <v>-5.2481656870600004E-4</v>
      </c>
    </row>
    <row r="1178" spans="1:17" x14ac:dyDescent="0.3">
      <c r="A1178" t="s">
        <v>2514</v>
      </c>
      <c r="B1178" t="s">
        <v>2515</v>
      </c>
      <c r="C1178" t="s">
        <v>3186</v>
      </c>
      <c r="D1178" t="s">
        <v>215</v>
      </c>
      <c r="E1178">
        <v>1965.1058525999999</v>
      </c>
      <c r="F1178">
        <v>1296.3499999999999</v>
      </c>
      <c r="G1178">
        <v>83.277401941989098</v>
      </c>
      <c r="H1178">
        <v>22.6938388648406</v>
      </c>
      <c r="I1178">
        <v>22.4169411568733</v>
      </c>
      <c r="J1178">
        <v>8.5015358457554697</v>
      </c>
      <c r="K1178">
        <v>1159.75377899414</v>
      </c>
      <c r="L1178">
        <v>1029.2426776661</v>
      </c>
      <c r="M1178">
        <v>67.653680578245599</v>
      </c>
      <c r="N1178">
        <v>2.8611667985631302</v>
      </c>
      <c r="O1178">
        <v>15.150229490492499</v>
      </c>
      <c r="P1178">
        <v>168.00702915029899</v>
      </c>
      <c r="Q1178">
        <v>0.15308033878226099</v>
      </c>
    </row>
    <row r="1179" spans="1:17" x14ac:dyDescent="0.3">
      <c r="A1179" t="s">
        <v>2516</v>
      </c>
      <c r="B1179" t="s">
        <v>2517</v>
      </c>
      <c r="C1179" t="s">
        <v>3186</v>
      </c>
      <c r="D1179" t="s">
        <v>116</v>
      </c>
      <c r="E1179">
        <v>1963.1313743400001</v>
      </c>
      <c r="F1179">
        <v>66.510000000000005</v>
      </c>
      <c r="G1179">
        <v>-6.7257910098087397</v>
      </c>
      <c r="H1179">
        <v>0.29616294519386699</v>
      </c>
      <c r="I1179">
        <v>0.80989414210229205</v>
      </c>
      <c r="J1179">
        <v>8.1944386286962594</v>
      </c>
      <c r="K1179">
        <v>58.641589672899002</v>
      </c>
      <c r="L1179">
        <v>58.128026200689398</v>
      </c>
      <c r="M1179">
        <v>83.087133307844795</v>
      </c>
      <c r="N1179">
        <v>1.4572504722883499</v>
      </c>
      <c r="O1179">
        <v>29.754924071568102</v>
      </c>
      <c r="P1179">
        <v>47.357926221335902</v>
      </c>
      <c r="Q1179">
        <v>9.4176262959146995E-2</v>
      </c>
    </row>
    <row r="1180" spans="1:17" x14ac:dyDescent="0.3">
      <c r="A1180" t="s">
        <v>2518</v>
      </c>
      <c r="B1180" t="s">
        <v>2519</v>
      </c>
      <c r="C1180" t="s">
        <v>3186</v>
      </c>
      <c r="D1180" t="s">
        <v>288</v>
      </c>
      <c r="E1180">
        <v>1961.3027635999999</v>
      </c>
      <c r="F1180">
        <v>312.8</v>
      </c>
      <c r="G1180">
        <v>6.5509162483341496</v>
      </c>
      <c r="H1180">
        <v>-1.4010311986827499</v>
      </c>
      <c r="I1180">
        <v>-18.592411903207299</v>
      </c>
      <c r="J1180">
        <v>-7.7827084486909603</v>
      </c>
      <c r="K1180">
        <v>324.70427614409499</v>
      </c>
      <c r="L1180">
        <v>314.74509925947302</v>
      </c>
      <c r="M1180">
        <v>36.8636338915002</v>
      </c>
      <c r="N1180">
        <v>0.82475593155066595</v>
      </c>
      <c r="O1180">
        <v>35.1182864450127</v>
      </c>
      <c r="P1180">
        <v>47.061589092618703</v>
      </c>
      <c r="Q1180">
        <v>9.1659756994197997E-2</v>
      </c>
    </row>
    <row r="1181" spans="1:17" x14ac:dyDescent="0.3">
      <c r="A1181" t="s">
        <v>2520</v>
      </c>
      <c r="B1181" t="s">
        <v>2521</v>
      </c>
      <c r="C1181" t="s">
        <v>3186</v>
      </c>
      <c r="D1181" t="s">
        <v>138</v>
      </c>
      <c r="E1181">
        <v>1955.4192850320001</v>
      </c>
      <c r="F1181">
        <v>120.06</v>
      </c>
      <c r="G1181">
        <v>85.065422421840793</v>
      </c>
      <c r="H1181">
        <v>-5.1940105362355897</v>
      </c>
      <c r="I1181">
        <v>-31.945921199762701</v>
      </c>
      <c r="J1181">
        <v>-7.4966910397743298</v>
      </c>
      <c r="K1181">
        <v>124.315904772702</v>
      </c>
      <c r="L1181">
        <v>126.15568775732901</v>
      </c>
      <c r="M1181">
        <v>29.736420158253601</v>
      </c>
      <c r="N1181">
        <v>0.81371261180915599</v>
      </c>
      <c r="O1181">
        <v>128.55239047142999</v>
      </c>
      <c r="P1181">
        <v>118.290909090909</v>
      </c>
    </row>
    <row r="1182" spans="1:17" x14ac:dyDescent="0.3">
      <c r="A1182" t="s">
        <v>2522</v>
      </c>
      <c r="B1182" t="s">
        <v>2523</v>
      </c>
      <c r="C1182" t="s">
        <v>3186</v>
      </c>
      <c r="D1182" t="s">
        <v>513</v>
      </c>
      <c r="E1182">
        <v>1955.3396775000001</v>
      </c>
      <c r="F1182">
        <v>1013.3</v>
      </c>
      <c r="G1182">
        <v>390.15205188240498</v>
      </c>
      <c r="H1182">
        <v>3.9908672408919199</v>
      </c>
      <c r="I1182">
        <v>94.796947998794394</v>
      </c>
      <c r="J1182">
        <v>-5.6397588727816501</v>
      </c>
      <c r="K1182">
        <v>906.48130702134495</v>
      </c>
      <c r="L1182">
        <v>632.58382306235205</v>
      </c>
      <c r="M1182">
        <v>45.913485325814399</v>
      </c>
      <c r="N1182">
        <v>1.09768748586211</v>
      </c>
      <c r="O1182">
        <v>19.915128787131099</v>
      </c>
      <c r="P1182">
        <v>444.78494623655899</v>
      </c>
      <c r="Q1182">
        <v>0.22098245690921201</v>
      </c>
    </row>
    <row r="1183" spans="1:17" x14ac:dyDescent="0.3">
      <c r="A1183" t="s">
        <v>2524</v>
      </c>
      <c r="B1183" t="s">
        <v>2525</v>
      </c>
      <c r="C1183" t="s">
        <v>3186</v>
      </c>
      <c r="D1183" t="s">
        <v>24</v>
      </c>
      <c r="E1183">
        <v>1949.9589910249999</v>
      </c>
      <c r="F1183">
        <v>183.53</v>
      </c>
      <c r="G1183">
        <v>-14.275413473946401</v>
      </c>
      <c r="H1183">
        <v>-4.8766515866703504</v>
      </c>
      <c r="I1183">
        <v>-4.6007586725639502</v>
      </c>
      <c r="J1183">
        <v>-2.6846155665262299</v>
      </c>
      <c r="K1183">
        <v>189.61518515319099</v>
      </c>
      <c r="L1183">
        <v>182.35551165987201</v>
      </c>
      <c r="M1183">
        <v>39.055159944150198</v>
      </c>
      <c r="N1183">
        <v>0.52911093339771897</v>
      </c>
      <c r="O1183">
        <v>18.618209557020599</v>
      </c>
      <c r="P1183">
        <v>28.973998594518601</v>
      </c>
      <c r="Q1183">
        <v>-4.2769334800800001E-4</v>
      </c>
    </row>
    <row r="1184" spans="1:17" x14ac:dyDescent="0.3">
      <c r="A1184" t="s">
        <v>2526</v>
      </c>
      <c r="B1184" t="s">
        <v>2527</v>
      </c>
      <c r="C1184" t="s">
        <v>3186</v>
      </c>
      <c r="D1184" t="s">
        <v>1653</v>
      </c>
      <c r="E1184">
        <v>1945.8519830400001</v>
      </c>
      <c r="F1184">
        <v>185.43</v>
      </c>
      <c r="G1184">
        <v>-48.8012354644422</v>
      </c>
      <c r="H1184">
        <v>-4.1451117117787302</v>
      </c>
      <c r="I1184">
        <v>-21.053581434532799</v>
      </c>
      <c r="J1184">
        <v>-3.8177699245936698</v>
      </c>
      <c r="K1184">
        <v>193.803446899676</v>
      </c>
      <c r="L1184">
        <v>215.024677525112</v>
      </c>
      <c r="M1184">
        <v>40.807804193648302</v>
      </c>
      <c r="N1184">
        <v>0.44990469094181601</v>
      </c>
      <c r="O1184">
        <v>62.837728522892697</v>
      </c>
      <c r="P1184">
        <v>1.7783632471595601</v>
      </c>
      <c r="Q1184">
        <v>0.147186079860468</v>
      </c>
    </row>
    <row r="1185" spans="1:17" x14ac:dyDescent="0.3">
      <c r="A1185" t="s">
        <v>2528</v>
      </c>
      <c r="B1185" t="s">
        <v>2529</v>
      </c>
      <c r="C1185" t="s">
        <v>3186</v>
      </c>
      <c r="D1185" t="s">
        <v>83</v>
      </c>
      <c r="E1185">
        <v>1942.59507882</v>
      </c>
      <c r="F1185">
        <v>291.11</v>
      </c>
      <c r="G1185">
        <v>132.143044898434</v>
      </c>
      <c r="H1185">
        <v>72.716911414236094</v>
      </c>
      <c r="I1185">
        <v>177.658773781512</v>
      </c>
      <c r="J1185">
        <v>12.075805672154599</v>
      </c>
      <c r="K1185">
        <v>203.93165390011299</v>
      </c>
      <c r="L1185">
        <v>146.295774498859</v>
      </c>
      <c r="M1185">
        <v>63.251563011398702</v>
      </c>
      <c r="N1185">
        <v>1.8673513457753299</v>
      </c>
      <c r="O1185">
        <v>23.788258733811901</v>
      </c>
      <c r="P1185">
        <v>212.85330467490499</v>
      </c>
      <c r="Q1185">
        <v>0.133190752260018</v>
      </c>
    </row>
    <row r="1186" spans="1:17" x14ac:dyDescent="0.3">
      <c r="A1186" t="s">
        <v>2530</v>
      </c>
      <c r="B1186" t="s">
        <v>2531</v>
      </c>
      <c r="C1186" t="s">
        <v>3186</v>
      </c>
      <c r="D1186" t="s">
        <v>197</v>
      </c>
      <c r="E1186">
        <v>1940.365026765</v>
      </c>
      <c r="F1186">
        <v>1192.95</v>
      </c>
      <c r="G1186">
        <v>13.3156752940251</v>
      </c>
      <c r="H1186">
        <v>19.4920369645778</v>
      </c>
      <c r="I1186">
        <v>55.457681927257703</v>
      </c>
      <c r="J1186">
        <v>-1.7812802648080299</v>
      </c>
      <c r="K1186">
        <v>1095.8005835613001</v>
      </c>
      <c r="L1186">
        <v>894.96469578570998</v>
      </c>
      <c r="M1186">
        <v>44.024957713858299</v>
      </c>
      <c r="N1186">
        <v>0.59508570325078303</v>
      </c>
      <c r="O1186">
        <v>28.169663439372901</v>
      </c>
      <c r="P1186">
        <v>89.057052297939705</v>
      </c>
      <c r="Q1186">
        <v>0.11112406929110299</v>
      </c>
    </row>
    <row r="1187" spans="1:17" x14ac:dyDescent="0.3">
      <c r="A1187" t="s">
        <v>2532</v>
      </c>
      <c r="B1187" t="s">
        <v>2533</v>
      </c>
      <c r="C1187" t="s">
        <v>3186</v>
      </c>
      <c r="D1187" t="s">
        <v>262</v>
      </c>
      <c r="E1187">
        <v>1937.38206758</v>
      </c>
      <c r="F1187">
        <v>537.79999999999995</v>
      </c>
      <c r="G1187">
        <v>15.758553977358501</v>
      </c>
      <c r="H1187">
        <v>20.417350111052301</v>
      </c>
      <c r="I1187">
        <v>51.260137645840601</v>
      </c>
      <c r="J1187">
        <v>5.8528911581004301</v>
      </c>
      <c r="K1187">
        <v>466.10168683886599</v>
      </c>
      <c r="L1187">
        <v>397.37982542441199</v>
      </c>
      <c r="M1187">
        <v>59.402266525343499</v>
      </c>
      <c r="N1187">
        <v>0.99412157467331297</v>
      </c>
      <c r="O1187">
        <v>8.7764968389736104</v>
      </c>
      <c r="P1187">
        <v>76.704452111056298</v>
      </c>
      <c r="Q1187">
        <v>9.8346771544953998E-2</v>
      </c>
    </row>
    <row r="1188" spans="1:17" x14ac:dyDescent="0.3">
      <c r="A1188" t="s">
        <v>2534</v>
      </c>
      <c r="B1188" t="s">
        <v>2535</v>
      </c>
      <c r="C1188" t="s">
        <v>3186</v>
      </c>
      <c r="D1188" t="s">
        <v>2536</v>
      </c>
      <c r="E1188">
        <v>1935.3771850000001</v>
      </c>
      <c r="F1188">
        <v>1791.85</v>
      </c>
      <c r="G1188">
        <v>-8.2635104706092601</v>
      </c>
      <c r="H1188">
        <v>48.698504305984301</v>
      </c>
      <c r="I1188">
        <v>11.4327605630344</v>
      </c>
      <c r="J1188">
        <v>17.159997119483101</v>
      </c>
      <c r="K1188">
        <v>1427.21466933688</v>
      </c>
      <c r="L1188">
        <v>1368.3559179751501</v>
      </c>
      <c r="M1188">
        <v>84.715339468359105</v>
      </c>
      <c r="N1188">
        <v>1.7234654662821201</v>
      </c>
      <c r="O1188">
        <v>4.8636883667717701</v>
      </c>
      <c r="P1188">
        <v>78.293532338308395</v>
      </c>
      <c r="Q1188">
        <v>0.256407818078286</v>
      </c>
    </row>
    <row r="1189" spans="1:17" x14ac:dyDescent="0.3">
      <c r="A1189" t="s">
        <v>2537</v>
      </c>
      <c r="B1189" t="s">
        <v>2538</v>
      </c>
      <c r="C1189" t="s">
        <v>3186</v>
      </c>
      <c r="D1189" t="s">
        <v>2539</v>
      </c>
      <c r="E1189">
        <v>1933.8066586799901</v>
      </c>
      <c r="F1189">
        <v>542.1</v>
      </c>
      <c r="G1189">
        <v>750.42770111017603</v>
      </c>
      <c r="H1189">
        <v>-19.496388538769899</v>
      </c>
      <c r="I1189">
        <v>19.421572623419099</v>
      </c>
      <c r="J1189">
        <v>-9.3401808741941501</v>
      </c>
      <c r="K1189">
        <v>635.21112741206298</v>
      </c>
      <c r="L1189">
        <v>471.29768749959197</v>
      </c>
      <c r="M1189">
        <v>18.940215259225798</v>
      </c>
      <c r="N1189">
        <v>0.50731367752443501</v>
      </c>
      <c r="O1189">
        <v>47.205312672938497</v>
      </c>
      <c r="P1189">
        <v>776.47534357316101</v>
      </c>
    </row>
    <row r="1190" spans="1:17" x14ac:dyDescent="0.3">
      <c r="A1190" t="s">
        <v>2540</v>
      </c>
      <c r="B1190" t="s">
        <v>2541</v>
      </c>
      <c r="C1190" t="s">
        <v>3186</v>
      </c>
      <c r="D1190" t="s">
        <v>544</v>
      </c>
      <c r="E1190">
        <v>1930.3683452499999</v>
      </c>
      <c r="F1190">
        <v>384.95</v>
      </c>
      <c r="G1190">
        <v>-3.2173935797678599</v>
      </c>
      <c r="H1190">
        <v>-36.236436072935099</v>
      </c>
      <c r="I1190">
        <v>22.470075167431101</v>
      </c>
      <c r="J1190">
        <v>-26.523863457037599</v>
      </c>
      <c r="K1190">
        <v>522.01902931996506</v>
      </c>
      <c r="L1190">
        <v>434.59284011372199</v>
      </c>
      <c r="M1190">
        <v>14.602454003597799</v>
      </c>
      <c r="N1190">
        <v>2.1379227866335602</v>
      </c>
      <c r="O1190">
        <v>62.3587478893362</v>
      </c>
      <c r="P1190">
        <v>48.057692307692299</v>
      </c>
    </row>
    <row r="1191" spans="1:17" x14ac:dyDescent="0.3">
      <c r="A1191" t="s">
        <v>2542</v>
      </c>
      <c r="B1191" t="s">
        <v>2543</v>
      </c>
      <c r="C1191" t="s">
        <v>3186</v>
      </c>
      <c r="D1191" t="s">
        <v>89</v>
      </c>
      <c r="E1191">
        <v>1927.8995399999999</v>
      </c>
      <c r="F1191">
        <v>351.75</v>
      </c>
      <c r="G1191">
        <v>-36.906740283562002</v>
      </c>
      <c r="H1191">
        <v>3.04004971517851</v>
      </c>
      <c r="I1191">
        <v>0.34235730981606899</v>
      </c>
      <c r="J1191">
        <v>1.3036245919879901</v>
      </c>
      <c r="K1191">
        <v>338.43970634193602</v>
      </c>
      <c r="L1191">
        <v>342.728732374966</v>
      </c>
      <c r="M1191">
        <v>61.757586547385401</v>
      </c>
      <c r="N1191">
        <v>1.5537894605449301</v>
      </c>
      <c r="O1191">
        <v>26.226012793176899</v>
      </c>
      <c r="P1191">
        <v>24.711930508775001</v>
      </c>
      <c r="Q1191">
        <v>7.6368734243494996E-2</v>
      </c>
    </row>
    <row r="1192" spans="1:17" x14ac:dyDescent="0.3">
      <c r="A1192" t="s">
        <v>2544</v>
      </c>
      <c r="B1192" t="s">
        <v>2545</v>
      </c>
      <c r="C1192" t="s">
        <v>3186</v>
      </c>
      <c r="D1192" t="s">
        <v>468</v>
      </c>
      <c r="E1192">
        <v>1922.830434</v>
      </c>
      <c r="F1192">
        <v>624.4</v>
      </c>
      <c r="G1192">
        <v>-9.5333674116686602</v>
      </c>
      <c r="H1192">
        <v>-9.7977519274326394E-2</v>
      </c>
      <c r="I1192">
        <v>32.029508937947298</v>
      </c>
      <c r="J1192">
        <v>-7.0897862530723499</v>
      </c>
      <c r="K1192">
        <v>632.84115934846398</v>
      </c>
      <c r="L1192">
        <v>557.98126473038496</v>
      </c>
      <c r="M1192">
        <v>34.9750125305616</v>
      </c>
      <c r="N1192">
        <v>0.44383901276543097</v>
      </c>
      <c r="O1192">
        <v>16.4317745035233</v>
      </c>
      <c r="P1192">
        <v>55.130434782608603</v>
      </c>
      <c r="Q1192">
        <v>-4.0100141752976999E-2</v>
      </c>
    </row>
    <row r="1193" spans="1:17" x14ac:dyDescent="0.3">
      <c r="A1193" t="s">
        <v>2546</v>
      </c>
      <c r="B1193" t="s">
        <v>2547</v>
      </c>
      <c r="C1193" t="s">
        <v>3186</v>
      </c>
      <c r="D1193" t="s">
        <v>2548</v>
      </c>
      <c r="E1193">
        <v>1922.019527315</v>
      </c>
      <c r="F1193">
        <v>1779.55</v>
      </c>
      <c r="G1193">
        <v>290.07535531557301</v>
      </c>
      <c r="H1193">
        <v>-5.76231768957076</v>
      </c>
      <c r="I1193">
        <v>32.027296045957897</v>
      </c>
      <c r="J1193">
        <v>-4.2278043975182502</v>
      </c>
      <c r="K1193">
        <v>1893.2576172307599</v>
      </c>
      <c r="L1193">
        <v>1478.4885381024701</v>
      </c>
      <c r="M1193">
        <v>22.7682198654921</v>
      </c>
      <c r="N1193">
        <v>0.474429003695989</v>
      </c>
      <c r="O1193">
        <v>26.9983984715237</v>
      </c>
      <c r="P1193">
        <v>405.19517388218497</v>
      </c>
      <c r="Q1193">
        <v>0.235870063783438</v>
      </c>
    </row>
    <row r="1194" spans="1:17" x14ac:dyDescent="0.3">
      <c r="A1194" t="s">
        <v>2549</v>
      </c>
      <c r="B1194" t="s">
        <v>2550</v>
      </c>
      <c r="C1194" t="s">
        <v>3186</v>
      </c>
      <c r="D1194" t="s">
        <v>116</v>
      </c>
      <c r="E1194">
        <v>1921.1493408900001</v>
      </c>
      <c r="F1194">
        <v>1496.1</v>
      </c>
      <c r="G1194">
        <v>361.28134776502799</v>
      </c>
      <c r="H1194">
        <v>-30.2124887868519</v>
      </c>
      <c r="I1194">
        <v>362.08759410159701</v>
      </c>
      <c r="J1194">
        <v>-7.7430208046920299</v>
      </c>
      <c r="K1194">
        <v>1482.3209000228601</v>
      </c>
      <c r="L1194">
        <v>823.61281299932898</v>
      </c>
      <c r="M1194">
        <v>34.537468764036703</v>
      </c>
      <c r="N1194">
        <v>2.38596612302922</v>
      </c>
      <c r="O1194">
        <v>74.363344696210106</v>
      </c>
      <c r="P1194">
        <v>602.39436619718299</v>
      </c>
      <c r="Q1194">
        <v>0.23469381160236899</v>
      </c>
    </row>
    <row r="1195" spans="1:17" x14ac:dyDescent="0.3">
      <c r="A1195" t="s">
        <v>2551</v>
      </c>
      <c r="B1195" t="s">
        <v>2552</v>
      </c>
      <c r="C1195" t="s">
        <v>3186</v>
      </c>
      <c r="D1195" t="s">
        <v>1935</v>
      </c>
      <c r="E1195">
        <v>1920.8686890399999</v>
      </c>
      <c r="F1195">
        <v>170.8</v>
      </c>
      <c r="G1195">
        <v>-30.065625042360399</v>
      </c>
      <c r="H1195">
        <v>5.0869771354921598</v>
      </c>
      <c r="I1195">
        <v>-9.8563815624075808</v>
      </c>
      <c r="J1195">
        <v>0.11802702363737699</v>
      </c>
      <c r="K1195">
        <v>167.68706696191799</v>
      </c>
      <c r="L1195">
        <v>169.82221224519</v>
      </c>
      <c r="M1195">
        <v>55.722087257256597</v>
      </c>
      <c r="N1195">
        <v>0.91548881921330105</v>
      </c>
      <c r="O1195">
        <v>27.517564402810301</v>
      </c>
      <c r="P1195">
        <v>15.249662618083599</v>
      </c>
      <c r="Q1195">
        <v>-4.3596986192158002E-2</v>
      </c>
    </row>
    <row r="1196" spans="1:17" x14ac:dyDescent="0.3">
      <c r="A1196" t="s">
        <v>2553</v>
      </c>
      <c r="B1196" t="s">
        <v>2554</v>
      </c>
      <c r="C1196" t="s">
        <v>3186</v>
      </c>
      <c r="D1196" t="s">
        <v>192</v>
      </c>
      <c r="E1196">
        <v>1912.7650530450001</v>
      </c>
      <c r="F1196">
        <v>465.85</v>
      </c>
      <c r="G1196">
        <v>-27.590493567285101</v>
      </c>
      <c r="H1196">
        <v>4.7081033882468297</v>
      </c>
      <c r="I1196">
        <v>-19.266409110575001</v>
      </c>
      <c r="J1196">
        <v>-1.46171349066283</v>
      </c>
      <c r="K1196">
        <v>444.96313417120302</v>
      </c>
      <c r="L1196">
        <v>483.52527626423199</v>
      </c>
      <c r="M1196">
        <v>69.154952550211107</v>
      </c>
      <c r="N1196">
        <v>2.0688747813452499</v>
      </c>
      <c r="O1196">
        <v>37.5979392508318</v>
      </c>
      <c r="P1196">
        <v>15.309405940594001</v>
      </c>
    </row>
    <row r="1197" spans="1:17" x14ac:dyDescent="0.3">
      <c r="A1197" t="s">
        <v>2555</v>
      </c>
      <c r="B1197" t="s">
        <v>2556</v>
      </c>
      <c r="C1197" t="s">
        <v>3186</v>
      </c>
      <c r="D1197" t="s">
        <v>379</v>
      </c>
      <c r="E1197">
        <v>1912.3703385599999</v>
      </c>
      <c r="F1197">
        <v>218.24</v>
      </c>
      <c r="G1197">
        <v>-54.181338025674499</v>
      </c>
      <c r="H1197">
        <v>-5.36670482743531</v>
      </c>
      <c r="I1197">
        <v>-26.758535784848899</v>
      </c>
      <c r="J1197">
        <v>-3.46489623007654</v>
      </c>
      <c r="K1197">
        <v>222.41845538218399</v>
      </c>
      <c r="L1197">
        <v>242.09979935370001</v>
      </c>
      <c r="M1197">
        <v>51.2288796876596</v>
      </c>
      <c r="N1197">
        <v>0.585865587056976</v>
      </c>
      <c r="O1197">
        <v>59.6178519061583</v>
      </c>
      <c r="P1197">
        <v>5.0948666088798999</v>
      </c>
      <c r="Q1197">
        <v>0.14492445008572</v>
      </c>
    </row>
    <row r="1198" spans="1:17" x14ac:dyDescent="0.3">
      <c r="A1198" t="s">
        <v>2557</v>
      </c>
      <c r="B1198" t="s">
        <v>2558</v>
      </c>
      <c r="C1198" t="s">
        <v>3186</v>
      </c>
      <c r="D1198" t="s">
        <v>1684</v>
      </c>
      <c r="E1198">
        <v>1906.0882018</v>
      </c>
      <c r="F1198">
        <v>63.67</v>
      </c>
      <c r="G1198">
        <v>-3.41667173879314</v>
      </c>
      <c r="H1198">
        <v>-0.52012484839547302</v>
      </c>
      <c r="I1198">
        <v>-3.7110635768438098</v>
      </c>
      <c r="J1198">
        <v>0.22225075019298399</v>
      </c>
      <c r="K1198">
        <v>62.378595607114299</v>
      </c>
      <c r="L1198">
        <v>59.738646930865997</v>
      </c>
      <c r="M1198">
        <v>59.453032016997597</v>
      </c>
      <c r="N1198">
        <v>1.0260455264533701</v>
      </c>
      <c r="O1198">
        <v>3.51814041149676</v>
      </c>
      <c r="P1198">
        <v>28.626262626262601</v>
      </c>
      <c r="Q1198">
        <v>-2.8326200589973E-2</v>
      </c>
    </row>
    <row r="1199" spans="1:17" x14ac:dyDescent="0.3">
      <c r="A1199" t="s">
        <v>2559</v>
      </c>
      <c r="B1199" t="s">
        <v>2560</v>
      </c>
      <c r="C1199" t="s">
        <v>3186</v>
      </c>
      <c r="D1199" t="s">
        <v>1684</v>
      </c>
      <c r="E1199">
        <v>1905.052968</v>
      </c>
      <c r="F1199">
        <v>63.52</v>
      </c>
      <c r="G1199">
        <v>-3.4458281414246601</v>
      </c>
      <c r="H1199">
        <v>-0.42476346880973098</v>
      </c>
      <c r="I1199">
        <v>-3.7982677979361501</v>
      </c>
      <c r="J1199">
        <v>0.33359005877171799</v>
      </c>
      <c r="K1199">
        <v>62.3525918051605</v>
      </c>
      <c r="L1199">
        <v>59.711597166274203</v>
      </c>
      <c r="M1199">
        <v>55.931821315525497</v>
      </c>
      <c r="N1199">
        <v>1.2550597318683601</v>
      </c>
      <c r="O1199">
        <v>4.9275818639798503</v>
      </c>
      <c r="P1199">
        <v>29.0794553952448</v>
      </c>
      <c r="Q1199">
        <v>-2.9924776916618E-2</v>
      </c>
    </row>
    <row r="1200" spans="1:17" x14ac:dyDescent="0.3">
      <c r="A1200" t="s">
        <v>2561</v>
      </c>
      <c r="B1200" t="s">
        <v>2562</v>
      </c>
      <c r="C1200" t="s">
        <v>3186</v>
      </c>
      <c r="D1200" t="s">
        <v>271</v>
      </c>
      <c r="E1200">
        <v>1904.8630000000001</v>
      </c>
      <c r="F1200">
        <v>4052.9</v>
      </c>
      <c r="G1200">
        <v>49.878564807769898</v>
      </c>
      <c r="H1200">
        <v>0.88703159378799301</v>
      </c>
      <c r="I1200">
        <v>17.3800342043535</v>
      </c>
      <c r="J1200">
        <v>-0.88472210827254305</v>
      </c>
      <c r="K1200">
        <v>3855.3357681843199</v>
      </c>
      <c r="L1200">
        <v>3298.9755073311098</v>
      </c>
      <c r="M1200">
        <v>52.543857411799202</v>
      </c>
      <c r="N1200">
        <v>0.784819527980954</v>
      </c>
      <c r="O1200">
        <v>3.6035924893286202</v>
      </c>
      <c r="P1200">
        <v>79.015017667844504</v>
      </c>
      <c r="Q1200">
        <v>0.20020898413635599</v>
      </c>
    </row>
    <row r="1201" spans="1:17" x14ac:dyDescent="0.3">
      <c r="A1201" t="s">
        <v>2563</v>
      </c>
      <c r="B1201" t="s">
        <v>2564</v>
      </c>
      <c r="C1201" t="s">
        <v>3186</v>
      </c>
      <c r="D1201" t="s">
        <v>751</v>
      </c>
      <c r="E1201">
        <v>1901.11000107</v>
      </c>
      <c r="F1201">
        <v>800.15</v>
      </c>
      <c r="G1201">
        <v>37.602294134553297</v>
      </c>
      <c r="H1201">
        <v>-0.39394615390613902</v>
      </c>
      <c r="I1201">
        <v>13.619600738227399</v>
      </c>
      <c r="J1201">
        <v>-0.97137347049259304</v>
      </c>
      <c r="K1201">
        <v>784.01661031946605</v>
      </c>
      <c r="L1201">
        <v>691.19104738446595</v>
      </c>
      <c r="M1201">
        <v>43.078312623575101</v>
      </c>
      <c r="N1201">
        <v>0.82531628426412895</v>
      </c>
      <c r="O1201">
        <v>3.7305505217771699</v>
      </c>
      <c r="P1201">
        <v>80.396798557096105</v>
      </c>
      <c r="Q1201">
        <v>-3.6227040049000002E-5</v>
      </c>
    </row>
    <row r="1202" spans="1:17" x14ac:dyDescent="0.3">
      <c r="A1202" t="s">
        <v>2565</v>
      </c>
      <c r="B1202" t="s">
        <v>2566</v>
      </c>
      <c r="C1202" t="s">
        <v>3186</v>
      </c>
      <c r="D1202" t="s">
        <v>2567</v>
      </c>
      <c r="E1202">
        <v>1890.282072</v>
      </c>
      <c r="F1202">
        <v>764.9</v>
      </c>
      <c r="G1202">
        <v>1907.9146216879501</v>
      </c>
      <c r="H1202">
        <v>-2.5135845545565001</v>
      </c>
      <c r="I1202">
        <v>45.244797446090999</v>
      </c>
      <c r="J1202">
        <v>8.9991780784269704</v>
      </c>
      <c r="K1202">
        <v>691.32405577410498</v>
      </c>
      <c r="L1202">
        <v>531.71574921157105</v>
      </c>
      <c r="M1202">
        <v>75.509379891839203</v>
      </c>
      <c r="N1202">
        <v>0.58971774193548299</v>
      </c>
      <c r="O1202">
        <v>24.4607138187998</v>
      </c>
      <c r="P1202">
        <v>1920.4905660377301</v>
      </c>
    </row>
    <row r="1203" spans="1:17" x14ac:dyDescent="0.3">
      <c r="A1203" t="s">
        <v>2568</v>
      </c>
      <c r="B1203" t="s">
        <v>2569</v>
      </c>
      <c r="C1203" t="s">
        <v>3186</v>
      </c>
      <c r="D1203" t="s">
        <v>51</v>
      </c>
      <c r="E1203">
        <v>1870.0783400599901</v>
      </c>
      <c r="F1203">
        <v>1784.65</v>
      </c>
      <c r="G1203">
        <v>-46.425531282472001</v>
      </c>
      <c r="H1203">
        <v>1.87060262389226</v>
      </c>
      <c r="I1203">
        <v>-19.3181602461975</v>
      </c>
      <c r="J1203">
        <v>4.9848395079469698</v>
      </c>
      <c r="K1203">
        <v>1803.52646996059</v>
      </c>
      <c r="L1203">
        <v>1988.1904887652199</v>
      </c>
      <c r="M1203">
        <v>64.3755957585592</v>
      </c>
      <c r="N1203">
        <v>0.89233704216885401</v>
      </c>
      <c r="O1203">
        <v>50.169501022609403</v>
      </c>
      <c r="P1203">
        <v>11.4779186707477</v>
      </c>
      <c r="Q1203">
        <v>7.7979383512683006E-2</v>
      </c>
    </row>
    <row r="1204" spans="1:17" x14ac:dyDescent="0.3">
      <c r="A1204" t="s">
        <v>2570</v>
      </c>
      <c r="B1204" t="s">
        <v>2571</v>
      </c>
      <c r="C1204" t="s">
        <v>3186</v>
      </c>
      <c r="D1204" t="s">
        <v>468</v>
      </c>
      <c r="E1204">
        <v>1869.6599907699999</v>
      </c>
      <c r="F1204">
        <v>360.7</v>
      </c>
      <c r="G1204">
        <v>4.9017131369431803</v>
      </c>
      <c r="H1204">
        <v>0.71057988984560005</v>
      </c>
      <c r="I1204">
        <v>-5.4925347214503697</v>
      </c>
      <c r="J1204">
        <v>-4.6142932303529403</v>
      </c>
      <c r="K1204">
        <v>363.02587126644897</v>
      </c>
      <c r="L1204">
        <v>348.15203318490802</v>
      </c>
      <c r="M1204">
        <v>32.131038787754903</v>
      </c>
      <c r="N1204">
        <v>0.83635123210011297</v>
      </c>
      <c r="O1204">
        <v>25.450512891599601</v>
      </c>
      <c r="P1204">
        <v>38.199233716475</v>
      </c>
      <c r="Q1204">
        <v>-4.6863482128368002E-2</v>
      </c>
    </row>
    <row r="1205" spans="1:17" x14ac:dyDescent="0.3">
      <c r="A1205" t="s">
        <v>2572</v>
      </c>
      <c r="B1205" t="s">
        <v>2573</v>
      </c>
      <c r="C1205" t="s">
        <v>3186</v>
      </c>
      <c r="D1205" t="s">
        <v>197</v>
      </c>
      <c r="E1205">
        <v>1868.895</v>
      </c>
      <c r="F1205">
        <v>765</v>
      </c>
      <c r="G1205">
        <v>-28.489777258622698</v>
      </c>
      <c r="H1205">
        <v>-5.63287515441362</v>
      </c>
      <c r="I1205">
        <v>16.778538259515301</v>
      </c>
      <c r="J1205">
        <v>-4.0549099412282796</v>
      </c>
      <c r="K1205">
        <v>801.91721027718904</v>
      </c>
      <c r="L1205">
        <v>731.69979527990404</v>
      </c>
      <c r="M1205">
        <v>27.497383001455901</v>
      </c>
      <c r="N1205">
        <v>0.27411692373270402</v>
      </c>
      <c r="O1205">
        <v>19.6013071895424</v>
      </c>
      <c r="P1205">
        <v>39.598540145985403</v>
      </c>
      <c r="Q1205">
        <v>-2.2747123014057E-2</v>
      </c>
    </row>
    <row r="1206" spans="1:17" x14ac:dyDescent="0.3">
      <c r="A1206" t="s">
        <v>2574</v>
      </c>
      <c r="B1206" t="s">
        <v>2575</v>
      </c>
      <c r="C1206" t="s">
        <v>3186</v>
      </c>
      <c r="D1206" t="s">
        <v>609</v>
      </c>
      <c r="E1206">
        <v>1860.22560064</v>
      </c>
      <c r="F1206">
        <v>733.15</v>
      </c>
      <c r="G1206">
        <v>56270.106203690797</v>
      </c>
      <c r="H1206">
        <v>51.020493411482398</v>
      </c>
      <c r="I1206">
        <v>1578.1258809773201</v>
      </c>
      <c r="J1206">
        <v>8.5384994234209</v>
      </c>
      <c r="K1206">
        <v>494.93790350525597</v>
      </c>
      <c r="L1206">
        <v>240.064165228756</v>
      </c>
      <c r="M1206">
        <v>99.999975225622094</v>
      </c>
      <c r="N1206">
        <v>4.03230713509598</v>
      </c>
      <c r="O1206">
        <v>0</v>
      </c>
      <c r="P1206">
        <v>58552</v>
      </c>
      <c r="Q1206">
        <v>0.30899576533463102</v>
      </c>
    </row>
    <row r="1207" spans="1:17" x14ac:dyDescent="0.3">
      <c r="A1207" t="s">
        <v>2576</v>
      </c>
      <c r="B1207" t="s">
        <v>2577</v>
      </c>
      <c r="C1207" t="s">
        <v>3186</v>
      </c>
      <c r="D1207" t="s">
        <v>285</v>
      </c>
      <c r="E1207">
        <v>1851.96558218</v>
      </c>
      <c r="F1207">
        <v>55.54</v>
      </c>
      <c r="G1207">
        <v>20.3221032215592</v>
      </c>
      <c r="H1207">
        <v>-10.8057316158581</v>
      </c>
      <c r="I1207">
        <v>-20.685654986225501</v>
      </c>
      <c r="J1207">
        <v>-2.0033541472368701</v>
      </c>
      <c r="K1207">
        <v>59.7865015555982</v>
      </c>
      <c r="L1207">
        <v>59.608407164749899</v>
      </c>
      <c r="M1207">
        <v>28.381942360449401</v>
      </c>
      <c r="N1207">
        <v>0.85320510529523796</v>
      </c>
      <c r="O1207">
        <v>72.668347137198396</v>
      </c>
      <c r="P1207">
        <v>52.582417582417598</v>
      </c>
      <c r="Q1207">
        <v>-3.7640674714609999E-3</v>
      </c>
    </row>
    <row r="1208" spans="1:17" x14ac:dyDescent="0.3">
      <c r="A1208" t="s">
        <v>2578</v>
      </c>
      <c r="B1208" t="s">
        <v>2579</v>
      </c>
      <c r="C1208" t="s">
        <v>3186</v>
      </c>
      <c r="D1208" t="s">
        <v>785</v>
      </c>
      <c r="E1208">
        <v>1848.967226468</v>
      </c>
      <c r="F1208">
        <v>9.16</v>
      </c>
      <c r="G1208">
        <v>-76.129386332194002</v>
      </c>
      <c r="H1208">
        <v>17.7558679193688</v>
      </c>
      <c r="I1208">
        <v>-56.717236952684502</v>
      </c>
      <c r="J1208">
        <v>-1.8424099412282799</v>
      </c>
      <c r="K1208">
        <v>10.662900918003601</v>
      </c>
      <c r="L1208">
        <v>15.945225304190901</v>
      </c>
      <c r="M1208">
        <v>98.491293890260707</v>
      </c>
      <c r="N1208">
        <v>0.39533656366784697</v>
      </c>
      <c r="O1208">
        <v>150.54585152838399</v>
      </c>
      <c r="P1208">
        <v>34.705882352941103</v>
      </c>
      <c r="Q1208">
        <v>-1.4996865319603E-2</v>
      </c>
    </row>
    <row r="1209" spans="1:17" x14ac:dyDescent="0.3">
      <c r="A1209" t="s">
        <v>2580</v>
      </c>
      <c r="B1209" t="s">
        <v>2581</v>
      </c>
      <c r="C1209" t="s">
        <v>3186</v>
      </c>
      <c r="D1209" t="s">
        <v>80</v>
      </c>
      <c r="E1209">
        <v>1847.53216032</v>
      </c>
      <c r="F1209">
        <v>32.96</v>
      </c>
      <c r="G1209">
        <v>-22.724758450445002</v>
      </c>
      <c r="H1209">
        <v>-5.6427901161607101</v>
      </c>
      <c r="I1209">
        <v>-21.6371497160914</v>
      </c>
      <c r="J1209">
        <v>-4.3922340912868902</v>
      </c>
      <c r="K1209">
        <v>36.244404744369199</v>
      </c>
      <c r="L1209">
        <v>36.6562945584148</v>
      </c>
      <c r="M1209">
        <v>28.558984202814401</v>
      </c>
      <c r="N1209">
        <v>0.31070759704197798</v>
      </c>
      <c r="O1209">
        <v>47.451456310679603</v>
      </c>
      <c r="P1209">
        <v>14.4444444444444</v>
      </c>
    </row>
    <row r="1210" spans="1:17" x14ac:dyDescent="0.3">
      <c r="A1210" t="s">
        <v>2582</v>
      </c>
      <c r="B1210" t="s">
        <v>2583</v>
      </c>
      <c r="C1210" t="s">
        <v>3186</v>
      </c>
      <c r="E1210">
        <v>1844.2874528099901</v>
      </c>
      <c r="F1210">
        <v>426.15</v>
      </c>
      <c r="G1210">
        <v>1428.6769106198301</v>
      </c>
      <c r="H1210">
        <v>-22.375605545437899</v>
      </c>
      <c r="I1210">
        <v>326.08788232570998</v>
      </c>
      <c r="J1210">
        <v>-0.46639196874864602</v>
      </c>
      <c r="K1210">
        <v>379.43849755947599</v>
      </c>
      <c r="L1210">
        <v>244.910617269135</v>
      </c>
      <c r="M1210">
        <v>76.048668878793706</v>
      </c>
      <c r="N1210">
        <v>0.71617378402305698</v>
      </c>
      <c r="O1210">
        <v>16.109351167429299</v>
      </c>
      <c r="P1210">
        <v>1686.7924528301801</v>
      </c>
      <c r="Q1210">
        <v>0.20803293044565899</v>
      </c>
    </row>
    <row r="1211" spans="1:17" x14ac:dyDescent="0.3">
      <c r="A1211" t="s">
        <v>2584</v>
      </c>
      <c r="B1211" t="s">
        <v>2585</v>
      </c>
      <c r="C1211" t="s">
        <v>3186</v>
      </c>
      <c r="D1211" t="s">
        <v>197</v>
      </c>
      <c r="E1211">
        <v>1844.0925139999999</v>
      </c>
      <c r="F1211">
        <v>429.55</v>
      </c>
      <c r="G1211">
        <v>-36.548736326928299</v>
      </c>
      <c r="H1211">
        <v>2.5377927012936001</v>
      </c>
      <c r="I1211">
        <v>-7.4180335101135402</v>
      </c>
      <c r="J1211">
        <v>-5.4956330447921298</v>
      </c>
      <c r="K1211">
        <v>425.53886617977599</v>
      </c>
      <c r="L1211">
        <v>422.078589174976</v>
      </c>
      <c r="M1211">
        <v>43.497634827655801</v>
      </c>
      <c r="N1211">
        <v>0.73772287855479801</v>
      </c>
      <c r="O1211">
        <v>20.824118263298701</v>
      </c>
      <c r="P1211">
        <v>20.2547592385218</v>
      </c>
      <c r="Q1211">
        <v>-2.6140284856611001E-2</v>
      </c>
    </row>
    <row r="1212" spans="1:17" x14ac:dyDescent="0.3">
      <c r="A1212" t="s">
        <v>2586</v>
      </c>
      <c r="B1212" t="s">
        <v>2587</v>
      </c>
      <c r="C1212" t="s">
        <v>3186</v>
      </c>
      <c r="D1212" t="s">
        <v>2588</v>
      </c>
      <c r="E1212">
        <v>1841.5749407999999</v>
      </c>
      <c r="F1212">
        <v>663.6</v>
      </c>
      <c r="G1212">
        <v>-11.247884656566001</v>
      </c>
      <c r="H1212">
        <v>-1.5909472946446599</v>
      </c>
      <c r="I1212">
        <v>17.473265770254901</v>
      </c>
      <c r="J1212">
        <v>-4.9012506479007696</v>
      </c>
      <c r="K1212">
        <v>663.314747130049</v>
      </c>
      <c r="L1212">
        <v>596.36581709955396</v>
      </c>
      <c r="M1212">
        <v>45.485255596314801</v>
      </c>
      <c r="N1212">
        <v>0.119526408220389</v>
      </c>
      <c r="O1212">
        <v>27.2453285111512</v>
      </c>
      <c r="P1212">
        <v>41.191489361702097</v>
      </c>
      <c r="Q1212">
        <v>0.11231871261637</v>
      </c>
    </row>
    <row r="1213" spans="1:17" x14ac:dyDescent="0.3">
      <c r="A1213" t="s">
        <v>2589</v>
      </c>
      <c r="B1213" t="s">
        <v>2590</v>
      </c>
      <c r="C1213" t="s">
        <v>3186</v>
      </c>
      <c r="D1213" t="s">
        <v>75</v>
      </c>
      <c r="E1213">
        <v>1840.0877629439999</v>
      </c>
      <c r="F1213">
        <v>104.82</v>
      </c>
      <c r="G1213">
        <v>105.803717855529</v>
      </c>
      <c r="H1213">
        <v>34.771468181042401</v>
      </c>
      <c r="I1213">
        <v>39.7689469421681</v>
      </c>
      <c r="J1213">
        <v>20.737082734727402</v>
      </c>
      <c r="K1213">
        <v>78.263859668936306</v>
      </c>
      <c r="L1213">
        <v>73.683975156957402</v>
      </c>
      <c r="M1213">
        <v>91.535084935334794</v>
      </c>
      <c r="N1213">
        <v>3.2761142310014302</v>
      </c>
      <c r="O1213">
        <v>37.187559626025497</v>
      </c>
      <c r="P1213">
        <v>141.242807825086</v>
      </c>
      <c r="Q1213">
        <v>0.35415143339033001</v>
      </c>
    </row>
    <row r="1214" spans="1:17" x14ac:dyDescent="0.3">
      <c r="A1214" t="s">
        <v>2591</v>
      </c>
      <c r="B1214" t="s">
        <v>2592</v>
      </c>
      <c r="C1214" t="s">
        <v>3186</v>
      </c>
      <c r="D1214" t="s">
        <v>127</v>
      </c>
      <c r="E1214">
        <v>1839.9058944000001</v>
      </c>
      <c r="F1214">
        <v>268.8</v>
      </c>
      <c r="G1214">
        <v>-21.881783133396901</v>
      </c>
      <c r="H1214">
        <v>17.254614786536699</v>
      </c>
      <c r="I1214">
        <v>-19.7082239539927</v>
      </c>
      <c r="J1214">
        <v>-4.7866608123084102</v>
      </c>
      <c r="K1214">
        <v>271.07401208992701</v>
      </c>
      <c r="L1214">
        <v>271.01112612773301</v>
      </c>
      <c r="M1214">
        <v>36.272512187088502</v>
      </c>
      <c r="N1214">
        <v>0.87931015421502601</v>
      </c>
      <c r="O1214">
        <v>49.032738095238003</v>
      </c>
      <c r="P1214">
        <v>20.187793427230002</v>
      </c>
      <c r="Q1214">
        <v>0.13181071781828499</v>
      </c>
    </row>
    <row r="1215" spans="1:17" x14ac:dyDescent="0.3">
      <c r="A1215" t="s">
        <v>2593</v>
      </c>
      <c r="B1215" t="s">
        <v>2594</v>
      </c>
      <c r="C1215" t="s">
        <v>3186</v>
      </c>
      <c r="D1215" t="s">
        <v>719</v>
      </c>
      <c r="E1215">
        <v>1837.403357891</v>
      </c>
      <c r="F1215">
        <v>206.77</v>
      </c>
      <c r="G1215">
        <v>5.9051335421210904</v>
      </c>
      <c r="H1215">
        <v>3.7644039279048198</v>
      </c>
      <c r="I1215">
        <v>16.891590007834701</v>
      </c>
      <c r="J1215">
        <v>3.6307358388228601</v>
      </c>
      <c r="K1215">
        <v>194.77019765955299</v>
      </c>
      <c r="M1215">
        <v>63.912414269533699</v>
      </c>
      <c r="N1215">
        <v>1.03006054533924</v>
      </c>
      <c r="O1215">
        <v>11.2347052280311</v>
      </c>
      <c r="P1215">
        <v>49.8333333333333</v>
      </c>
    </row>
    <row r="1216" spans="1:17" x14ac:dyDescent="0.3">
      <c r="A1216" t="s">
        <v>2595</v>
      </c>
      <c r="B1216" t="s">
        <v>2596</v>
      </c>
      <c r="C1216" t="s">
        <v>3186</v>
      </c>
      <c r="D1216" t="s">
        <v>262</v>
      </c>
      <c r="E1216">
        <v>1835.7847060500001</v>
      </c>
      <c r="F1216">
        <v>424.75</v>
      </c>
      <c r="G1216">
        <v>145.18479687290301</v>
      </c>
      <c r="H1216">
        <v>-6.6474308970225398</v>
      </c>
      <c r="I1216">
        <v>34.078561193740597</v>
      </c>
      <c r="J1216">
        <v>-3.7643868317442402</v>
      </c>
      <c r="K1216">
        <v>433.13872608522797</v>
      </c>
      <c r="L1216">
        <v>363.34874023675201</v>
      </c>
      <c r="M1216">
        <v>32.7279298127592</v>
      </c>
      <c r="N1216">
        <v>0.61732979592084802</v>
      </c>
      <c r="O1216">
        <v>17.728075338434302</v>
      </c>
      <c r="P1216">
        <v>175.63270603504199</v>
      </c>
      <c r="Q1216">
        <v>0.25011132751781001</v>
      </c>
    </row>
    <row r="1217" spans="1:17" x14ac:dyDescent="0.3">
      <c r="A1217" t="s">
        <v>2597</v>
      </c>
      <c r="B1217" t="s">
        <v>2598</v>
      </c>
      <c r="C1217" t="s">
        <v>3186</v>
      </c>
      <c r="D1217" t="s">
        <v>327</v>
      </c>
      <c r="E1217">
        <v>1833.765472</v>
      </c>
      <c r="F1217">
        <v>1368.4</v>
      </c>
      <c r="G1217">
        <v>353.671901796437</v>
      </c>
      <c r="H1217">
        <v>-13.285572599490999</v>
      </c>
      <c r="I1217">
        <v>158.42737201212199</v>
      </c>
      <c r="J1217">
        <v>-0.91032901637278296</v>
      </c>
      <c r="K1217">
        <v>1322.8791248964101</v>
      </c>
      <c r="L1217">
        <v>928.98278290704798</v>
      </c>
      <c r="M1217">
        <v>45.773550002558501</v>
      </c>
      <c r="N1217">
        <v>0.74775927981248402</v>
      </c>
      <c r="O1217">
        <v>18.379128909675501</v>
      </c>
      <c r="P1217">
        <v>451.55179363159999</v>
      </c>
      <c r="Q1217">
        <v>0.21550949634751601</v>
      </c>
    </row>
    <row r="1218" spans="1:17" x14ac:dyDescent="0.3">
      <c r="A1218" t="s">
        <v>2599</v>
      </c>
      <c r="B1218" t="s">
        <v>2600</v>
      </c>
      <c r="C1218" t="s">
        <v>3186</v>
      </c>
      <c r="D1218" t="s">
        <v>21</v>
      </c>
      <c r="E1218">
        <v>1827.5124375</v>
      </c>
      <c r="F1218">
        <v>1437.5</v>
      </c>
      <c r="G1218">
        <v>84.266914962033994</v>
      </c>
      <c r="H1218">
        <v>-3.2405847335683702</v>
      </c>
      <c r="I1218">
        <v>62.320353982986099</v>
      </c>
      <c r="J1218">
        <v>-5.6636816872812998</v>
      </c>
      <c r="K1218">
        <v>1407.3507115647201</v>
      </c>
      <c r="L1218">
        <v>1114.70847466329</v>
      </c>
      <c r="M1218">
        <v>36.833160300905</v>
      </c>
      <c r="N1218">
        <v>0.61359197251021802</v>
      </c>
      <c r="O1218">
        <v>20.827826086956499</v>
      </c>
      <c r="P1218">
        <v>142.43190825533301</v>
      </c>
      <c r="Q1218">
        <v>0.17354224016972</v>
      </c>
    </row>
    <row r="1219" spans="1:17" x14ac:dyDescent="0.3">
      <c r="A1219" t="s">
        <v>2601</v>
      </c>
      <c r="B1219" t="s">
        <v>2602</v>
      </c>
      <c r="C1219" t="s">
        <v>3186</v>
      </c>
      <c r="D1219" t="s">
        <v>1437</v>
      </c>
      <c r="E1219">
        <v>1826.18559925</v>
      </c>
      <c r="F1219">
        <v>128.99</v>
      </c>
      <c r="G1219">
        <v>22.4727950729973</v>
      </c>
      <c r="H1219">
        <v>2.7937113682378101</v>
      </c>
      <c r="I1219">
        <v>22.3449391691742</v>
      </c>
      <c r="J1219">
        <v>0.90671747553315696</v>
      </c>
      <c r="K1219">
        <v>126.65574061092001</v>
      </c>
      <c r="L1219">
        <v>112.737731655324</v>
      </c>
      <c r="M1219">
        <v>49.191229747077102</v>
      </c>
      <c r="N1219">
        <v>1.0538620131815499</v>
      </c>
      <c r="O1219">
        <v>14.2104039072796</v>
      </c>
      <c r="P1219">
        <v>77.794624396967606</v>
      </c>
      <c r="Q1219">
        <v>0.20786791718242301</v>
      </c>
    </row>
    <row r="1220" spans="1:17" x14ac:dyDescent="0.3">
      <c r="A1220" t="s">
        <v>2603</v>
      </c>
      <c r="B1220" t="s">
        <v>2604</v>
      </c>
      <c r="C1220" t="s">
        <v>3186</v>
      </c>
      <c r="D1220" t="s">
        <v>54</v>
      </c>
      <c r="E1220">
        <v>1823.3431316399999</v>
      </c>
      <c r="F1220">
        <v>872.4</v>
      </c>
      <c r="G1220">
        <v>117.469454536317</v>
      </c>
      <c r="H1220">
        <v>3.81340364157519</v>
      </c>
      <c r="I1220">
        <v>52.386030893324403</v>
      </c>
      <c r="J1220">
        <v>-3.0234253937669102</v>
      </c>
      <c r="K1220">
        <v>814.99936795209896</v>
      </c>
      <c r="L1220">
        <v>634.53136746704502</v>
      </c>
      <c r="M1220">
        <v>46.4836226784291</v>
      </c>
      <c r="N1220">
        <v>0.92008100753914701</v>
      </c>
      <c r="O1220">
        <v>9.1357175607519494</v>
      </c>
      <c r="P1220">
        <v>179.97432605904999</v>
      </c>
      <c r="Q1220">
        <v>8.7933625479470007E-2</v>
      </c>
    </row>
    <row r="1221" spans="1:17" x14ac:dyDescent="0.3">
      <c r="A1221" t="s">
        <v>2605</v>
      </c>
      <c r="B1221" t="s">
        <v>2606</v>
      </c>
      <c r="C1221" t="s">
        <v>3186</v>
      </c>
      <c r="D1221" t="s">
        <v>262</v>
      </c>
      <c r="E1221">
        <v>1817.6962662450001</v>
      </c>
      <c r="F1221">
        <v>594.35</v>
      </c>
      <c r="G1221">
        <v>-64.168412895050807</v>
      </c>
      <c r="H1221">
        <v>-10.116602641124</v>
      </c>
      <c r="I1221">
        <v>-38.818481873096303</v>
      </c>
      <c r="J1221">
        <v>-1.0482283662408201</v>
      </c>
      <c r="K1221">
        <v>644.56939042317094</v>
      </c>
      <c r="L1221">
        <v>749.41300168421196</v>
      </c>
      <c r="M1221">
        <v>36.512974919764702</v>
      </c>
      <c r="N1221">
        <v>1.6355499957084401</v>
      </c>
      <c r="O1221">
        <v>93.488685118196301</v>
      </c>
      <c r="P1221">
        <v>3.6988571927069702</v>
      </c>
    </row>
    <row r="1222" spans="1:17" x14ac:dyDescent="0.3">
      <c r="A1222" t="s">
        <v>2607</v>
      </c>
      <c r="B1222" t="s">
        <v>2608</v>
      </c>
      <c r="C1222" t="s">
        <v>3186</v>
      </c>
      <c r="D1222" t="s">
        <v>1996</v>
      </c>
      <c r="E1222">
        <v>1816.2457876799999</v>
      </c>
      <c r="F1222">
        <v>626.70000000000005</v>
      </c>
      <c r="G1222">
        <v>-14.822156616857599</v>
      </c>
      <c r="H1222">
        <v>-3.95571269396397</v>
      </c>
      <c r="I1222">
        <v>-15.347582178654701</v>
      </c>
      <c r="J1222">
        <v>-5.4658180673653298</v>
      </c>
      <c r="K1222">
        <v>647.82148827314904</v>
      </c>
      <c r="L1222">
        <v>645.18595803236803</v>
      </c>
      <c r="M1222">
        <v>34.024717857512101</v>
      </c>
      <c r="N1222">
        <v>0.37691371667060902</v>
      </c>
      <c r="O1222">
        <v>46.002872187649501</v>
      </c>
      <c r="P1222">
        <v>20.519230769230699</v>
      </c>
      <c r="Q1222">
        <v>0.144692141188318</v>
      </c>
    </row>
    <row r="1223" spans="1:17" x14ac:dyDescent="0.3">
      <c r="A1223" t="s">
        <v>2609</v>
      </c>
      <c r="B1223" t="s">
        <v>2610</v>
      </c>
      <c r="C1223" t="s">
        <v>3186</v>
      </c>
      <c r="D1223" t="s">
        <v>262</v>
      </c>
      <c r="E1223">
        <v>1803.088731865</v>
      </c>
      <c r="F1223">
        <v>1325.95</v>
      </c>
      <c r="G1223">
        <v>-5.0612835962475904</v>
      </c>
      <c r="H1223">
        <v>-8.7444724816090696E-2</v>
      </c>
      <c r="I1223">
        <v>-17.352921747611301</v>
      </c>
      <c r="J1223">
        <v>-3.4239849567160499</v>
      </c>
      <c r="K1223">
        <v>1348.8685853867901</v>
      </c>
      <c r="L1223">
        <v>1351.4612766209</v>
      </c>
      <c r="M1223">
        <v>41.987365971725701</v>
      </c>
      <c r="N1223">
        <v>0.66472892452028898</v>
      </c>
      <c r="O1223">
        <v>33.489196425204497</v>
      </c>
      <c r="P1223">
        <v>29.740704500978399</v>
      </c>
      <c r="Q1223">
        <v>6.8239699766808007E-2</v>
      </c>
    </row>
    <row r="1224" spans="1:17" x14ac:dyDescent="0.3">
      <c r="A1224" t="s">
        <v>2611</v>
      </c>
      <c r="B1224" t="s">
        <v>2612</v>
      </c>
      <c r="C1224" t="s">
        <v>3186</v>
      </c>
      <c r="D1224" t="s">
        <v>262</v>
      </c>
      <c r="E1224">
        <v>1801.8545856999999</v>
      </c>
      <c r="F1224">
        <v>573.70000000000005</v>
      </c>
      <c r="G1224">
        <v>36.358585420950597</v>
      </c>
      <c r="H1224">
        <v>-5.4396768873843904</v>
      </c>
      <c r="I1224">
        <v>45.369462772304402</v>
      </c>
      <c r="J1224">
        <v>-4.5469929484463103</v>
      </c>
      <c r="K1224">
        <v>580.39053442841305</v>
      </c>
      <c r="L1224">
        <v>492.92477010374898</v>
      </c>
      <c r="M1224">
        <v>53.169423404756699</v>
      </c>
      <c r="N1224">
        <v>0.22039412560446101</v>
      </c>
      <c r="O1224">
        <v>30.137702632037598</v>
      </c>
      <c r="P1224">
        <v>92.387659289067699</v>
      </c>
      <c r="Q1224">
        <v>0.111398651049032</v>
      </c>
    </row>
    <row r="1225" spans="1:17" x14ac:dyDescent="0.3">
      <c r="A1225" t="s">
        <v>2613</v>
      </c>
      <c r="B1225" t="s">
        <v>2614</v>
      </c>
      <c r="C1225" t="s">
        <v>3186</v>
      </c>
      <c r="D1225" t="s">
        <v>285</v>
      </c>
      <c r="E1225">
        <v>1794.4773</v>
      </c>
      <c r="F1225">
        <v>323.3</v>
      </c>
      <c r="G1225">
        <v>129.424502934092</v>
      </c>
      <c r="H1225">
        <v>-2.7913452261480902</v>
      </c>
      <c r="I1225">
        <v>84.260638910251004</v>
      </c>
      <c r="J1225">
        <v>-1.3031187239709601</v>
      </c>
      <c r="K1225">
        <v>308.342099310148</v>
      </c>
      <c r="L1225">
        <v>237.27685951233201</v>
      </c>
      <c r="M1225">
        <v>56.4869859336766</v>
      </c>
      <c r="N1225">
        <v>0.21135761825226301</v>
      </c>
      <c r="O1225">
        <v>11.3362202288895</v>
      </c>
      <c r="P1225">
        <v>194.444444444444</v>
      </c>
    </row>
    <row r="1226" spans="1:17" x14ac:dyDescent="0.3">
      <c r="A1226" t="s">
        <v>2615</v>
      </c>
      <c r="B1226" t="s">
        <v>2616</v>
      </c>
      <c r="C1226" t="s">
        <v>3186</v>
      </c>
      <c r="D1226" t="s">
        <v>75</v>
      </c>
      <c r="E1226">
        <v>1788.547292</v>
      </c>
      <c r="F1226">
        <v>323.75</v>
      </c>
      <c r="G1226">
        <v>94.791375272349995</v>
      </c>
      <c r="H1226">
        <v>21.4349578124754</v>
      </c>
      <c r="I1226">
        <v>100.988196718778</v>
      </c>
      <c r="J1226">
        <v>-3.32803294442316</v>
      </c>
      <c r="K1226">
        <v>262.90364372865298</v>
      </c>
      <c r="L1226">
        <v>195.83095962432901</v>
      </c>
      <c r="M1226">
        <v>61.081484294723197</v>
      </c>
      <c r="N1226">
        <v>0.26598080024980197</v>
      </c>
      <c r="O1226">
        <v>14.7799227799227</v>
      </c>
      <c r="P1226">
        <v>128.79858657243801</v>
      </c>
      <c r="Q1226">
        <v>7.2983995046451006E-2</v>
      </c>
    </row>
    <row r="1227" spans="1:17" x14ac:dyDescent="0.3">
      <c r="A1227" t="s">
        <v>2617</v>
      </c>
      <c r="B1227" t="s">
        <v>2618</v>
      </c>
      <c r="C1227" t="s">
        <v>3186</v>
      </c>
      <c r="D1227" t="s">
        <v>407</v>
      </c>
      <c r="E1227">
        <v>1783.89288735999</v>
      </c>
      <c r="F1227">
        <v>3344.8</v>
      </c>
      <c r="G1227">
        <v>226.036568063331</v>
      </c>
      <c r="H1227">
        <v>-29.599362035861098</v>
      </c>
      <c r="I1227">
        <v>109.457822905155</v>
      </c>
      <c r="J1227">
        <v>-5.7537118010279897</v>
      </c>
      <c r="K1227">
        <v>3507.1082472954899</v>
      </c>
      <c r="L1227">
        <v>2501.8430037466801</v>
      </c>
      <c r="M1227">
        <v>30.461590213460401</v>
      </c>
      <c r="N1227">
        <v>0.26804663073621099</v>
      </c>
      <c r="O1227">
        <v>43.959280076536601</v>
      </c>
      <c r="P1227">
        <v>273.13699241410001</v>
      </c>
      <c r="Q1227">
        <v>0.23025176898691299</v>
      </c>
    </row>
    <row r="1228" spans="1:17" x14ac:dyDescent="0.3">
      <c r="A1228" t="s">
        <v>2619</v>
      </c>
      <c r="B1228" t="s">
        <v>2620</v>
      </c>
      <c r="C1228" t="s">
        <v>3185</v>
      </c>
      <c r="D1228" t="s">
        <v>468</v>
      </c>
      <c r="E1228">
        <v>1783.6564593430001</v>
      </c>
      <c r="F1228">
        <v>106.49</v>
      </c>
      <c r="G1228">
        <v>-63.221683760919298</v>
      </c>
      <c r="H1228">
        <v>-1.66642884126511</v>
      </c>
      <c r="I1228">
        <v>-8.9954489454777207</v>
      </c>
      <c r="J1228">
        <v>-2.56541463606395</v>
      </c>
      <c r="K1228">
        <v>107.09767253021801</v>
      </c>
      <c r="L1228">
        <v>114.912982268919</v>
      </c>
      <c r="M1228">
        <v>48.277470563826498</v>
      </c>
      <c r="N1228">
        <v>0.76288211500314396</v>
      </c>
      <c r="O1228">
        <v>66.212789933327002</v>
      </c>
      <c r="P1228">
        <v>33.195747342088701</v>
      </c>
      <c r="Q1228">
        <v>-7.1284555679377998E-2</v>
      </c>
    </row>
    <row r="1229" spans="1:17" x14ac:dyDescent="0.3">
      <c r="A1229" t="s">
        <v>2621</v>
      </c>
      <c r="B1229" t="s">
        <v>2622</v>
      </c>
      <c r="C1229" t="s">
        <v>3186</v>
      </c>
      <c r="D1229" t="s">
        <v>57</v>
      </c>
      <c r="E1229">
        <v>1783.00883084</v>
      </c>
      <c r="F1229">
        <v>18.309999999999999</v>
      </c>
      <c r="G1229">
        <v>-16.734209627163299</v>
      </c>
      <c r="H1229">
        <v>-9.1517429882420895</v>
      </c>
      <c r="I1229">
        <v>1.5630178243855</v>
      </c>
      <c r="J1229">
        <v>-4.4907150259740396</v>
      </c>
      <c r="K1229">
        <v>19.2325205245407</v>
      </c>
      <c r="L1229">
        <v>18.5265262945464</v>
      </c>
      <c r="M1229">
        <v>38.613541228460498</v>
      </c>
      <c r="N1229">
        <v>0.43846881355870798</v>
      </c>
      <c r="O1229">
        <v>53.194975423265902</v>
      </c>
      <c r="P1229">
        <v>30.785714285714199</v>
      </c>
      <c r="Q1229">
        <v>2.8960701551387E-2</v>
      </c>
    </row>
    <row r="1230" spans="1:17" x14ac:dyDescent="0.3">
      <c r="A1230" t="s">
        <v>2623</v>
      </c>
      <c r="B1230" t="s">
        <v>2624</v>
      </c>
      <c r="C1230" t="s">
        <v>3186</v>
      </c>
      <c r="D1230" t="s">
        <v>2487</v>
      </c>
      <c r="E1230">
        <v>1782.3467802</v>
      </c>
      <c r="F1230">
        <v>1126.6500000000001</v>
      </c>
      <c r="G1230">
        <v>-22.428586084799701</v>
      </c>
      <c r="H1230">
        <v>2.3906906859835</v>
      </c>
      <c r="I1230">
        <v>-10.1882454778625</v>
      </c>
      <c r="J1230">
        <v>-2.7004070812377998</v>
      </c>
      <c r="K1230">
        <v>1137.5853554222199</v>
      </c>
      <c r="L1230">
        <v>1139.62044419736</v>
      </c>
      <c r="M1230">
        <v>44.4454670639212</v>
      </c>
      <c r="N1230">
        <v>0.79244815452355699</v>
      </c>
      <c r="O1230">
        <v>28.784449474104601</v>
      </c>
      <c r="P1230">
        <v>20.394315024577899</v>
      </c>
      <c r="Q1230">
        <v>9.8311281390233998E-2</v>
      </c>
    </row>
    <row r="1231" spans="1:17" x14ac:dyDescent="0.3">
      <c r="A1231" t="s">
        <v>2625</v>
      </c>
      <c r="B1231" t="s">
        <v>2626</v>
      </c>
      <c r="C1231" t="s">
        <v>3186</v>
      </c>
      <c r="D1231" t="s">
        <v>244</v>
      </c>
      <c r="E1231">
        <v>1781.8859520000001</v>
      </c>
      <c r="F1231">
        <v>985.6</v>
      </c>
      <c r="G1231">
        <v>101.678790069363</v>
      </c>
      <c r="H1231">
        <v>21.5214962820808</v>
      </c>
      <c r="I1231">
        <v>90.550579935763693</v>
      </c>
      <c r="J1231">
        <v>5.4872603884420501</v>
      </c>
      <c r="K1231">
        <v>837.89626901323595</v>
      </c>
      <c r="L1231">
        <v>651.91748356787298</v>
      </c>
      <c r="M1231">
        <v>69.055923596327901</v>
      </c>
      <c r="N1231">
        <v>1.1646247620226999</v>
      </c>
      <c r="O1231">
        <v>5.2556818181818299</v>
      </c>
      <c r="P1231">
        <v>147.63819095477299</v>
      </c>
      <c r="Q1231">
        <v>8.8460794896247003E-2</v>
      </c>
    </row>
    <row r="1232" spans="1:17" x14ac:dyDescent="0.3">
      <c r="A1232" t="s">
        <v>2627</v>
      </c>
      <c r="B1232" t="s">
        <v>2628</v>
      </c>
      <c r="C1232" t="s">
        <v>3186</v>
      </c>
      <c r="D1232" t="s">
        <v>468</v>
      </c>
      <c r="E1232">
        <v>1775.4209485599999</v>
      </c>
      <c r="F1232">
        <v>5760.4</v>
      </c>
      <c r="G1232">
        <v>-37.445595167675002</v>
      </c>
      <c r="H1232">
        <v>1.7350765116351801</v>
      </c>
      <c r="I1232">
        <v>5.1387159297589697</v>
      </c>
      <c r="J1232">
        <v>-1.7423926968757999</v>
      </c>
      <c r="K1232">
        <v>5816.7904200995499</v>
      </c>
      <c r="L1232">
        <v>5786.0805943796804</v>
      </c>
      <c r="M1232">
        <v>42.053765548809601</v>
      </c>
      <c r="N1232">
        <v>1.01408970552836</v>
      </c>
      <c r="O1232">
        <v>13.360183320602699</v>
      </c>
      <c r="P1232">
        <v>29.041218637992799</v>
      </c>
      <c r="Q1232">
        <v>-8.2543901038781994E-2</v>
      </c>
    </row>
    <row r="1233" spans="1:17" x14ac:dyDescent="0.3">
      <c r="A1233" t="s">
        <v>2629</v>
      </c>
      <c r="B1233" t="s">
        <v>2630</v>
      </c>
      <c r="C1233" t="s">
        <v>3186</v>
      </c>
      <c r="D1233" t="s">
        <v>197</v>
      </c>
      <c r="E1233">
        <v>1773.0672131199999</v>
      </c>
      <c r="F1233">
        <v>783.8</v>
      </c>
      <c r="G1233">
        <v>23.675375684102701</v>
      </c>
      <c r="H1233">
        <v>1.74155520060744</v>
      </c>
      <c r="I1233">
        <v>8.58607697796214</v>
      </c>
      <c r="J1233">
        <v>-0.38846215691827402</v>
      </c>
      <c r="K1233">
        <v>784.01423635049002</v>
      </c>
      <c r="L1233">
        <v>699.03679257862098</v>
      </c>
      <c r="M1233">
        <v>44.492520530868703</v>
      </c>
      <c r="N1233">
        <v>0.640687076724622</v>
      </c>
      <c r="O1233">
        <v>10.6149527940801</v>
      </c>
      <c r="P1233">
        <v>69.616966024669907</v>
      </c>
      <c r="Q1233">
        <v>8.1671549164731003E-2</v>
      </c>
    </row>
    <row r="1234" spans="1:17" x14ac:dyDescent="0.3">
      <c r="A1234" t="s">
        <v>2631</v>
      </c>
      <c r="B1234" t="s">
        <v>2632</v>
      </c>
      <c r="C1234" t="s">
        <v>3186</v>
      </c>
      <c r="D1234" t="s">
        <v>285</v>
      </c>
      <c r="E1234">
        <v>1764.046845715</v>
      </c>
      <c r="F1234">
        <v>1179.3499999999999</v>
      </c>
      <c r="G1234">
        <v>7.9617888193292803</v>
      </c>
      <c r="H1234">
        <v>-9.5015015737011694</v>
      </c>
      <c r="I1234">
        <v>31.9257897614382</v>
      </c>
      <c r="J1234">
        <v>-4.7535395093345896</v>
      </c>
      <c r="K1234">
        <v>1193.44428463598</v>
      </c>
      <c r="L1234">
        <v>1042.4183197139801</v>
      </c>
      <c r="M1234">
        <v>36.213416343188698</v>
      </c>
      <c r="N1234">
        <v>0.42050489442880701</v>
      </c>
      <c r="O1234">
        <v>13.715182091830201</v>
      </c>
      <c r="P1234">
        <v>51.9193610717506</v>
      </c>
      <c r="Q1234">
        <v>0.13699007987245401</v>
      </c>
    </row>
    <row r="1235" spans="1:17" x14ac:dyDescent="0.3">
      <c r="A1235" t="s">
        <v>2633</v>
      </c>
      <c r="B1235" t="s">
        <v>2634</v>
      </c>
      <c r="C1235" t="s">
        <v>3186</v>
      </c>
      <c r="D1235" t="s">
        <v>132</v>
      </c>
      <c r="E1235">
        <v>1754.9563911499999</v>
      </c>
      <c r="F1235">
        <v>103.55</v>
      </c>
      <c r="G1235">
        <v>9.3472320140032199</v>
      </c>
      <c r="H1235">
        <v>-1.2342402011740701</v>
      </c>
      <c r="I1235">
        <v>15.8987229441737</v>
      </c>
      <c r="J1235">
        <v>-2.0782589978320498</v>
      </c>
      <c r="K1235">
        <v>105.036266596145</v>
      </c>
      <c r="L1235">
        <v>94.503851333448495</v>
      </c>
      <c r="M1235">
        <v>35.202599645223302</v>
      </c>
      <c r="N1235">
        <v>0.85111989896058604</v>
      </c>
      <c r="O1235">
        <v>19.990342829550901</v>
      </c>
      <c r="P1235">
        <v>47.907441794029403</v>
      </c>
      <c r="Q1235">
        <v>5.2830124397001001E-2</v>
      </c>
    </row>
    <row r="1236" spans="1:17" x14ac:dyDescent="0.3">
      <c r="A1236" t="s">
        <v>2635</v>
      </c>
      <c r="B1236" t="s">
        <v>2636</v>
      </c>
      <c r="C1236" t="s">
        <v>3186</v>
      </c>
      <c r="D1236" t="s">
        <v>458</v>
      </c>
      <c r="E1236">
        <v>1747.9005</v>
      </c>
      <c r="F1236">
        <v>1157.55</v>
      </c>
      <c r="G1236">
        <v>-5.9449240566758403</v>
      </c>
      <c r="H1236">
        <v>-4.0178060812315097</v>
      </c>
      <c r="I1236">
        <v>-21.031698973997699</v>
      </c>
      <c r="J1236">
        <v>-1.59473721084995</v>
      </c>
      <c r="K1236">
        <v>1216.24803829859</v>
      </c>
      <c r="L1236">
        <v>1229.3720083688299</v>
      </c>
      <c r="M1236">
        <v>38.607473111829997</v>
      </c>
      <c r="N1236">
        <v>0.37266742346021098</v>
      </c>
      <c r="O1236">
        <v>38.654917714137603</v>
      </c>
      <c r="P1236">
        <v>23.8087598267286</v>
      </c>
      <c r="Q1236">
        <v>5.1753468277219002E-2</v>
      </c>
    </row>
    <row r="1237" spans="1:17" x14ac:dyDescent="0.3">
      <c r="A1237" t="s">
        <v>2637</v>
      </c>
      <c r="B1237" t="s">
        <v>2638</v>
      </c>
      <c r="C1237" t="s">
        <v>3186</v>
      </c>
      <c r="D1237" t="s">
        <v>379</v>
      </c>
      <c r="E1237">
        <v>1747.1435985000001</v>
      </c>
      <c r="F1237">
        <v>108.45</v>
      </c>
      <c r="G1237">
        <v>8.2557631097712108</v>
      </c>
      <c r="H1237">
        <v>-9.5517109798284405</v>
      </c>
      <c r="I1237">
        <v>13.815819350323</v>
      </c>
      <c r="J1237">
        <v>-1.56614053092056</v>
      </c>
      <c r="K1237">
        <v>108.330997790712</v>
      </c>
      <c r="L1237">
        <v>99.876119540672093</v>
      </c>
      <c r="M1237">
        <v>62.695810340994001</v>
      </c>
      <c r="N1237">
        <v>0.12705829068197799</v>
      </c>
      <c r="O1237">
        <v>23.5592438911941</v>
      </c>
      <c r="P1237">
        <v>50.103806228373699</v>
      </c>
      <c r="Q1237">
        <v>0.111891599974639</v>
      </c>
    </row>
    <row r="1238" spans="1:17" x14ac:dyDescent="0.3">
      <c r="A1238" t="s">
        <v>2639</v>
      </c>
      <c r="B1238" t="s">
        <v>2640</v>
      </c>
      <c r="C1238" t="s">
        <v>3186</v>
      </c>
      <c r="D1238" t="s">
        <v>379</v>
      </c>
      <c r="E1238">
        <v>1743.364916496</v>
      </c>
      <c r="F1238">
        <v>85.61</v>
      </c>
      <c r="G1238">
        <v>-14.139145730958001</v>
      </c>
      <c r="H1238">
        <v>-5.9873387650143304</v>
      </c>
      <c r="I1238">
        <v>2.3736562523865099</v>
      </c>
      <c r="J1238">
        <v>-7.7633188335158003</v>
      </c>
      <c r="K1238">
        <v>86.806381701936303</v>
      </c>
      <c r="L1238">
        <v>81.392791471715</v>
      </c>
      <c r="M1238">
        <v>32.401643488646997</v>
      </c>
      <c r="N1238">
        <v>0.90099996953929595</v>
      </c>
      <c r="O1238">
        <v>25.5694428221002</v>
      </c>
      <c r="P1238">
        <v>34.6069182389937</v>
      </c>
      <c r="Q1238">
        <v>4.8649674730532E-2</v>
      </c>
    </row>
    <row r="1239" spans="1:17" x14ac:dyDescent="0.3">
      <c r="A1239" t="s">
        <v>2641</v>
      </c>
      <c r="B1239" t="s">
        <v>2642</v>
      </c>
      <c r="C1239" t="s">
        <v>3174</v>
      </c>
      <c r="D1239" t="s">
        <v>122</v>
      </c>
      <c r="E1239">
        <v>1742.7629044</v>
      </c>
      <c r="F1239">
        <v>7.1</v>
      </c>
      <c r="G1239">
        <v>-67.369956512570994</v>
      </c>
      <c r="H1239">
        <v>-22.172455304148901</v>
      </c>
      <c r="I1239">
        <v>-74.720276906361406</v>
      </c>
      <c r="J1239">
        <v>-1.8424099412282799</v>
      </c>
      <c r="K1239">
        <v>9.8548610740801497</v>
      </c>
      <c r="L1239">
        <v>13.9154780841255</v>
      </c>
      <c r="M1239">
        <v>4.9868405634322404</v>
      </c>
      <c r="N1239">
        <v>6.5304392605371395E-2</v>
      </c>
      <c r="O1239">
        <v>282.39436619718299</v>
      </c>
      <c r="P1239">
        <v>5.8122205663189099</v>
      </c>
      <c r="Q1239">
        <v>1.2583361944637E-2</v>
      </c>
    </row>
    <row r="1240" spans="1:17" x14ac:dyDescent="0.3">
      <c r="A1240" t="s">
        <v>2643</v>
      </c>
      <c r="B1240" t="s">
        <v>2644</v>
      </c>
      <c r="C1240" t="s">
        <v>3186</v>
      </c>
      <c r="D1240" t="s">
        <v>21</v>
      </c>
      <c r="E1240">
        <v>1737.1077772799999</v>
      </c>
      <c r="F1240">
        <v>1475.35</v>
      </c>
      <c r="G1240">
        <v>168.79004243724401</v>
      </c>
      <c r="H1240">
        <v>3.8406403971302199</v>
      </c>
      <c r="I1240">
        <v>37.856517153641498</v>
      </c>
      <c r="J1240">
        <v>-1.08574327456162</v>
      </c>
      <c r="K1240">
        <v>1444.3020358066699</v>
      </c>
      <c r="L1240">
        <v>1104.6398188410601</v>
      </c>
      <c r="M1240">
        <v>40.004764576775599</v>
      </c>
      <c r="N1240">
        <v>0.484558547309826</v>
      </c>
      <c r="O1240">
        <v>13.7323347002406</v>
      </c>
      <c r="P1240">
        <v>254.09816392655699</v>
      </c>
      <c r="Q1240">
        <v>0.14330466450996099</v>
      </c>
    </row>
    <row r="1241" spans="1:17" x14ac:dyDescent="0.3">
      <c r="A1241" t="s">
        <v>2645</v>
      </c>
      <c r="B1241" t="s">
        <v>2646</v>
      </c>
      <c r="C1241" t="s">
        <v>3186</v>
      </c>
      <c r="D1241" t="s">
        <v>382</v>
      </c>
      <c r="E1241">
        <v>1735.14612200999</v>
      </c>
      <c r="F1241">
        <v>199.46</v>
      </c>
      <c r="G1241">
        <v>27.501241293751701</v>
      </c>
      <c r="H1241">
        <v>-5.7832931083488104</v>
      </c>
      <c r="I1241">
        <v>-2.3719204605473698</v>
      </c>
      <c r="J1241">
        <v>-6.47300565842409</v>
      </c>
      <c r="K1241">
        <v>203.654487649288</v>
      </c>
      <c r="L1241">
        <v>189.996361268225</v>
      </c>
      <c r="M1241">
        <v>53.469673947333298</v>
      </c>
      <c r="N1241">
        <v>0.96735254499225198</v>
      </c>
      <c r="O1241">
        <v>21.578261305524901</v>
      </c>
      <c r="P1241">
        <v>71.578494623655899</v>
      </c>
      <c r="Q1241">
        <v>7.6328139892214E-2</v>
      </c>
    </row>
    <row r="1242" spans="1:17" x14ac:dyDescent="0.3">
      <c r="A1242" t="s">
        <v>2647</v>
      </c>
      <c r="B1242" t="s">
        <v>2648</v>
      </c>
      <c r="C1242" t="s">
        <v>3186</v>
      </c>
      <c r="D1242" t="s">
        <v>67</v>
      </c>
      <c r="E1242">
        <v>1732.65174180999</v>
      </c>
      <c r="F1242">
        <v>388.9</v>
      </c>
      <c r="G1242">
        <v>102.314072158272</v>
      </c>
      <c r="H1242">
        <v>13.732896723722099</v>
      </c>
      <c r="I1242">
        <v>43.124699705393603</v>
      </c>
      <c r="J1242">
        <v>-7.4729831896359302</v>
      </c>
      <c r="K1242">
        <v>362.29668062256002</v>
      </c>
      <c r="L1242">
        <v>296.80156298185</v>
      </c>
      <c r="M1242">
        <v>51.049740412853602</v>
      </c>
      <c r="N1242">
        <v>0.64774296870927195</v>
      </c>
      <c r="O1242">
        <v>14.2067369503728</v>
      </c>
      <c r="P1242">
        <v>148.81637875879699</v>
      </c>
      <c r="Q1242">
        <v>9.5535791070699996E-2</v>
      </c>
    </row>
    <row r="1243" spans="1:17" x14ac:dyDescent="0.3">
      <c r="A1243" t="s">
        <v>2649</v>
      </c>
      <c r="B1243" t="s">
        <v>2650</v>
      </c>
      <c r="C1243" t="s">
        <v>3186</v>
      </c>
      <c r="D1243" t="s">
        <v>132</v>
      </c>
      <c r="E1243">
        <v>1730.57903932</v>
      </c>
      <c r="F1243">
        <v>56.06</v>
      </c>
      <c r="G1243">
        <v>53.631844716502897</v>
      </c>
      <c r="H1243">
        <v>-2.56566240216149</v>
      </c>
      <c r="I1243">
        <v>1.7304806693961201</v>
      </c>
      <c r="J1243">
        <v>-3.4331159287171098</v>
      </c>
      <c r="K1243">
        <v>59.724434174567499</v>
      </c>
      <c r="L1243">
        <v>55.749227491874201</v>
      </c>
      <c r="M1243">
        <v>44.049630675870901</v>
      </c>
      <c r="N1243">
        <v>0.46324648235197502</v>
      </c>
      <c r="O1243">
        <v>39.5469140206921</v>
      </c>
      <c r="P1243">
        <v>95.671902268760903</v>
      </c>
      <c r="Q1243">
        <v>0.13160198426022501</v>
      </c>
    </row>
    <row r="1244" spans="1:17" x14ac:dyDescent="0.3">
      <c r="A1244" t="s">
        <v>2651</v>
      </c>
      <c r="B1244" t="s">
        <v>2652</v>
      </c>
      <c r="C1244" t="s">
        <v>3186</v>
      </c>
      <c r="D1244" t="s">
        <v>119</v>
      </c>
      <c r="E1244">
        <v>1730.419733725</v>
      </c>
      <c r="F1244">
        <v>777.25</v>
      </c>
      <c r="G1244">
        <v>5.2778623101846502</v>
      </c>
      <c r="H1244">
        <v>23.0008384267311</v>
      </c>
      <c r="I1244">
        <v>36.804777269630499</v>
      </c>
      <c r="J1244">
        <v>-4.0995063523824697</v>
      </c>
      <c r="K1244">
        <v>707.38078884419497</v>
      </c>
      <c r="L1244">
        <v>622.26651983142403</v>
      </c>
      <c r="M1244">
        <v>54.275937199468899</v>
      </c>
      <c r="N1244">
        <v>1.02425509861738</v>
      </c>
      <c r="O1244">
        <v>8.9675136699903497</v>
      </c>
      <c r="P1244">
        <v>55.6835252879319</v>
      </c>
      <c r="Q1244">
        <v>-6.9378709153755005E-2</v>
      </c>
    </row>
    <row r="1245" spans="1:17" x14ac:dyDescent="0.3">
      <c r="A1245" t="s">
        <v>2653</v>
      </c>
      <c r="B1245" t="s">
        <v>2654</v>
      </c>
      <c r="C1245" t="s">
        <v>3186</v>
      </c>
      <c r="D1245" t="s">
        <v>285</v>
      </c>
      <c r="E1245">
        <v>1729.8</v>
      </c>
      <c r="F1245">
        <v>1441.5</v>
      </c>
      <c r="G1245">
        <v>-41.976974365162803</v>
      </c>
      <c r="H1245">
        <v>2.2123960941065501</v>
      </c>
      <c r="I1245">
        <v>0.894249790848343</v>
      </c>
      <c r="J1245">
        <v>-2.14762256125571</v>
      </c>
      <c r="K1245">
        <v>1442.3037307715199</v>
      </c>
      <c r="L1245">
        <v>1426.88130800565</v>
      </c>
      <c r="M1245">
        <v>41.281906316133103</v>
      </c>
      <c r="N1245">
        <v>1.30172554550652</v>
      </c>
      <c r="O1245">
        <v>21.262573707943101</v>
      </c>
      <c r="P1245">
        <v>22.052410990220501</v>
      </c>
      <c r="Q1245">
        <v>0.15484196085607799</v>
      </c>
    </row>
    <row r="1246" spans="1:17" x14ac:dyDescent="0.3">
      <c r="A1246" t="s">
        <v>2655</v>
      </c>
      <c r="B1246" t="s">
        <v>2656</v>
      </c>
      <c r="C1246" t="s">
        <v>3186</v>
      </c>
      <c r="D1246" t="s">
        <v>262</v>
      </c>
      <c r="E1246">
        <v>1728.16</v>
      </c>
      <c r="F1246">
        <v>540.04999999999995</v>
      </c>
      <c r="G1246">
        <v>43.061485453095301</v>
      </c>
      <c r="H1246">
        <v>-6.77970313849523</v>
      </c>
      <c r="I1246">
        <v>-9.4898830943285102</v>
      </c>
      <c r="J1246">
        <v>-4.2525651861034897</v>
      </c>
      <c r="K1246">
        <v>583.11834710936205</v>
      </c>
      <c r="L1246">
        <v>502.37132836520101</v>
      </c>
      <c r="M1246">
        <v>26.615875546119899</v>
      </c>
      <c r="N1246">
        <v>0.77871415124208798</v>
      </c>
      <c r="O1246">
        <v>21.470234237570502</v>
      </c>
      <c r="P1246">
        <v>88.894718433018497</v>
      </c>
      <c r="Q1246">
        <v>0.14772168409535599</v>
      </c>
    </row>
    <row r="1247" spans="1:17" x14ac:dyDescent="0.3">
      <c r="A1247" t="s">
        <v>2657</v>
      </c>
      <c r="B1247" t="s">
        <v>2658</v>
      </c>
      <c r="C1247" t="s">
        <v>3186</v>
      </c>
      <c r="D1247" t="s">
        <v>46</v>
      </c>
      <c r="E1247">
        <v>1716.8381463999999</v>
      </c>
      <c r="F1247">
        <v>1589.3</v>
      </c>
      <c r="G1247">
        <v>128.362474393106</v>
      </c>
      <c r="H1247">
        <v>2.25613411431612</v>
      </c>
      <c r="I1247">
        <v>34.908146392444003</v>
      </c>
      <c r="J1247">
        <v>-8.2057283111927095</v>
      </c>
      <c r="K1247">
        <v>1484.77799914651</v>
      </c>
      <c r="L1247">
        <v>1193.2600302557</v>
      </c>
      <c r="M1247">
        <v>43.440472305815298</v>
      </c>
      <c r="N1247">
        <v>1.0396379157764599</v>
      </c>
      <c r="O1247">
        <v>11.835399232366401</v>
      </c>
      <c r="P1247">
        <v>176.15986099044301</v>
      </c>
    </row>
    <row r="1248" spans="1:17" x14ac:dyDescent="0.3">
      <c r="A1248" t="s">
        <v>2659</v>
      </c>
      <c r="B1248" t="s">
        <v>2660</v>
      </c>
      <c r="C1248" t="s">
        <v>3186</v>
      </c>
      <c r="D1248" t="s">
        <v>468</v>
      </c>
      <c r="E1248">
        <v>1715.1545008399901</v>
      </c>
      <c r="F1248">
        <v>509.65</v>
      </c>
      <c r="G1248">
        <v>10.9734625242452</v>
      </c>
      <c r="H1248">
        <v>1.5317666485385699</v>
      </c>
      <c r="I1248">
        <v>41.633664118025301</v>
      </c>
      <c r="J1248">
        <v>-4.09991902865894</v>
      </c>
      <c r="K1248">
        <v>485.922402290543</v>
      </c>
      <c r="L1248">
        <v>417.00603209164399</v>
      </c>
      <c r="M1248">
        <v>45.756337352184701</v>
      </c>
      <c r="N1248">
        <v>0.57851938105513001</v>
      </c>
      <c r="O1248">
        <v>10.8211517708231</v>
      </c>
      <c r="P1248">
        <v>73.941979522184198</v>
      </c>
      <c r="Q1248">
        <v>-9.4914320057835996E-2</v>
      </c>
    </row>
    <row r="1249" spans="1:17" x14ac:dyDescent="0.3">
      <c r="A1249" t="s">
        <v>2661</v>
      </c>
      <c r="B1249" t="s">
        <v>2662</v>
      </c>
      <c r="C1249" t="s">
        <v>3186</v>
      </c>
      <c r="D1249" t="s">
        <v>285</v>
      </c>
      <c r="E1249">
        <v>1707.890715</v>
      </c>
      <c r="F1249">
        <v>54.33</v>
      </c>
      <c r="G1249">
        <v>37.695576343525701</v>
      </c>
      <c r="H1249">
        <v>39.563519657538997</v>
      </c>
      <c r="I1249">
        <v>42.508419571174898</v>
      </c>
      <c r="J1249">
        <v>5.1361943379158896</v>
      </c>
      <c r="K1249">
        <v>43.402201141934597</v>
      </c>
      <c r="L1249">
        <v>37.881829876679902</v>
      </c>
      <c r="M1249">
        <v>97.036624658542905</v>
      </c>
      <c r="N1249">
        <v>2.2488583025797801</v>
      </c>
      <c r="O1249">
        <v>0.36812074360390501</v>
      </c>
      <c r="P1249">
        <v>101.222222222222</v>
      </c>
    </row>
    <row r="1250" spans="1:17" x14ac:dyDescent="0.3">
      <c r="A1250" t="s">
        <v>2663</v>
      </c>
      <c r="B1250" t="s">
        <v>2664</v>
      </c>
      <c r="C1250" t="s">
        <v>3186</v>
      </c>
      <c r="D1250" t="s">
        <v>468</v>
      </c>
      <c r="E1250">
        <v>1706.4060148799999</v>
      </c>
      <c r="F1250">
        <v>487.2</v>
      </c>
      <c r="G1250">
        <v>56.835240419898597</v>
      </c>
      <c r="H1250">
        <v>7.6444783342950204</v>
      </c>
      <c r="I1250">
        <v>32.3741294816218</v>
      </c>
      <c r="J1250">
        <v>1.2940462705843401</v>
      </c>
      <c r="K1250">
        <v>432.96399989607102</v>
      </c>
      <c r="L1250">
        <v>373.32664990981402</v>
      </c>
      <c r="M1250">
        <v>58.447763117927401</v>
      </c>
      <c r="N1250">
        <v>1.76341840995952</v>
      </c>
      <c r="O1250">
        <v>14.675697865352999</v>
      </c>
      <c r="P1250">
        <v>90.3125</v>
      </c>
      <c r="Q1250">
        <v>5.5299414639770998E-2</v>
      </c>
    </row>
    <row r="1251" spans="1:17" x14ac:dyDescent="0.3">
      <c r="A1251" t="s">
        <v>2665</v>
      </c>
      <c r="B1251" t="s">
        <v>2666</v>
      </c>
      <c r="C1251" t="s">
        <v>3186</v>
      </c>
      <c r="D1251" t="s">
        <v>463</v>
      </c>
      <c r="E1251">
        <v>1703.6573592</v>
      </c>
      <c r="F1251">
        <v>821.75</v>
      </c>
      <c r="G1251">
        <v>-19.437626894743399</v>
      </c>
      <c r="H1251">
        <v>25.762353667789998</v>
      </c>
      <c r="I1251">
        <v>18.4915525042734</v>
      </c>
      <c r="J1251">
        <v>10.083585000872</v>
      </c>
      <c r="K1251">
        <v>714.81240099513502</v>
      </c>
      <c r="L1251">
        <v>686.44215894006197</v>
      </c>
      <c r="M1251">
        <v>71.061799998210702</v>
      </c>
      <c r="N1251">
        <v>1.5687372082304001</v>
      </c>
      <c r="O1251">
        <v>5.4456951627623802</v>
      </c>
      <c r="P1251">
        <v>45.442477876106203</v>
      </c>
      <c r="Q1251">
        <v>9.1454169482610995E-2</v>
      </c>
    </row>
    <row r="1252" spans="1:17" x14ac:dyDescent="0.3">
      <c r="A1252" t="s">
        <v>2667</v>
      </c>
      <c r="B1252" t="s">
        <v>2668</v>
      </c>
      <c r="C1252" t="s">
        <v>3186</v>
      </c>
      <c r="D1252" t="s">
        <v>54</v>
      </c>
      <c r="E1252">
        <v>1702.70776359</v>
      </c>
      <c r="F1252">
        <v>641.70000000000005</v>
      </c>
      <c r="G1252">
        <v>36.944483521267699</v>
      </c>
      <c r="H1252">
        <v>-4.5791856021253796</v>
      </c>
      <c r="I1252">
        <v>19.5376603582617</v>
      </c>
      <c r="J1252">
        <v>-6.7074351562979997</v>
      </c>
      <c r="K1252">
        <v>637.15671033640797</v>
      </c>
      <c r="L1252">
        <v>540.36942908932099</v>
      </c>
      <c r="M1252">
        <v>31.666878335507398</v>
      </c>
      <c r="N1252">
        <v>0.37169681622484702</v>
      </c>
      <c r="O1252">
        <v>12.988935639707</v>
      </c>
      <c r="P1252">
        <v>72.5</v>
      </c>
      <c r="Q1252">
        <v>4.7266584033121999E-2</v>
      </c>
    </row>
    <row r="1253" spans="1:17" x14ac:dyDescent="0.3">
      <c r="A1253" t="s">
        <v>2669</v>
      </c>
      <c r="B1253" t="s">
        <v>2670</v>
      </c>
      <c r="C1253" t="s">
        <v>3186</v>
      </c>
      <c r="D1253" t="s">
        <v>2671</v>
      </c>
      <c r="E1253">
        <v>1701.69208045</v>
      </c>
      <c r="F1253">
        <v>1622.45</v>
      </c>
      <c r="G1253">
        <v>519.44668815169598</v>
      </c>
      <c r="H1253">
        <v>6.0936126916367899</v>
      </c>
      <c r="I1253">
        <v>143.29072483075399</v>
      </c>
      <c r="J1253">
        <v>-0.43565880598328399</v>
      </c>
      <c r="K1253">
        <v>1481.3236933544099</v>
      </c>
      <c r="M1253">
        <v>58.4876840294177</v>
      </c>
      <c r="N1253">
        <v>0.50693985459352198</v>
      </c>
      <c r="O1253">
        <v>11.5257789146044</v>
      </c>
      <c r="P1253">
        <v>577.71512113617302</v>
      </c>
    </row>
    <row r="1254" spans="1:17" x14ac:dyDescent="0.3">
      <c r="A1254" t="s">
        <v>2672</v>
      </c>
      <c r="B1254" t="s">
        <v>2673</v>
      </c>
      <c r="C1254" t="s">
        <v>3186</v>
      </c>
      <c r="D1254" t="s">
        <v>262</v>
      </c>
      <c r="E1254">
        <v>1701.6045099</v>
      </c>
      <c r="F1254">
        <v>307</v>
      </c>
      <c r="G1254">
        <v>138.07960743236899</v>
      </c>
      <c r="H1254">
        <v>-15.8300824604746</v>
      </c>
      <c r="I1254">
        <v>39.520888524381</v>
      </c>
      <c r="J1254">
        <v>-4.5859364517091601</v>
      </c>
      <c r="K1254">
        <v>327.13276269528001</v>
      </c>
      <c r="L1254">
        <v>254.54942244705299</v>
      </c>
      <c r="M1254">
        <v>33.153830993119101</v>
      </c>
      <c r="N1254">
        <v>0.45993483141353497</v>
      </c>
      <c r="O1254">
        <v>42.899022801302898</v>
      </c>
      <c r="P1254">
        <v>176.950834460983</v>
      </c>
      <c r="Q1254">
        <v>0.14172672437314099</v>
      </c>
    </row>
    <row r="1255" spans="1:17" x14ac:dyDescent="0.3">
      <c r="A1255" t="s">
        <v>2674</v>
      </c>
      <c r="B1255" t="s">
        <v>2675</v>
      </c>
      <c r="C1255" t="s">
        <v>3186</v>
      </c>
      <c r="D1255" t="s">
        <v>631</v>
      </c>
      <c r="E1255">
        <v>1701.0937799999999</v>
      </c>
      <c r="F1255">
        <v>116.95</v>
      </c>
      <c r="G1255">
        <v>19.530250111858599</v>
      </c>
      <c r="H1255">
        <v>-9.8475471840462792</v>
      </c>
      <c r="I1255">
        <v>34.338405213766698</v>
      </c>
      <c r="J1255">
        <v>-20.954277900358399</v>
      </c>
      <c r="K1255">
        <v>129.11037196764499</v>
      </c>
      <c r="L1255">
        <v>100.83826148515099</v>
      </c>
      <c r="M1255">
        <v>54.219977380712301</v>
      </c>
      <c r="N1255">
        <v>0.805488018407027</v>
      </c>
      <c r="O1255">
        <v>36.417272338606203</v>
      </c>
      <c r="P1255">
        <v>65.992477467887298</v>
      </c>
    </row>
    <row r="1256" spans="1:17" x14ac:dyDescent="0.3">
      <c r="A1256" t="s">
        <v>2676</v>
      </c>
      <c r="B1256" t="s">
        <v>2677</v>
      </c>
      <c r="C1256" t="s">
        <v>3186</v>
      </c>
      <c r="D1256" t="s">
        <v>544</v>
      </c>
      <c r="E1256">
        <v>1695.8259</v>
      </c>
      <c r="F1256">
        <v>161.97</v>
      </c>
      <c r="G1256">
        <v>78.202042278503797</v>
      </c>
      <c r="H1256">
        <v>8.6576227060156992</v>
      </c>
      <c r="I1256">
        <v>20.535297887199899</v>
      </c>
      <c r="J1256">
        <v>7.1975900587717199</v>
      </c>
      <c r="K1256">
        <v>152.23480911847901</v>
      </c>
      <c r="L1256">
        <v>137.99352401578099</v>
      </c>
      <c r="M1256">
        <v>70.572975251636905</v>
      </c>
      <c r="N1256">
        <v>1.50945982101237</v>
      </c>
      <c r="O1256">
        <v>12.9838859047971</v>
      </c>
      <c r="P1256">
        <v>112.55905511811</v>
      </c>
      <c r="Q1256">
        <v>8.6939520629828002E-2</v>
      </c>
    </row>
    <row r="1257" spans="1:17" x14ac:dyDescent="0.3">
      <c r="A1257" t="s">
        <v>2678</v>
      </c>
      <c r="B1257" t="s">
        <v>2679</v>
      </c>
      <c r="C1257" t="s">
        <v>3186</v>
      </c>
      <c r="D1257" t="s">
        <v>215</v>
      </c>
      <c r="E1257">
        <v>1695.7744783000001</v>
      </c>
      <c r="F1257">
        <v>959</v>
      </c>
      <c r="G1257">
        <v>134.62101749896101</v>
      </c>
      <c r="H1257">
        <v>-7.9334681249231602</v>
      </c>
      <c r="I1257">
        <v>23.622834248571799</v>
      </c>
      <c r="J1257">
        <v>-8.8491499887480494</v>
      </c>
      <c r="K1257">
        <v>972.58082016197795</v>
      </c>
      <c r="L1257">
        <v>769.426558946711</v>
      </c>
      <c r="M1257">
        <v>28.5138525900507</v>
      </c>
      <c r="N1257">
        <v>0.46104549246917598</v>
      </c>
      <c r="O1257">
        <v>19.181438998957201</v>
      </c>
      <c r="P1257">
        <v>165.65096952908499</v>
      </c>
      <c r="Q1257">
        <v>0.17293412491658</v>
      </c>
    </row>
    <row r="1258" spans="1:17" x14ac:dyDescent="0.3">
      <c r="A1258" t="s">
        <v>2680</v>
      </c>
      <c r="B1258" t="s">
        <v>2681</v>
      </c>
      <c r="C1258" t="s">
        <v>3186</v>
      </c>
      <c r="D1258" t="s">
        <v>631</v>
      </c>
      <c r="E1258">
        <v>1692.3029750000001</v>
      </c>
      <c r="F1258">
        <v>64.61</v>
      </c>
      <c r="G1258">
        <v>17.370781510378698</v>
      </c>
      <c r="H1258">
        <v>4.70588184306696</v>
      </c>
      <c r="I1258">
        <v>-7.0177077364009701</v>
      </c>
      <c r="J1258">
        <v>-3.3787442475733398</v>
      </c>
      <c r="K1258">
        <v>61.9088744588705</v>
      </c>
      <c r="L1258">
        <v>57.625219896080097</v>
      </c>
      <c r="M1258">
        <v>29.188193916460101</v>
      </c>
      <c r="N1258">
        <v>1.29235194147078</v>
      </c>
      <c r="O1258">
        <v>20.724346076458701</v>
      </c>
      <c r="P1258">
        <v>48.358208955223802</v>
      </c>
      <c r="Q1258">
        <v>7.1071011628524999E-2</v>
      </c>
    </row>
    <row r="1259" spans="1:17" x14ac:dyDescent="0.3">
      <c r="A1259" t="s">
        <v>2682</v>
      </c>
      <c r="B1259" t="s">
        <v>2683</v>
      </c>
      <c r="C1259" t="s">
        <v>3186</v>
      </c>
      <c r="D1259" t="s">
        <v>398</v>
      </c>
      <c r="E1259">
        <v>1692.27969573</v>
      </c>
      <c r="F1259">
        <v>542.1</v>
      </c>
      <c r="G1259">
        <v>-2.3934453826922302</v>
      </c>
      <c r="H1259">
        <v>10.465159320249001</v>
      </c>
      <c r="I1259">
        <v>-9.5532062386095706</v>
      </c>
      <c r="J1259">
        <v>6.0694184390118098</v>
      </c>
      <c r="K1259">
        <v>512.12663947055501</v>
      </c>
      <c r="L1259">
        <v>506.85976794233397</v>
      </c>
      <c r="M1259">
        <v>65.627761342222001</v>
      </c>
      <c r="N1259">
        <v>0.83204300256168795</v>
      </c>
      <c r="O1259">
        <v>39.909610772920097</v>
      </c>
      <c r="P1259">
        <v>34.183168316831598</v>
      </c>
      <c r="Q1259">
        <v>8.6819714280370001E-3</v>
      </c>
    </row>
    <row r="1260" spans="1:17" x14ac:dyDescent="0.3">
      <c r="A1260" t="s">
        <v>2684</v>
      </c>
      <c r="B1260" t="s">
        <v>2685</v>
      </c>
      <c r="C1260" t="s">
        <v>3186</v>
      </c>
      <c r="D1260" t="s">
        <v>54</v>
      </c>
      <c r="E1260">
        <v>1690.104282</v>
      </c>
      <c r="F1260">
        <v>1758</v>
      </c>
      <c r="G1260">
        <v>43.504366024260797</v>
      </c>
      <c r="H1260">
        <v>25.660787764587099</v>
      </c>
      <c r="I1260">
        <v>22.368457529933899</v>
      </c>
      <c r="J1260">
        <v>-4.9839108212752201</v>
      </c>
      <c r="K1260">
        <v>1524.4550915187001</v>
      </c>
      <c r="L1260">
        <v>1308.83990259192</v>
      </c>
      <c r="M1260">
        <v>53.190060303137102</v>
      </c>
      <c r="N1260">
        <v>1.00347688063339</v>
      </c>
      <c r="O1260">
        <v>12.9124004550625</v>
      </c>
      <c r="P1260">
        <v>97.007900487476803</v>
      </c>
      <c r="Q1260">
        <v>0.12386560267548501</v>
      </c>
    </row>
    <row r="1261" spans="1:17" x14ac:dyDescent="0.3">
      <c r="A1261" t="s">
        <v>2686</v>
      </c>
      <c r="B1261" t="s">
        <v>2687</v>
      </c>
      <c r="C1261" t="s">
        <v>3186</v>
      </c>
      <c r="D1261" t="s">
        <v>127</v>
      </c>
      <c r="E1261">
        <v>1689.6785445</v>
      </c>
      <c r="F1261">
        <v>609.15</v>
      </c>
      <c r="G1261">
        <v>83.606461821992497</v>
      </c>
      <c r="H1261">
        <v>18.9290348259502</v>
      </c>
      <c r="I1261">
        <v>-0.74195919798369603</v>
      </c>
      <c r="J1261">
        <v>-5.0526828144225</v>
      </c>
      <c r="K1261">
        <v>554.70366188133505</v>
      </c>
      <c r="L1261">
        <v>499.37426850258998</v>
      </c>
      <c r="M1261">
        <v>55.515799018545799</v>
      </c>
      <c r="N1261">
        <v>2.9288084463695898</v>
      </c>
      <c r="O1261">
        <v>10.4818189280144</v>
      </c>
      <c r="P1261">
        <v>134.33352567801501</v>
      </c>
      <c r="Q1261">
        <v>0.15821361243385601</v>
      </c>
    </row>
    <row r="1262" spans="1:17" x14ac:dyDescent="0.3">
      <c r="A1262" t="s">
        <v>2688</v>
      </c>
      <c r="B1262" t="s">
        <v>2689</v>
      </c>
      <c r="C1262" t="s">
        <v>3186</v>
      </c>
      <c r="D1262" t="s">
        <v>197</v>
      </c>
      <c r="E1262">
        <v>1687.9824000000001</v>
      </c>
      <c r="F1262">
        <v>1352.55</v>
      </c>
      <c r="G1262">
        <v>42.504915328778402</v>
      </c>
      <c r="H1262">
        <v>3.81127695551386E-3</v>
      </c>
      <c r="I1262">
        <v>23.236360014999299</v>
      </c>
      <c r="J1262">
        <v>-7.5549258571235196</v>
      </c>
      <c r="K1262">
        <v>1286.98345947756</v>
      </c>
      <c r="L1262">
        <v>1105.2598293395999</v>
      </c>
      <c r="M1262">
        <v>43.4587111362043</v>
      </c>
      <c r="N1262">
        <v>0.91042357673357899</v>
      </c>
      <c r="O1262">
        <v>10.901630253964701</v>
      </c>
      <c r="P1262">
        <v>80.592829961946705</v>
      </c>
      <c r="Q1262">
        <v>5.1594387952932003E-2</v>
      </c>
    </row>
    <row r="1263" spans="1:17" x14ac:dyDescent="0.3">
      <c r="A1263" t="s">
        <v>2690</v>
      </c>
      <c r="B1263" t="s">
        <v>2691</v>
      </c>
      <c r="C1263" t="s">
        <v>3186</v>
      </c>
      <c r="D1263" t="s">
        <v>285</v>
      </c>
      <c r="E1263">
        <v>1684.60884837</v>
      </c>
      <c r="F1263">
        <v>429.9</v>
      </c>
      <c r="G1263">
        <v>106.582227666885</v>
      </c>
      <c r="H1263">
        <v>23.695752429629099</v>
      </c>
      <c r="I1263">
        <v>105.91028663187301</v>
      </c>
      <c r="J1263">
        <v>0.78760314933461595</v>
      </c>
      <c r="K1263">
        <v>354.87926833526001</v>
      </c>
      <c r="M1263">
        <v>58.926219080427202</v>
      </c>
      <c r="N1263">
        <v>1.10856657856088</v>
      </c>
      <c r="O1263">
        <v>7.9320772272621598</v>
      </c>
      <c r="P1263">
        <v>150.88999124598701</v>
      </c>
    </row>
    <row r="1264" spans="1:17" x14ac:dyDescent="0.3">
      <c r="A1264" t="s">
        <v>2692</v>
      </c>
      <c r="B1264" t="s">
        <v>2693</v>
      </c>
      <c r="C1264" t="s">
        <v>3186</v>
      </c>
      <c r="D1264" t="s">
        <v>215</v>
      </c>
      <c r="E1264">
        <v>1683.8847777000001</v>
      </c>
      <c r="F1264">
        <v>126.37</v>
      </c>
      <c r="G1264">
        <v>95.459807142624896</v>
      </c>
      <c r="H1264">
        <v>63.7817342397204</v>
      </c>
      <c r="I1264">
        <v>64.748148094932006</v>
      </c>
      <c r="J1264">
        <v>19.684245955379101</v>
      </c>
      <c r="K1264">
        <v>83.390645081704903</v>
      </c>
      <c r="L1264">
        <v>73.380277562135902</v>
      </c>
      <c r="M1264">
        <v>93.064953432155093</v>
      </c>
      <c r="N1264">
        <v>1.1500255713581999</v>
      </c>
      <c r="O1264">
        <v>2.6351190947218202</v>
      </c>
      <c r="P1264">
        <v>144.61866047231899</v>
      </c>
    </row>
    <row r="1265" spans="1:17" x14ac:dyDescent="0.3">
      <c r="A1265" t="s">
        <v>2694</v>
      </c>
      <c r="B1265" t="s">
        <v>2695</v>
      </c>
      <c r="C1265" t="s">
        <v>3186</v>
      </c>
      <c r="D1265" t="s">
        <v>382</v>
      </c>
      <c r="E1265">
        <v>1680.9</v>
      </c>
      <c r="F1265">
        <v>280.14999999999998</v>
      </c>
      <c r="G1265">
        <v>9.8155971102456494</v>
      </c>
      <c r="H1265">
        <v>7.5168866277559401</v>
      </c>
      <c r="I1265">
        <v>113.632691553749</v>
      </c>
      <c r="J1265">
        <v>5.5292612282043496</v>
      </c>
      <c r="K1265">
        <v>236.949951732491</v>
      </c>
      <c r="L1265">
        <v>200.92954056647201</v>
      </c>
      <c r="M1265">
        <v>72.342492139718203</v>
      </c>
      <c r="N1265">
        <v>0.78473502629763903</v>
      </c>
      <c r="O1265">
        <v>3.0269498482955601</v>
      </c>
      <c r="P1265">
        <v>147.92035398230001</v>
      </c>
      <c r="Q1265">
        <v>-5.8834719136621E-2</v>
      </c>
    </row>
    <row r="1266" spans="1:17" x14ac:dyDescent="0.3">
      <c r="A1266" t="s">
        <v>2696</v>
      </c>
      <c r="B1266" t="s">
        <v>2697</v>
      </c>
      <c r="C1266" t="s">
        <v>3186</v>
      </c>
      <c r="D1266" t="s">
        <v>21</v>
      </c>
      <c r="E1266">
        <v>1678.73018379</v>
      </c>
      <c r="F1266">
        <v>1101.6500000000001</v>
      </c>
      <c r="G1266">
        <v>56.208954443294203</v>
      </c>
      <c r="H1266">
        <v>4.2742070216439396</v>
      </c>
      <c r="I1266">
        <v>35.170642722216698</v>
      </c>
      <c r="J1266">
        <v>-3.3752790342077401</v>
      </c>
      <c r="K1266">
        <v>1092.8414530566099</v>
      </c>
      <c r="L1266">
        <v>930.27864041530495</v>
      </c>
      <c r="M1266">
        <v>40.380364385983</v>
      </c>
      <c r="N1266">
        <v>0.582356655187106</v>
      </c>
      <c r="O1266">
        <v>13.6386329596514</v>
      </c>
      <c r="P1266">
        <v>90.267702936096697</v>
      </c>
      <c r="Q1266">
        <v>9.8397891550093E-2</v>
      </c>
    </row>
    <row r="1267" spans="1:17" x14ac:dyDescent="0.3">
      <c r="A1267" t="s">
        <v>2698</v>
      </c>
      <c r="B1267" t="s">
        <v>2699</v>
      </c>
      <c r="C1267" t="s">
        <v>3186</v>
      </c>
      <c r="D1267" t="s">
        <v>762</v>
      </c>
      <c r="E1267">
        <v>1669.533735</v>
      </c>
      <c r="F1267">
        <v>271.64999999999998</v>
      </c>
      <c r="G1267">
        <v>208.290819075477</v>
      </c>
      <c r="H1267">
        <v>-13.643632051559701</v>
      </c>
      <c r="I1267">
        <v>-0.65815377996163704</v>
      </c>
      <c r="J1267">
        <v>-8.9423287064598007</v>
      </c>
      <c r="K1267">
        <v>317.61125310248798</v>
      </c>
      <c r="L1267">
        <v>267.79512663654799</v>
      </c>
      <c r="M1267">
        <v>25.166013332254501</v>
      </c>
      <c r="N1267">
        <v>0.48496708122080501</v>
      </c>
      <c r="O1267">
        <v>63.813730903736399</v>
      </c>
      <c r="P1267">
        <v>246.18325474703701</v>
      </c>
      <c r="Q1267">
        <v>0.10257452200009699</v>
      </c>
    </row>
    <row r="1268" spans="1:17" x14ac:dyDescent="0.3">
      <c r="A1268" t="s">
        <v>2700</v>
      </c>
      <c r="B1268" t="s">
        <v>2701</v>
      </c>
      <c r="C1268" t="s">
        <v>3186</v>
      </c>
      <c r="D1268" t="s">
        <v>468</v>
      </c>
      <c r="E1268">
        <v>1660.5556320600001</v>
      </c>
      <c r="F1268">
        <v>1275.3</v>
      </c>
      <c r="G1268">
        <v>-14.8086002020918</v>
      </c>
      <c r="H1268">
        <v>-10.444015110059601</v>
      </c>
      <c r="I1268">
        <v>-9.9164914635084909</v>
      </c>
      <c r="J1268">
        <v>-3.59700112148328</v>
      </c>
      <c r="K1268">
        <v>1330.6801637435599</v>
      </c>
      <c r="L1268">
        <v>1315.0688776556599</v>
      </c>
      <c r="M1268">
        <v>44.693863527994203</v>
      </c>
      <c r="N1268">
        <v>0.52472398317846702</v>
      </c>
      <c r="O1268">
        <v>21.775268564259399</v>
      </c>
      <c r="P1268">
        <v>25.047801147227499</v>
      </c>
      <c r="Q1268">
        <v>-4.4739693699061001E-2</v>
      </c>
    </row>
    <row r="1269" spans="1:17" x14ac:dyDescent="0.3">
      <c r="A1269" t="s">
        <v>2702</v>
      </c>
      <c r="B1269" t="s">
        <v>2703</v>
      </c>
      <c r="C1269" t="s">
        <v>3186</v>
      </c>
      <c r="D1269" t="s">
        <v>132</v>
      </c>
      <c r="E1269">
        <v>1645.71440985</v>
      </c>
      <c r="F1269">
        <v>129.15</v>
      </c>
      <c r="G1269">
        <v>49.547190983650701</v>
      </c>
      <c r="H1269">
        <v>-2.1257956182086901</v>
      </c>
      <c r="I1269">
        <v>24.635947588451401</v>
      </c>
      <c r="J1269">
        <v>-7.2644999375094201</v>
      </c>
      <c r="K1269">
        <v>131.43283375675401</v>
      </c>
      <c r="L1269">
        <v>115.564119190662</v>
      </c>
      <c r="M1269">
        <v>41.133713148457801</v>
      </c>
      <c r="N1269">
        <v>0.42235894659956003</v>
      </c>
      <c r="O1269">
        <v>16.879597367402202</v>
      </c>
      <c r="P1269">
        <v>95.238095238095198</v>
      </c>
      <c r="Q1269">
        <v>7.7491705630346006E-2</v>
      </c>
    </row>
    <row r="1270" spans="1:17" x14ac:dyDescent="0.3">
      <c r="A1270" t="s">
        <v>2704</v>
      </c>
      <c r="B1270" t="s">
        <v>2705</v>
      </c>
      <c r="C1270" t="s">
        <v>3186</v>
      </c>
      <c r="D1270" t="s">
        <v>46</v>
      </c>
      <c r="E1270">
        <v>1641.0662027639901</v>
      </c>
      <c r="F1270">
        <v>276.52</v>
      </c>
      <c r="G1270">
        <v>381.328504326006</v>
      </c>
      <c r="H1270">
        <v>19.1742924504962</v>
      </c>
      <c r="I1270">
        <v>130.189368326454</v>
      </c>
      <c r="J1270">
        <v>-4.0539127241596198</v>
      </c>
      <c r="K1270">
        <v>223.08064091854601</v>
      </c>
      <c r="L1270">
        <v>154.70984709972001</v>
      </c>
      <c r="M1270">
        <v>70.7237202251318</v>
      </c>
      <c r="N1270">
        <v>1.9413141134243399</v>
      </c>
      <c r="O1270">
        <v>6.8711123969333807E-2</v>
      </c>
      <c r="P1270">
        <v>480.92436974789899</v>
      </c>
      <c r="Q1270">
        <v>0.22413368556232699</v>
      </c>
    </row>
    <row r="1271" spans="1:17" x14ac:dyDescent="0.3">
      <c r="A1271" t="s">
        <v>2706</v>
      </c>
      <c r="B1271" t="s">
        <v>2707</v>
      </c>
      <c r="C1271" t="s">
        <v>3186</v>
      </c>
      <c r="D1271" t="s">
        <v>21</v>
      </c>
      <c r="E1271">
        <v>1639.5171926099999</v>
      </c>
      <c r="F1271">
        <v>293.7</v>
      </c>
      <c r="G1271">
        <v>91.588519078327394</v>
      </c>
      <c r="H1271">
        <v>31.996674686429099</v>
      </c>
      <c r="I1271">
        <v>100.81532998949901</v>
      </c>
      <c r="J1271">
        <v>-2.8231280263346599</v>
      </c>
      <c r="K1271">
        <v>244.48136555484999</v>
      </c>
      <c r="L1271">
        <v>184.370777677192</v>
      </c>
      <c r="M1271">
        <v>55.292552114531297</v>
      </c>
      <c r="N1271">
        <v>1.20267369870216</v>
      </c>
      <c r="O1271">
        <v>8.9206673476336302</v>
      </c>
      <c r="P1271">
        <v>165.79185520361901</v>
      </c>
      <c r="Q1271">
        <v>0.13147914357319901</v>
      </c>
    </row>
    <row r="1272" spans="1:17" x14ac:dyDescent="0.3">
      <c r="A1272" t="s">
        <v>2708</v>
      </c>
      <c r="B1272" t="s">
        <v>2709</v>
      </c>
      <c r="C1272" t="s">
        <v>3186</v>
      </c>
      <c r="D1272" t="s">
        <v>423</v>
      </c>
      <c r="E1272">
        <v>1638.1025749999999</v>
      </c>
      <c r="F1272">
        <v>2745.5</v>
      </c>
      <c r="G1272">
        <v>142.60542275546999</v>
      </c>
      <c r="H1272">
        <v>-23.021369242965999</v>
      </c>
      <c r="I1272">
        <v>79.056253109032696</v>
      </c>
      <c r="J1272">
        <v>-5.5963531588938897</v>
      </c>
      <c r="K1272">
        <v>3232.9134456157499</v>
      </c>
      <c r="L1272">
        <v>2468.8190106342299</v>
      </c>
      <c r="M1272">
        <v>9.0476681082600408</v>
      </c>
      <c r="N1272">
        <v>1.2676852515144701</v>
      </c>
      <c r="O1272">
        <v>48.798033145146597</v>
      </c>
      <c r="P1272">
        <v>215.574712643678</v>
      </c>
      <c r="Q1272">
        <v>0.11173703755648499</v>
      </c>
    </row>
    <row r="1273" spans="1:17" x14ac:dyDescent="0.3">
      <c r="A1273" t="s">
        <v>2710</v>
      </c>
      <c r="B1273" t="s">
        <v>2711</v>
      </c>
      <c r="C1273" t="s">
        <v>3186</v>
      </c>
      <c r="D1273" t="s">
        <v>46</v>
      </c>
      <c r="E1273">
        <v>1637.0684491909999</v>
      </c>
      <c r="F1273">
        <v>169.99</v>
      </c>
      <c r="G1273">
        <v>100.75689389458699</v>
      </c>
      <c r="H1273">
        <v>-14.6835597487173</v>
      </c>
      <c r="I1273">
        <v>15.3992898277486</v>
      </c>
      <c r="J1273">
        <v>-4.56664392451518</v>
      </c>
      <c r="K1273">
        <v>182.87416742133701</v>
      </c>
      <c r="L1273">
        <v>149.664288767898</v>
      </c>
      <c r="M1273">
        <v>26.465043853226</v>
      </c>
      <c r="N1273">
        <v>0.39461999856528501</v>
      </c>
      <c r="O1273">
        <v>34.066709806459201</v>
      </c>
      <c r="P1273">
        <v>126.804536357571</v>
      </c>
      <c r="Q1273">
        <v>0.157826121194754</v>
      </c>
    </row>
    <row r="1274" spans="1:17" x14ac:dyDescent="0.3">
      <c r="A1274" t="s">
        <v>2712</v>
      </c>
      <c r="B1274" t="s">
        <v>2713</v>
      </c>
      <c r="C1274" t="s">
        <v>3186</v>
      </c>
      <c r="D1274" t="s">
        <v>116</v>
      </c>
      <c r="E1274">
        <v>1634.7387738509999</v>
      </c>
      <c r="F1274">
        <v>15.17</v>
      </c>
      <c r="G1274">
        <v>-16.704434007131699</v>
      </c>
      <c r="H1274">
        <v>-2.0801319963123701</v>
      </c>
      <c r="I1274">
        <v>-34.412594822363502</v>
      </c>
      <c r="J1274">
        <v>0.91853281971448097</v>
      </c>
      <c r="K1274">
        <v>15.879669054028399</v>
      </c>
      <c r="L1274">
        <v>16.469595350173101</v>
      </c>
      <c r="M1274">
        <v>49.954876074592001</v>
      </c>
      <c r="N1274">
        <v>0.75105254889692297</v>
      </c>
      <c r="O1274">
        <v>73.732013527654601</v>
      </c>
      <c r="P1274">
        <v>27.111479829928399</v>
      </c>
      <c r="Q1274">
        <v>3.7759532202864002E-2</v>
      </c>
    </row>
    <row r="1275" spans="1:17" x14ac:dyDescent="0.3">
      <c r="A1275" t="s">
        <v>2714</v>
      </c>
      <c r="B1275" t="s">
        <v>2715</v>
      </c>
      <c r="C1275" t="s">
        <v>3186</v>
      </c>
      <c r="D1275" t="s">
        <v>2240</v>
      </c>
      <c r="E1275">
        <v>1630.6430347200001</v>
      </c>
      <c r="F1275">
        <v>316.05</v>
      </c>
      <c r="G1275">
        <v>17.971496292996601</v>
      </c>
      <c r="H1275">
        <v>4.9113419396717797</v>
      </c>
      <c r="I1275">
        <v>28.957952758710299</v>
      </c>
      <c r="J1275">
        <v>-4.5858123566152003</v>
      </c>
      <c r="K1275">
        <v>334.53544583650699</v>
      </c>
      <c r="M1275">
        <v>31.4031796739588</v>
      </c>
      <c r="N1275">
        <v>1.23800670848432</v>
      </c>
      <c r="O1275">
        <v>31.862047144439099</v>
      </c>
      <c r="P1275">
        <v>51.220095693779797</v>
      </c>
    </row>
    <row r="1276" spans="1:17" x14ac:dyDescent="0.3">
      <c r="A1276" t="s">
        <v>2716</v>
      </c>
      <c r="B1276" t="s">
        <v>2717</v>
      </c>
      <c r="C1276" t="s">
        <v>3186</v>
      </c>
      <c r="D1276" t="s">
        <v>262</v>
      </c>
      <c r="E1276">
        <v>1629.2095650599999</v>
      </c>
      <c r="F1276">
        <v>465.85</v>
      </c>
      <c r="G1276">
        <v>-24.032970394660499</v>
      </c>
      <c r="H1276">
        <v>20.819595446447099</v>
      </c>
      <c r="I1276">
        <v>30.448731229029601</v>
      </c>
      <c r="J1276">
        <v>14.726000768671</v>
      </c>
      <c r="K1276">
        <v>415.13803462814099</v>
      </c>
      <c r="L1276">
        <v>404.84030369559702</v>
      </c>
      <c r="M1276">
        <v>69.488804151753897</v>
      </c>
      <c r="N1276">
        <v>1.9338762033177099</v>
      </c>
      <c r="O1276">
        <v>7.4165503917569904</v>
      </c>
      <c r="P1276">
        <v>60.278685704455498</v>
      </c>
      <c r="Q1276">
        <v>6.2817418689144006E-2</v>
      </c>
    </row>
    <row r="1277" spans="1:17" x14ac:dyDescent="0.3">
      <c r="A1277" t="s">
        <v>2718</v>
      </c>
      <c r="B1277" t="s">
        <v>2719</v>
      </c>
      <c r="C1277" t="s">
        <v>3186</v>
      </c>
      <c r="D1277" t="s">
        <v>2720</v>
      </c>
      <c r="E1277">
        <v>1628.646279</v>
      </c>
      <c r="F1277">
        <v>721.5</v>
      </c>
      <c r="G1277">
        <v>197.93080387738399</v>
      </c>
      <c r="H1277">
        <v>40.990396019905297</v>
      </c>
      <c r="I1277">
        <v>148.45232751624201</v>
      </c>
      <c r="J1277">
        <v>-4.2659922136770598</v>
      </c>
      <c r="K1277">
        <v>576.89032908826198</v>
      </c>
      <c r="L1277">
        <v>394.18239850973799</v>
      </c>
      <c r="M1277">
        <v>61.795889256589803</v>
      </c>
      <c r="N1277">
        <v>1.0515635348994501</v>
      </c>
      <c r="O1277">
        <v>4.49064449064449</v>
      </c>
      <c r="P1277">
        <v>288.00752890561898</v>
      </c>
    </row>
    <row r="1278" spans="1:17" x14ac:dyDescent="0.3">
      <c r="A1278" t="s">
        <v>2721</v>
      </c>
      <c r="B1278" t="s">
        <v>2722</v>
      </c>
      <c r="C1278" t="s">
        <v>3186</v>
      </c>
      <c r="D1278" t="s">
        <v>54</v>
      </c>
      <c r="E1278">
        <v>1628.313183875</v>
      </c>
      <c r="F1278">
        <v>337.75</v>
      </c>
      <c r="G1278">
        <v>18.105153098262001</v>
      </c>
      <c r="H1278">
        <v>21.257065720240799</v>
      </c>
      <c r="I1278">
        <v>12.2235322993188</v>
      </c>
      <c r="J1278">
        <v>-3.14613486959504</v>
      </c>
      <c r="K1278">
        <v>297.85927385200301</v>
      </c>
      <c r="L1278">
        <v>260.71605881295199</v>
      </c>
      <c r="M1278">
        <v>56.100123090683397</v>
      </c>
      <c r="N1278">
        <v>2.1581041673544599</v>
      </c>
      <c r="O1278">
        <v>9.4596595114729798</v>
      </c>
      <c r="P1278">
        <v>82.124561876516594</v>
      </c>
      <c r="Q1278">
        <v>4.6700861210206002E-2</v>
      </c>
    </row>
    <row r="1279" spans="1:17" x14ac:dyDescent="0.3">
      <c r="A1279" t="s">
        <v>2723</v>
      </c>
      <c r="B1279" t="s">
        <v>2724</v>
      </c>
      <c r="C1279" t="s">
        <v>3186</v>
      </c>
      <c r="D1279" t="s">
        <v>197</v>
      </c>
      <c r="E1279">
        <v>1628.21784</v>
      </c>
      <c r="F1279">
        <v>867.55</v>
      </c>
      <c r="G1279">
        <v>101.53630297248201</v>
      </c>
      <c r="H1279">
        <v>-9.7644457616591307</v>
      </c>
      <c r="I1279">
        <v>42.018299789439503</v>
      </c>
      <c r="J1279">
        <v>-0.45567882896636003</v>
      </c>
      <c r="K1279">
        <v>939.292271178899</v>
      </c>
      <c r="L1279">
        <v>806.46140141589103</v>
      </c>
      <c r="M1279">
        <v>31.313743739981899</v>
      </c>
      <c r="N1279">
        <v>0.61577588438844399</v>
      </c>
      <c r="O1279">
        <v>47.593798628321103</v>
      </c>
      <c r="P1279">
        <v>147.97770473059799</v>
      </c>
      <c r="Q1279">
        <v>0.11282055894408401</v>
      </c>
    </row>
    <row r="1280" spans="1:17" x14ac:dyDescent="0.3">
      <c r="A1280" t="s">
        <v>2725</v>
      </c>
      <c r="B1280" t="s">
        <v>2726</v>
      </c>
      <c r="C1280" t="s">
        <v>3186</v>
      </c>
      <c r="D1280" t="s">
        <v>206</v>
      </c>
      <c r="E1280">
        <v>1626.4840379699999</v>
      </c>
      <c r="F1280">
        <v>2671.35</v>
      </c>
      <c r="G1280">
        <v>47.006482500576098</v>
      </c>
      <c r="H1280">
        <v>-12.293305422220801</v>
      </c>
      <c r="I1280">
        <v>27.7306677551348</v>
      </c>
      <c r="J1280">
        <v>-7.8037781923867104</v>
      </c>
      <c r="K1280">
        <v>2731.2110861529</v>
      </c>
      <c r="L1280">
        <v>2187.9861480920599</v>
      </c>
      <c r="M1280">
        <v>19.0594570741446</v>
      </c>
      <c r="N1280">
        <v>0.30539031786389598</v>
      </c>
      <c r="O1280">
        <v>29.1107492466355</v>
      </c>
      <c r="P1280">
        <v>97.702042628774393</v>
      </c>
      <c r="Q1280">
        <v>0.13007937128354699</v>
      </c>
    </row>
    <row r="1281" spans="1:17" x14ac:dyDescent="0.3">
      <c r="A1281" t="s">
        <v>2727</v>
      </c>
      <c r="B1281" t="s">
        <v>2728</v>
      </c>
      <c r="C1281" t="s">
        <v>3186</v>
      </c>
      <c r="D1281" t="s">
        <v>262</v>
      </c>
      <c r="E1281">
        <v>1622.5024908749999</v>
      </c>
      <c r="F1281">
        <v>2812.75</v>
      </c>
      <c r="G1281">
        <v>208.28612670378101</v>
      </c>
      <c r="H1281">
        <v>-0.60441492689533405</v>
      </c>
      <c r="I1281">
        <v>74.700999868811394</v>
      </c>
      <c r="J1281">
        <v>-8.7877687299050393</v>
      </c>
      <c r="K1281">
        <v>2842.19466763937</v>
      </c>
      <c r="L1281">
        <v>2173.0855404271101</v>
      </c>
      <c r="M1281">
        <v>31.486498653708001</v>
      </c>
      <c r="N1281">
        <v>0.47773830162716002</v>
      </c>
      <c r="O1281">
        <v>24.3978313038841</v>
      </c>
      <c r="P1281">
        <v>244.69975490196001</v>
      </c>
      <c r="Q1281">
        <v>0.168998884689774</v>
      </c>
    </row>
    <row r="1282" spans="1:17" x14ac:dyDescent="0.3">
      <c r="A1282" t="s">
        <v>2729</v>
      </c>
      <c r="B1282" t="s">
        <v>2730</v>
      </c>
      <c r="C1282" t="s">
        <v>3186</v>
      </c>
      <c r="D1282" t="s">
        <v>285</v>
      </c>
      <c r="E1282">
        <v>1619.7774961360001</v>
      </c>
      <c r="F1282">
        <v>172.24</v>
      </c>
      <c r="G1282">
        <v>56.409984655659798</v>
      </c>
      <c r="H1282">
        <v>9.1828269607758699</v>
      </c>
      <c r="I1282">
        <v>75.575227948495893</v>
      </c>
      <c r="J1282">
        <v>8.5042567254383901</v>
      </c>
      <c r="K1282">
        <v>142.20265697807099</v>
      </c>
      <c r="L1282">
        <v>119.83368028478399</v>
      </c>
      <c r="M1282">
        <v>74.965769727161103</v>
      </c>
      <c r="N1282">
        <v>1.9749712970254301</v>
      </c>
      <c r="O1282">
        <v>3.3151416627960901</v>
      </c>
      <c r="P1282">
        <v>110.30525030525</v>
      </c>
      <c r="Q1282">
        <v>1.2188945852511001E-2</v>
      </c>
    </row>
    <row r="1283" spans="1:17" x14ac:dyDescent="0.3">
      <c r="A1283" t="s">
        <v>2731</v>
      </c>
      <c r="B1283" t="s">
        <v>2732</v>
      </c>
      <c r="C1283" t="s">
        <v>3186</v>
      </c>
      <c r="D1283" t="s">
        <v>262</v>
      </c>
      <c r="E1283">
        <v>1609.335</v>
      </c>
      <c r="F1283">
        <v>1237.95</v>
      </c>
      <c r="G1283">
        <v>44.445402572134903</v>
      </c>
      <c r="H1283">
        <v>-3.9890693650746698</v>
      </c>
      <c r="I1283">
        <v>51.6324112558096</v>
      </c>
      <c r="J1283">
        <v>-0.86166601107638796</v>
      </c>
      <c r="K1283">
        <v>1263.5123934077801</v>
      </c>
      <c r="L1283">
        <v>1071.3343954173099</v>
      </c>
      <c r="M1283">
        <v>43.591398288306301</v>
      </c>
      <c r="N1283">
        <v>0.36325061030981698</v>
      </c>
      <c r="O1283">
        <v>26.814491699987801</v>
      </c>
      <c r="P1283">
        <v>96.640457469621097</v>
      </c>
      <c r="Q1283">
        <v>7.6200577937689001E-2</v>
      </c>
    </row>
    <row r="1284" spans="1:17" x14ac:dyDescent="0.3">
      <c r="A1284" t="s">
        <v>2733</v>
      </c>
      <c r="B1284" t="s">
        <v>2734</v>
      </c>
      <c r="C1284" t="s">
        <v>3186</v>
      </c>
      <c r="D1284" t="s">
        <v>468</v>
      </c>
      <c r="E1284">
        <v>1609.28855828</v>
      </c>
      <c r="F1284">
        <v>227.63</v>
      </c>
      <c r="G1284">
        <v>59.696951580263402</v>
      </c>
      <c r="H1284">
        <v>37.536632031421199</v>
      </c>
      <c r="I1284">
        <v>86.738459392800294</v>
      </c>
      <c r="J1284">
        <v>1.9573460791937101</v>
      </c>
      <c r="K1284">
        <v>179.03996644926201</v>
      </c>
      <c r="L1284">
        <v>146.63786168964</v>
      </c>
      <c r="M1284">
        <v>63.180842700587299</v>
      </c>
      <c r="N1284">
        <v>2.1729765070951599</v>
      </c>
      <c r="O1284">
        <v>9.1244563546105599</v>
      </c>
      <c r="P1284">
        <v>124.93083003952501</v>
      </c>
      <c r="Q1284">
        <v>6.9564314363158006E-2</v>
      </c>
    </row>
    <row r="1285" spans="1:17" x14ac:dyDescent="0.3">
      <c r="A1285" t="s">
        <v>2735</v>
      </c>
      <c r="B1285" t="s">
        <v>2736</v>
      </c>
      <c r="C1285" t="s">
        <v>3186</v>
      </c>
      <c r="D1285" t="s">
        <v>60</v>
      </c>
      <c r="E1285">
        <v>1605.2345721080001</v>
      </c>
      <c r="F1285">
        <v>225.46</v>
      </c>
      <c r="G1285">
        <v>-44.4036084235129</v>
      </c>
      <c r="H1285">
        <v>-6.2691886669956602</v>
      </c>
      <c r="I1285">
        <v>-33.417151957799199</v>
      </c>
      <c r="J1285">
        <v>-4.8994274850879203</v>
      </c>
      <c r="K1285">
        <v>231.78003400288199</v>
      </c>
      <c r="M1285">
        <v>48.422783278018201</v>
      </c>
      <c r="N1285">
        <v>0.92253846385257698</v>
      </c>
      <c r="O1285">
        <v>31.5310919897099</v>
      </c>
      <c r="P1285">
        <v>13.2964824120602</v>
      </c>
    </row>
    <row r="1286" spans="1:17" x14ac:dyDescent="0.3">
      <c r="A1286" t="s">
        <v>2737</v>
      </c>
      <c r="B1286" t="s">
        <v>2738</v>
      </c>
      <c r="C1286" t="s">
        <v>3186</v>
      </c>
      <c r="D1286" t="s">
        <v>285</v>
      </c>
      <c r="E1286">
        <v>1604.248</v>
      </c>
      <c r="F1286">
        <v>549.4</v>
      </c>
      <c r="G1286">
        <v>8.3834216805399997</v>
      </c>
      <c r="H1286">
        <v>5.4829261047808799</v>
      </c>
      <c r="I1286">
        <v>46.717377018041503</v>
      </c>
      <c r="J1286">
        <v>-4.7344633870791801</v>
      </c>
      <c r="K1286">
        <v>507.93822672073298</v>
      </c>
      <c r="L1286">
        <v>442.20352793774799</v>
      </c>
      <c r="M1286">
        <v>62.417521645786998</v>
      </c>
      <c r="N1286">
        <v>0.64848575957426302</v>
      </c>
      <c r="O1286">
        <v>4.4503094284674196</v>
      </c>
      <c r="P1286">
        <v>67.397928092626401</v>
      </c>
      <c r="Q1286">
        <v>-4.5505230106570004E-3</v>
      </c>
    </row>
    <row r="1287" spans="1:17" x14ac:dyDescent="0.3">
      <c r="A1287" t="s">
        <v>2739</v>
      </c>
      <c r="B1287" t="s">
        <v>2740</v>
      </c>
      <c r="C1287" t="s">
        <v>3186</v>
      </c>
      <c r="D1287" t="s">
        <v>2741</v>
      </c>
      <c r="E1287">
        <v>1597.5282373929999</v>
      </c>
      <c r="F1287">
        <v>45.79</v>
      </c>
      <c r="G1287">
        <v>-9.6816958302014893</v>
      </c>
      <c r="H1287">
        <v>31.1232068681031</v>
      </c>
      <c r="I1287">
        <v>16.330492625398001</v>
      </c>
      <c r="J1287">
        <v>21.478003495464201</v>
      </c>
      <c r="K1287">
        <v>31.8939557193445</v>
      </c>
      <c r="L1287">
        <v>33.1035544081073</v>
      </c>
      <c r="M1287">
        <v>82.268153907827497</v>
      </c>
      <c r="N1287">
        <v>4.4888108166447704</v>
      </c>
      <c r="O1287">
        <v>13.561913081458799</v>
      </c>
      <c r="P1287">
        <v>76.115384615384599</v>
      </c>
      <c r="Q1287">
        <v>0.17440425613802199</v>
      </c>
    </row>
    <row r="1288" spans="1:17" x14ac:dyDescent="0.3">
      <c r="A1288" t="s">
        <v>2742</v>
      </c>
      <c r="B1288" t="s">
        <v>2743</v>
      </c>
      <c r="C1288" t="s">
        <v>3186</v>
      </c>
      <c r="D1288" t="s">
        <v>127</v>
      </c>
      <c r="E1288">
        <v>1597.2135201599999</v>
      </c>
      <c r="F1288">
        <v>70.959999999999994</v>
      </c>
      <c r="G1288">
        <v>37.718801109598203</v>
      </c>
      <c r="H1288">
        <v>-0.38000425403534299</v>
      </c>
      <c r="I1288">
        <v>13.2106867431488</v>
      </c>
      <c r="J1288">
        <v>-1.2175835041274701</v>
      </c>
      <c r="K1288">
        <v>69.8545550768102</v>
      </c>
      <c r="L1288">
        <v>61.840329080908703</v>
      </c>
      <c r="M1288">
        <v>37.412835827224598</v>
      </c>
      <c r="N1288">
        <v>0.658264575135314</v>
      </c>
      <c r="O1288">
        <v>21.195039458850001</v>
      </c>
      <c r="P1288">
        <v>96.8377253814147</v>
      </c>
      <c r="Q1288">
        <v>5.8465336315397999E-2</v>
      </c>
    </row>
    <row r="1289" spans="1:17" x14ac:dyDescent="0.3">
      <c r="A1289" t="s">
        <v>2744</v>
      </c>
      <c r="B1289" t="s">
        <v>2745</v>
      </c>
      <c r="C1289" t="s">
        <v>3186</v>
      </c>
      <c r="D1289" t="s">
        <v>631</v>
      </c>
      <c r="E1289">
        <v>1591.46153424</v>
      </c>
      <c r="F1289">
        <v>161.63999999999999</v>
      </c>
      <c r="G1289">
        <v>-14.379248680600799</v>
      </c>
      <c r="H1289">
        <v>9.1279408464808203</v>
      </c>
      <c r="I1289">
        <v>16.5674784978434</v>
      </c>
      <c r="J1289">
        <v>9.1459904199580695</v>
      </c>
      <c r="K1289">
        <v>144.814469848237</v>
      </c>
      <c r="L1289">
        <v>141.10419613425699</v>
      </c>
      <c r="M1289">
        <v>77.297443346126599</v>
      </c>
      <c r="N1289">
        <v>1.6463891483717701</v>
      </c>
      <c r="O1289">
        <v>16.2769116555308</v>
      </c>
      <c r="P1289">
        <v>41.170305676855797</v>
      </c>
      <c r="Q1289">
        <v>-5.7950686338153999E-2</v>
      </c>
    </row>
    <row r="1290" spans="1:17" x14ac:dyDescent="0.3">
      <c r="A1290" t="s">
        <v>2746</v>
      </c>
      <c r="B1290" t="s">
        <v>2747</v>
      </c>
      <c r="C1290" t="s">
        <v>3186</v>
      </c>
      <c r="D1290" t="s">
        <v>75</v>
      </c>
      <c r="E1290">
        <v>1582.92975</v>
      </c>
      <c r="F1290">
        <v>51500</v>
      </c>
      <c r="G1290">
        <v>154.31601369685001</v>
      </c>
      <c r="H1290">
        <v>-7.0921688030890797</v>
      </c>
      <c r="I1290">
        <v>92.600104325310099</v>
      </c>
      <c r="J1290">
        <v>-5.6369041320075297</v>
      </c>
      <c r="K1290">
        <v>52222.863793185003</v>
      </c>
      <c r="L1290">
        <v>38504.306109672601</v>
      </c>
      <c r="M1290">
        <v>32.056242157858698</v>
      </c>
      <c r="N1290">
        <v>0.43685886098337401</v>
      </c>
      <c r="O1290">
        <v>30.095145631067901</v>
      </c>
      <c r="P1290">
        <v>219.87577639751501</v>
      </c>
      <c r="Q1290">
        <v>9.1537314782787996E-2</v>
      </c>
    </row>
    <row r="1291" spans="1:17" x14ac:dyDescent="0.3">
      <c r="A1291" t="s">
        <v>2748</v>
      </c>
      <c r="B1291" t="s">
        <v>2749</v>
      </c>
      <c r="C1291" t="s">
        <v>3186</v>
      </c>
      <c r="D1291" t="s">
        <v>631</v>
      </c>
      <c r="E1291">
        <v>1579.688331755</v>
      </c>
      <c r="F1291">
        <v>722.95</v>
      </c>
      <c r="G1291">
        <v>40.530698550840597</v>
      </c>
      <c r="H1291">
        <v>-4.3590143391400096</v>
      </c>
      <c r="I1291">
        <v>63.0272485390024</v>
      </c>
      <c r="J1291">
        <v>1.0021081476974101</v>
      </c>
      <c r="K1291">
        <v>694.03188974211605</v>
      </c>
      <c r="L1291">
        <v>570.02156584119496</v>
      </c>
      <c r="M1291">
        <v>41.881458335518502</v>
      </c>
      <c r="N1291">
        <v>0.37624375591917703</v>
      </c>
      <c r="O1291">
        <v>19.6348295179472</v>
      </c>
      <c r="P1291">
        <v>91.383189940436793</v>
      </c>
      <c r="Q1291">
        <v>4.1853755072911003E-2</v>
      </c>
    </row>
    <row r="1292" spans="1:17" x14ac:dyDescent="0.3">
      <c r="A1292" t="s">
        <v>2750</v>
      </c>
      <c r="B1292" t="s">
        <v>2751</v>
      </c>
      <c r="C1292" t="s">
        <v>3186</v>
      </c>
      <c r="D1292" t="s">
        <v>46</v>
      </c>
      <c r="E1292">
        <v>1570.3072500000001</v>
      </c>
      <c r="F1292">
        <v>398.05</v>
      </c>
      <c r="G1292">
        <v>6.5252134903879799</v>
      </c>
      <c r="H1292">
        <v>1.47660317231989</v>
      </c>
      <c r="I1292">
        <v>42.551167992038501</v>
      </c>
      <c r="J1292">
        <v>-5.0569114518023</v>
      </c>
      <c r="K1292">
        <v>416.90662006509598</v>
      </c>
      <c r="L1292">
        <v>361.74493206711298</v>
      </c>
      <c r="M1292">
        <v>27.124912437197999</v>
      </c>
      <c r="N1292">
        <v>0.35522498785339202</v>
      </c>
      <c r="O1292">
        <v>24.971737218942302</v>
      </c>
      <c r="P1292">
        <v>72.952422333260898</v>
      </c>
      <c r="Q1292">
        <v>7.1787450021560006E-2</v>
      </c>
    </row>
    <row r="1293" spans="1:17" x14ac:dyDescent="0.3">
      <c r="A1293" t="s">
        <v>2752</v>
      </c>
      <c r="B1293" t="s">
        <v>2753</v>
      </c>
      <c r="C1293" t="s">
        <v>3186</v>
      </c>
      <c r="D1293" t="s">
        <v>138</v>
      </c>
      <c r="E1293">
        <v>1569.0298663599999</v>
      </c>
      <c r="F1293">
        <v>169.45</v>
      </c>
      <c r="G1293">
        <v>37.356407681663697</v>
      </c>
      <c r="H1293">
        <v>-5.18583226248467</v>
      </c>
      <c r="I1293">
        <v>-18.728042165547901</v>
      </c>
      <c r="J1293">
        <v>-6.2694369682552997</v>
      </c>
      <c r="K1293">
        <v>181.03140958740099</v>
      </c>
      <c r="L1293">
        <v>168.26002283652099</v>
      </c>
      <c r="M1293">
        <v>30.871185698548999</v>
      </c>
      <c r="N1293">
        <v>0.63833292867799996</v>
      </c>
      <c r="O1293">
        <v>57.893183830038303</v>
      </c>
      <c r="P1293">
        <v>86.516235553109496</v>
      </c>
      <c r="Q1293">
        <v>8.5677551926614998E-2</v>
      </c>
    </row>
    <row r="1294" spans="1:17" x14ac:dyDescent="0.3">
      <c r="A1294" t="s">
        <v>2754</v>
      </c>
      <c r="B1294" t="s">
        <v>2755</v>
      </c>
      <c r="C1294" t="s">
        <v>3186</v>
      </c>
      <c r="D1294" t="s">
        <v>127</v>
      </c>
      <c r="E1294">
        <v>1568.8995837</v>
      </c>
      <c r="F1294">
        <v>13.1</v>
      </c>
      <c r="G1294">
        <v>-1.28573770107945</v>
      </c>
      <c r="H1294">
        <v>-1.9599825129450099</v>
      </c>
      <c r="I1294">
        <v>-23.771987390998699</v>
      </c>
      <c r="J1294">
        <v>-2.36557885004741</v>
      </c>
      <c r="K1294">
        <v>13.5462540403897</v>
      </c>
      <c r="L1294">
        <v>13.4159112964111</v>
      </c>
      <c r="M1294">
        <v>35.924222111851599</v>
      </c>
      <c r="N1294">
        <v>0.37026006529772998</v>
      </c>
      <c r="O1294">
        <v>40.458015267175497</v>
      </c>
      <c r="P1294">
        <v>67.948717948717899</v>
      </c>
      <c r="Q1294">
        <v>6.1269886202035002E-2</v>
      </c>
    </row>
    <row r="1295" spans="1:17" x14ac:dyDescent="0.3">
      <c r="A1295" t="s">
        <v>2756</v>
      </c>
      <c r="B1295" t="s">
        <v>2757</v>
      </c>
      <c r="C1295" t="s">
        <v>3186</v>
      </c>
      <c r="D1295" t="s">
        <v>197</v>
      </c>
      <c r="E1295">
        <v>1566.1944450000001</v>
      </c>
      <c r="F1295">
        <v>115.77</v>
      </c>
      <c r="G1295">
        <v>12.8485782928646</v>
      </c>
      <c r="H1295">
        <v>-7.1250406618708704</v>
      </c>
      <c r="I1295">
        <v>-26.6196275557121</v>
      </c>
      <c r="J1295">
        <v>-4.5932460616296096</v>
      </c>
      <c r="K1295">
        <v>123.077415065868</v>
      </c>
      <c r="L1295">
        <v>118.097333450824</v>
      </c>
      <c r="M1295">
        <v>33.340461492460904</v>
      </c>
      <c r="N1295">
        <v>0.60885668120034597</v>
      </c>
      <c r="O1295">
        <v>35.613716852379703</v>
      </c>
      <c r="P1295">
        <v>47.1029224904701</v>
      </c>
      <c r="Q1295">
        <v>8.9837419874680996E-2</v>
      </c>
    </row>
    <row r="1296" spans="1:17" x14ac:dyDescent="0.3">
      <c r="A1296" t="s">
        <v>2758</v>
      </c>
      <c r="B1296" t="s">
        <v>2759</v>
      </c>
      <c r="C1296" t="s">
        <v>3186</v>
      </c>
      <c r="D1296" t="s">
        <v>468</v>
      </c>
      <c r="E1296">
        <v>1565.552562288</v>
      </c>
      <c r="F1296">
        <v>251.68</v>
      </c>
      <c r="G1296">
        <v>-14.5367873455717</v>
      </c>
      <c r="H1296">
        <v>34.083165736062398</v>
      </c>
      <c r="I1296">
        <v>30.124853806594398</v>
      </c>
      <c r="J1296">
        <v>6.9131362239946199</v>
      </c>
      <c r="K1296">
        <v>215.366753742757</v>
      </c>
      <c r="L1296">
        <v>205.33064497692399</v>
      </c>
      <c r="M1296">
        <v>68.825440192835202</v>
      </c>
      <c r="N1296">
        <v>2.04227045880614</v>
      </c>
      <c r="O1296">
        <v>4.7043865225683197</v>
      </c>
      <c r="P1296">
        <v>57.398373983739802</v>
      </c>
      <c r="Q1296">
        <v>1.8839797211473001E-2</v>
      </c>
    </row>
    <row r="1297" spans="1:17" x14ac:dyDescent="0.3">
      <c r="A1297" t="s">
        <v>2760</v>
      </c>
      <c r="B1297" t="s">
        <v>2761</v>
      </c>
      <c r="C1297" t="s">
        <v>3186</v>
      </c>
      <c r="D1297" t="s">
        <v>804</v>
      </c>
      <c r="E1297">
        <v>1564.416951636</v>
      </c>
      <c r="F1297">
        <v>71.61</v>
      </c>
      <c r="G1297">
        <v>117.523786108444</v>
      </c>
      <c r="H1297">
        <v>-0.85615442476741599</v>
      </c>
      <c r="I1297">
        <v>30.635660391335701</v>
      </c>
      <c r="J1297">
        <v>-4.6116407104590502</v>
      </c>
      <c r="K1297">
        <v>68.146156772096106</v>
      </c>
      <c r="L1297">
        <v>58.0887018779163</v>
      </c>
      <c r="M1297">
        <v>58.313724854474302</v>
      </c>
      <c r="N1297">
        <v>0.67660505438166996</v>
      </c>
      <c r="O1297">
        <v>8.2251082251082206</v>
      </c>
      <c r="P1297">
        <v>157.127468581687</v>
      </c>
      <c r="Q1297">
        <v>0.23340559245506201</v>
      </c>
    </row>
    <row r="1298" spans="1:17" x14ac:dyDescent="0.3">
      <c r="A1298" t="s">
        <v>2762</v>
      </c>
      <c r="B1298" t="s">
        <v>2763</v>
      </c>
      <c r="C1298" t="s">
        <v>3186</v>
      </c>
      <c r="D1298" t="s">
        <v>423</v>
      </c>
      <c r="E1298">
        <v>1560.0117861270001</v>
      </c>
      <c r="F1298">
        <v>106.11</v>
      </c>
      <c r="G1298">
        <v>-61.425230769926898</v>
      </c>
      <c r="H1298">
        <v>10.863691415541799</v>
      </c>
      <c r="I1298">
        <v>-9.42654189572748</v>
      </c>
      <c r="J1298">
        <v>1.42333386848122</v>
      </c>
      <c r="K1298">
        <v>101.616701553472</v>
      </c>
      <c r="L1298">
        <v>110.349309066204</v>
      </c>
      <c r="M1298">
        <v>64.224045128924701</v>
      </c>
      <c r="N1298">
        <v>0.61004409714224195</v>
      </c>
      <c r="O1298">
        <v>61.059278107624102</v>
      </c>
      <c r="P1298">
        <v>17.899999999999999</v>
      </c>
      <c r="Q1298">
        <v>-3.8834726288990998E-2</v>
      </c>
    </row>
    <row r="1299" spans="1:17" x14ac:dyDescent="0.3">
      <c r="A1299" t="s">
        <v>2764</v>
      </c>
      <c r="B1299" t="s">
        <v>2765</v>
      </c>
      <c r="C1299" t="s">
        <v>3186</v>
      </c>
      <c r="D1299" t="s">
        <v>132</v>
      </c>
      <c r="E1299">
        <v>1557.8043584940001</v>
      </c>
      <c r="F1299">
        <v>60.66</v>
      </c>
      <c r="G1299">
        <v>120.537723390674</v>
      </c>
      <c r="H1299">
        <v>31.652822365103699</v>
      </c>
      <c r="I1299">
        <v>87.476376607069994</v>
      </c>
      <c r="J1299">
        <v>20.605763800134</v>
      </c>
      <c r="K1299">
        <v>47.044677761927097</v>
      </c>
      <c r="L1299">
        <v>37.475650883338403</v>
      </c>
      <c r="M1299">
        <v>65.967654082701699</v>
      </c>
      <c r="N1299">
        <v>2.4685145112750901</v>
      </c>
      <c r="O1299">
        <v>13.583910319815301</v>
      </c>
      <c r="P1299">
        <v>154.33962264150901</v>
      </c>
      <c r="Q1299">
        <v>8.9499530985281003E-2</v>
      </c>
    </row>
    <row r="1300" spans="1:17" x14ac:dyDescent="0.3">
      <c r="A1300" t="s">
        <v>2766</v>
      </c>
      <c r="B1300" t="s">
        <v>2767</v>
      </c>
      <c r="C1300" t="s">
        <v>3186</v>
      </c>
      <c r="D1300" t="s">
        <v>282</v>
      </c>
      <c r="E1300">
        <v>1551.2782549139999</v>
      </c>
      <c r="F1300">
        <v>27.99</v>
      </c>
      <c r="G1300">
        <v>-41.357778620321497</v>
      </c>
      <c r="H1300">
        <v>-10.6526123911955</v>
      </c>
      <c r="I1300">
        <v>-24.624998598239799</v>
      </c>
      <c r="J1300">
        <v>-5.1194020074580102</v>
      </c>
      <c r="K1300">
        <v>30.120210235569299</v>
      </c>
      <c r="L1300">
        <v>31.539676728983299</v>
      </c>
      <c r="M1300">
        <v>22.416717667203699</v>
      </c>
      <c r="N1300">
        <v>0.38510332455084401</v>
      </c>
      <c r="O1300">
        <v>63.629867809932101</v>
      </c>
      <c r="P1300">
        <v>24.4</v>
      </c>
      <c r="Q1300">
        <v>-4.1085453088824997E-2</v>
      </c>
    </row>
    <row r="1301" spans="1:17" x14ac:dyDescent="0.3">
      <c r="A1301" t="s">
        <v>2768</v>
      </c>
      <c r="B1301" t="s">
        <v>2769</v>
      </c>
      <c r="C1301" t="s">
        <v>3186</v>
      </c>
      <c r="D1301" t="s">
        <v>127</v>
      </c>
      <c r="E1301">
        <v>1545.4251999999999</v>
      </c>
      <c r="F1301">
        <v>763.55</v>
      </c>
      <c r="G1301">
        <v>-18.384077883175902</v>
      </c>
      <c r="H1301">
        <v>16.285197552789601</v>
      </c>
      <c r="I1301">
        <v>6.7948625185289897</v>
      </c>
      <c r="J1301">
        <v>1.0929200349180099</v>
      </c>
      <c r="K1301">
        <v>691.46519854104099</v>
      </c>
      <c r="L1301">
        <v>651.174357784064</v>
      </c>
      <c r="M1301">
        <v>59.118366556425499</v>
      </c>
      <c r="N1301">
        <v>3.0098422472008499</v>
      </c>
      <c r="O1301">
        <v>8.5325126055923093</v>
      </c>
      <c r="P1301">
        <v>32.675933970460399</v>
      </c>
      <c r="Q1301">
        <v>0.106944831799231</v>
      </c>
    </row>
    <row r="1302" spans="1:17" x14ac:dyDescent="0.3">
      <c r="A1302" t="s">
        <v>2770</v>
      </c>
      <c r="B1302" t="s">
        <v>2771</v>
      </c>
      <c r="C1302" t="s">
        <v>3186</v>
      </c>
      <c r="D1302" t="s">
        <v>46</v>
      </c>
      <c r="E1302">
        <v>1541.3423463459901</v>
      </c>
      <c r="F1302">
        <v>68.86</v>
      </c>
      <c r="G1302">
        <v>-6.7062213191367297</v>
      </c>
      <c r="H1302">
        <v>-7.2049225391435696</v>
      </c>
      <c r="I1302">
        <v>1.65067840950911</v>
      </c>
      <c r="J1302">
        <v>0.32767803531131401</v>
      </c>
      <c r="K1302">
        <v>70.726872247171301</v>
      </c>
      <c r="L1302">
        <v>69.1293319617359</v>
      </c>
      <c r="M1302">
        <v>51.944648075626702</v>
      </c>
      <c r="N1302">
        <v>0.49914919968833199</v>
      </c>
      <c r="O1302">
        <v>35.2744699390066</v>
      </c>
      <c r="P1302">
        <v>28.3504193849021</v>
      </c>
      <c r="Q1302">
        <v>9.1873573243672998E-2</v>
      </c>
    </row>
    <row r="1303" spans="1:17" x14ac:dyDescent="0.3">
      <c r="A1303" t="s">
        <v>2772</v>
      </c>
      <c r="B1303" t="s">
        <v>2773</v>
      </c>
      <c r="C1303" t="s">
        <v>3186</v>
      </c>
      <c r="D1303" t="s">
        <v>197</v>
      </c>
      <c r="E1303">
        <v>1532.4858290319901</v>
      </c>
      <c r="F1303">
        <v>237.56</v>
      </c>
      <c r="G1303">
        <v>-34.611593042253602</v>
      </c>
      <c r="H1303">
        <v>-1.01648657798566</v>
      </c>
      <c r="I1303">
        <v>-23.625136576540001</v>
      </c>
      <c r="J1303">
        <v>0.54925672543838899</v>
      </c>
      <c r="M1303">
        <v>0</v>
      </c>
      <c r="O1303">
        <v>14.030139754167299</v>
      </c>
      <c r="P1303">
        <v>2.41420934643903</v>
      </c>
    </row>
    <row r="1304" spans="1:17" x14ac:dyDescent="0.3">
      <c r="A1304" t="s">
        <v>2774</v>
      </c>
      <c r="B1304" t="s">
        <v>2775</v>
      </c>
      <c r="C1304" t="s">
        <v>3186</v>
      </c>
      <c r="D1304" t="s">
        <v>271</v>
      </c>
      <c r="E1304">
        <v>1531.635326118</v>
      </c>
      <c r="F1304">
        <v>186.66</v>
      </c>
      <c r="G1304">
        <v>-33.043158158051398</v>
      </c>
      <c r="H1304">
        <v>6.46425596959625</v>
      </c>
      <c r="I1304">
        <v>-3.6223800271212898</v>
      </c>
      <c r="J1304">
        <v>4.1503497357419104</v>
      </c>
      <c r="K1304">
        <v>180.07812881658799</v>
      </c>
      <c r="M1304">
        <v>51.561773616662002</v>
      </c>
      <c r="N1304">
        <v>2.0060457628799901</v>
      </c>
      <c r="O1304">
        <v>17.807778849244599</v>
      </c>
      <c r="P1304">
        <v>45.034965034964998</v>
      </c>
    </row>
    <row r="1305" spans="1:17" x14ac:dyDescent="0.3">
      <c r="A1305" t="s">
        <v>2776</v>
      </c>
      <c r="B1305" t="s">
        <v>2777</v>
      </c>
      <c r="C1305" t="s">
        <v>3186</v>
      </c>
      <c r="D1305" t="s">
        <v>379</v>
      </c>
      <c r="E1305">
        <v>1529.3675135999999</v>
      </c>
      <c r="F1305">
        <v>247.36</v>
      </c>
      <c r="G1305">
        <v>-7.9055529107453903</v>
      </c>
      <c r="H1305">
        <v>-12.179484302672799</v>
      </c>
      <c r="I1305">
        <v>-17.560200581425001</v>
      </c>
      <c r="J1305">
        <v>-6.2491491925991802</v>
      </c>
      <c r="K1305">
        <v>258.54355125884501</v>
      </c>
      <c r="L1305">
        <v>251.72891277031701</v>
      </c>
      <c r="M1305">
        <v>45.201821489927902</v>
      </c>
      <c r="N1305">
        <v>0.74633531489094895</v>
      </c>
      <c r="O1305">
        <v>26.111739974126699</v>
      </c>
      <c r="P1305">
        <v>20.633991709339099</v>
      </c>
      <c r="Q1305">
        <v>9.7296544303492993E-2</v>
      </c>
    </row>
    <row r="1306" spans="1:17" x14ac:dyDescent="0.3">
      <c r="A1306" t="s">
        <v>2778</v>
      </c>
      <c r="B1306" t="s">
        <v>2779</v>
      </c>
      <c r="C1306" t="s">
        <v>3186</v>
      </c>
      <c r="D1306" t="s">
        <v>220</v>
      </c>
      <c r="E1306">
        <v>1521.3569951249999</v>
      </c>
      <c r="F1306">
        <v>539.54999999999995</v>
      </c>
      <c r="G1306">
        <v>103.45044345789999</v>
      </c>
      <c r="H1306">
        <v>-2.1734539365096999</v>
      </c>
      <c r="I1306">
        <v>15.913446846521101</v>
      </c>
      <c r="J1306">
        <v>1.93282191910996</v>
      </c>
      <c r="K1306">
        <v>444.79747097686601</v>
      </c>
      <c r="L1306">
        <v>389.24783649186998</v>
      </c>
      <c r="M1306">
        <v>84.235765403887598</v>
      </c>
      <c r="N1306">
        <v>1.3634291187838301</v>
      </c>
      <c r="O1306">
        <v>3.4195162635529601</v>
      </c>
      <c r="P1306">
        <v>143.53419092755499</v>
      </c>
      <c r="Q1306">
        <v>0.13858725976122799</v>
      </c>
    </row>
    <row r="1307" spans="1:17" x14ac:dyDescent="0.3">
      <c r="A1307" t="s">
        <v>2780</v>
      </c>
      <c r="B1307" t="s">
        <v>2781</v>
      </c>
      <c r="C1307" t="s">
        <v>3186</v>
      </c>
      <c r="D1307" t="s">
        <v>21</v>
      </c>
      <c r="E1307">
        <v>1516.2405553599999</v>
      </c>
      <c r="F1307">
        <v>877.4</v>
      </c>
      <c r="G1307">
        <v>725.383701544779</v>
      </c>
      <c r="H1307">
        <v>7.4643299768241702</v>
      </c>
      <c r="I1307">
        <v>337.09032134619702</v>
      </c>
      <c r="J1307">
        <v>-2.4739888885967001</v>
      </c>
      <c r="K1307">
        <v>760.80803482047304</v>
      </c>
      <c r="M1307">
        <v>64.130940922148397</v>
      </c>
      <c r="N1307">
        <v>0.84148023133759997</v>
      </c>
      <c r="O1307">
        <v>13.745156143150201</v>
      </c>
      <c r="P1307">
        <v>840.91152815013299</v>
      </c>
    </row>
    <row r="1308" spans="1:17" x14ac:dyDescent="0.3">
      <c r="A1308" t="s">
        <v>2782</v>
      </c>
      <c r="B1308" t="s">
        <v>2783</v>
      </c>
      <c r="C1308" t="s">
        <v>3186</v>
      </c>
      <c r="D1308" t="s">
        <v>21</v>
      </c>
      <c r="E1308">
        <v>1514.03979</v>
      </c>
      <c r="F1308">
        <v>142.9</v>
      </c>
      <c r="G1308">
        <v>260.64668672097099</v>
      </c>
      <c r="H1308">
        <v>28.369750224427499</v>
      </c>
      <c r="I1308">
        <v>156.09630925889601</v>
      </c>
      <c r="J1308">
        <v>7.6679700039342604</v>
      </c>
      <c r="K1308">
        <v>106.69612232620101</v>
      </c>
      <c r="L1308">
        <v>74.220933706828404</v>
      </c>
      <c r="M1308">
        <v>81.042455965488998</v>
      </c>
      <c r="N1308">
        <v>1.7233967322747199</v>
      </c>
      <c r="O1308">
        <v>1.7494751574527601</v>
      </c>
      <c r="P1308">
        <v>397.04347826086899</v>
      </c>
    </row>
    <row r="1309" spans="1:17" x14ac:dyDescent="0.3">
      <c r="A1309" t="s">
        <v>2784</v>
      </c>
      <c r="B1309" t="s">
        <v>2785</v>
      </c>
      <c r="C1309" t="s">
        <v>3186</v>
      </c>
      <c r="D1309" t="s">
        <v>285</v>
      </c>
      <c r="E1309">
        <v>1507.0180014099999</v>
      </c>
      <c r="F1309">
        <v>111.19</v>
      </c>
      <c r="G1309">
        <v>-32.845630727862599</v>
      </c>
      <c r="H1309">
        <v>-7.9417612468427795E-2</v>
      </c>
      <c r="I1309">
        <v>-1.6598601431144899</v>
      </c>
      <c r="J1309">
        <v>-2.0909674201452799</v>
      </c>
      <c r="K1309">
        <v>112.944317442779</v>
      </c>
      <c r="L1309">
        <v>111.81259897554899</v>
      </c>
      <c r="M1309">
        <v>44.486181776854302</v>
      </c>
      <c r="N1309">
        <v>0.41072651870514498</v>
      </c>
      <c r="O1309">
        <v>16.008633869952298</v>
      </c>
      <c r="P1309">
        <v>20.8586956521739</v>
      </c>
      <c r="Q1309">
        <v>-3.0114558157415001E-2</v>
      </c>
    </row>
    <row r="1310" spans="1:17" x14ac:dyDescent="0.3">
      <c r="A1310" t="s">
        <v>2786</v>
      </c>
      <c r="B1310" t="s">
        <v>2787</v>
      </c>
      <c r="C1310" t="s">
        <v>3186</v>
      </c>
      <c r="D1310" t="s">
        <v>379</v>
      </c>
      <c r="E1310">
        <v>1503.3646777500001</v>
      </c>
      <c r="F1310">
        <v>126.85</v>
      </c>
      <c r="G1310">
        <v>-8.7568426479125598</v>
      </c>
      <c r="H1310">
        <v>-7.5580563887441201</v>
      </c>
      <c r="I1310">
        <v>8.4539065051637206</v>
      </c>
      <c r="J1310">
        <v>-3.4410025678154001</v>
      </c>
      <c r="K1310">
        <v>129.449814842519</v>
      </c>
      <c r="L1310">
        <v>121.393133583229</v>
      </c>
      <c r="M1310">
        <v>27.108193419380601</v>
      </c>
      <c r="N1310">
        <v>0.24580491138806199</v>
      </c>
      <c r="O1310">
        <v>23.058730784390999</v>
      </c>
      <c r="P1310">
        <v>34.374999999999901</v>
      </c>
      <c r="Q1310">
        <v>4.2520529438630002E-2</v>
      </c>
    </row>
    <row r="1311" spans="1:17" x14ac:dyDescent="0.3">
      <c r="A1311" t="s">
        <v>2788</v>
      </c>
      <c r="B1311" t="s">
        <v>2789</v>
      </c>
      <c r="C1311" t="s">
        <v>3186</v>
      </c>
      <c r="D1311" t="s">
        <v>751</v>
      </c>
      <c r="E1311">
        <v>1502.0466694199999</v>
      </c>
      <c r="F1311">
        <v>276.01</v>
      </c>
      <c r="G1311">
        <v>1.62246253724706</v>
      </c>
      <c r="H1311">
        <v>0.19379578083492099</v>
      </c>
      <c r="I1311">
        <v>1.21229955332344</v>
      </c>
      <c r="J1311">
        <v>-2.6438230605028101E-2</v>
      </c>
      <c r="K1311">
        <v>267.96050221575598</v>
      </c>
      <c r="L1311">
        <v>248.18784278565499</v>
      </c>
      <c r="M1311">
        <v>57.335343564974302</v>
      </c>
      <c r="N1311">
        <v>0.55699714706352899</v>
      </c>
      <c r="O1311">
        <v>3.2571283649143101</v>
      </c>
      <c r="P1311">
        <v>36.039233081965499</v>
      </c>
      <c r="Q1311">
        <v>2.5420345253382999E-2</v>
      </c>
    </row>
    <row r="1312" spans="1:17" x14ac:dyDescent="0.3">
      <c r="A1312" t="s">
        <v>2790</v>
      </c>
      <c r="B1312" t="s">
        <v>2791</v>
      </c>
      <c r="C1312" t="s">
        <v>3186</v>
      </c>
      <c r="D1312" t="s">
        <v>648</v>
      </c>
      <c r="E1312">
        <v>1501.5239670000001</v>
      </c>
      <c r="F1312">
        <v>216.95</v>
      </c>
      <c r="G1312">
        <v>-44.853780187535101</v>
      </c>
      <c r="H1312">
        <v>-8.7330826078342501</v>
      </c>
      <c r="I1312">
        <v>-28.7816075522516</v>
      </c>
      <c r="J1312">
        <v>-3.7343018331201598</v>
      </c>
      <c r="K1312">
        <v>236.95344397051201</v>
      </c>
      <c r="L1312">
        <v>255.53632719073801</v>
      </c>
      <c r="M1312">
        <v>29.162464864998402</v>
      </c>
      <c r="N1312">
        <v>0.59230475128551097</v>
      </c>
      <c r="O1312">
        <v>52.569716524544802</v>
      </c>
      <c r="P1312">
        <v>0.949234563305556</v>
      </c>
      <c r="Q1312">
        <v>4.8671892890112999E-2</v>
      </c>
    </row>
    <row r="1313" spans="1:17" x14ac:dyDescent="0.3">
      <c r="A1313" t="s">
        <v>2792</v>
      </c>
      <c r="B1313" t="s">
        <v>2793</v>
      </c>
      <c r="C1313" t="s">
        <v>3186</v>
      </c>
      <c r="D1313" t="s">
        <v>398</v>
      </c>
      <c r="E1313">
        <v>1499.145481428</v>
      </c>
      <c r="F1313">
        <v>37.380000000000003</v>
      </c>
      <c r="G1313">
        <v>22.580588153317901</v>
      </c>
      <c r="H1313">
        <v>-10.003327507386899</v>
      </c>
      <c r="I1313">
        <v>3.9833999899906098</v>
      </c>
      <c r="J1313">
        <v>-6.1281242269425498</v>
      </c>
      <c r="K1313">
        <v>37.6907961348534</v>
      </c>
      <c r="L1313">
        <v>35.483714286215402</v>
      </c>
      <c r="M1313">
        <v>60.432814485917</v>
      </c>
      <c r="N1313">
        <v>0.60450399556495005</v>
      </c>
      <c r="O1313">
        <v>24.398073836276001</v>
      </c>
      <c r="P1313">
        <v>83.235294117647001</v>
      </c>
      <c r="Q1313">
        <v>1.2443730387993001E-2</v>
      </c>
    </row>
    <row r="1314" spans="1:17" x14ac:dyDescent="0.3">
      <c r="A1314" t="s">
        <v>2794</v>
      </c>
      <c r="B1314" t="s">
        <v>2795</v>
      </c>
      <c r="C1314" t="s">
        <v>3186</v>
      </c>
      <c r="D1314" t="s">
        <v>468</v>
      </c>
      <c r="E1314">
        <v>1493.1253069489901</v>
      </c>
      <c r="F1314">
        <v>86.81</v>
      </c>
      <c r="G1314">
        <v>5.2836737246103596</v>
      </c>
      <c r="H1314">
        <v>-8.6957638641213606</v>
      </c>
      <c r="I1314">
        <v>29.622147336062699</v>
      </c>
      <c r="J1314">
        <v>-2.630358956292</v>
      </c>
      <c r="K1314">
        <v>89.886464615562701</v>
      </c>
      <c r="L1314">
        <v>82.727155417151394</v>
      </c>
      <c r="M1314">
        <v>45.115720167945902</v>
      </c>
      <c r="N1314">
        <v>0.367870405330816</v>
      </c>
      <c r="O1314">
        <v>20.896210114042098</v>
      </c>
      <c r="P1314">
        <v>55.1563896336014</v>
      </c>
      <c r="Q1314">
        <v>-3.3484109162099998E-2</v>
      </c>
    </row>
    <row r="1315" spans="1:17" x14ac:dyDescent="0.3">
      <c r="A1315" t="s">
        <v>2796</v>
      </c>
      <c r="B1315" t="s">
        <v>2797</v>
      </c>
      <c r="C1315" t="s">
        <v>3186</v>
      </c>
      <c r="D1315" t="s">
        <v>21</v>
      </c>
      <c r="E1315">
        <v>1486.8207136599999</v>
      </c>
      <c r="F1315">
        <v>400.45</v>
      </c>
      <c r="G1315">
        <v>1.72836264231254</v>
      </c>
      <c r="H1315">
        <v>-0.44060683727767103</v>
      </c>
      <c r="I1315">
        <v>27.956671145586501</v>
      </c>
      <c r="J1315">
        <v>-11.3329194317377</v>
      </c>
      <c r="K1315">
        <v>394.04886903566199</v>
      </c>
      <c r="L1315">
        <v>346.21129788828802</v>
      </c>
      <c r="M1315">
        <v>35.021722339300801</v>
      </c>
      <c r="N1315">
        <v>1.5537990605751799</v>
      </c>
      <c r="O1315">
        <v>13.6221750530653</v>
      </c>
      <c r="P1315">
        <v>61.211755233494301</v>
      </c>
      <c r="Q1315">
        <v>-1.9410297064208999E-2</v>
      </c>
    </row>
    <row r="1316" spans="1:17" x14ac:dyDescent="0.3">
      <c r="A1316" t="s">
        <v>2798</v>
      </c>
      <c r="B1316" t="s">
        <v>2799</v>
      </c>
      <c r="C1316" t="s">
        <v>3186</v>
      </c>
      <c r="D1316" t="s">
        <v>166</v>
      </c>
      <c r="E1316">
        <v>1482.436855575</v>
      </c>
      <c r="F1316">
        <v>1208.95</v>
      </c>
      <c r="G1316">
        <v>-15.022754961836201</v>
      </c>
      <c r="H1316">
        <v>-3.8300941729223799</v>
      </c>
      <c r="I1316">
        <v>7.2774094287565703</v>
      </c>
      <c r="J1316">
        <v>-5.2124886813857501</v>
      </c>
      <c r="K1316">
        <v>1261.6907895888801</v>
      </c>
      <c r="L1316">
        <v>1185.57131974867</v>
      </c>
      <c r="M1316">
        <v>29.755501144382801</v>
      </c>
      <c r="N1316">
        <v>0.28733682862121501</v>
      </c>
      <c r="O1316">
        <v>30.2783407088796</v>
      </c>
      <c r="P1316">
        <v>34.350169472689899</v>
      </c>
      <c r="Q1316">
        <v>-5.0497095867259E-2</v>
      </c>
    </row>
    <row r="1317" spans="1:17" x14ac:dyDescent="0.3">
      <c r="A1317" t="s">
        <v>2800</v>
      </c>
      <c r="B1317" t="s">
        <v>2801</v>
      </c>
      <c r="C1317" t="s">
        <v>3186</v>
      </c>
      <c r="D1317" t="s">
        <v>54</v>
      </c>
      <c r="E1317">
        <v>1476.1909536000001</v>
      </c>
      <c r="F1317">
        <v>737</v>
      </c>
      <c r="G1317">
        <v>19.259928514933701</v>
      </c>
      <c r="H1317">
        <v>13.4788886896128</v>
      </c>
      <c r="I1317">
        <v>12.6241916881071</v>
      </c>
      <c r="J1317">
        <v>-3.9619923518578202</v>
      </c>
      <c r="K1317">
        <v>700.08301637094405</v>
      </c>
      <c r="L1317">
        <v>626.02166938703897</v>
      </c>
      <c r="M1317">
        <v>43.049667043036401</v>
      </c>
      <c r="N1317">
        <v>1.97903769184851</v>
      </c>
      <c r="O1317">
        <v>10.156037991858801</v>
      </c>
      <c r="P1317">
        <v>56.144067796610102</v>
      </c>
      <c r="Q1317">
        <v>6.4422524533451E-2</v>
      </c>
    </row>
    <row r="1318" spans="1:17" x14ac:dyDescent="0.3">
      <c r="A1318" t="s">
        <v>2802</v>
      </c>
      <c r="B1318" t="s">
        <v>2803</v>
      </c>
      <c r="C1318" t="s">
        <v>3186</v>
      </c>
      <c r="D1318" t="s">
        <v>83</v>
      </c>
      <c r="E1318">
        <v>1476.18</v>
      </c>
      <c r="F1318">
        <v>125.1</v>
      </c>
      <c r="G1318">
        <v>214.82429214192001</v>
      </c>
      <c r="H1318">
        <v>62.245145591052697</v>
      </c>
      <c r="I1318">
        <v>91.374457567085898</v>
      </c>
      <c r="J1318">
        <v>3.8094052402898702</v>
      </c>
      <c r="K1318">
        <v>95.234907608264606</v>
      </c>
      <c r="L1318">
        <v>69.482220955965403</v>
      </c>
      <c r="M1318">
        <v>62.745035262486297</v>
      </c>
      <c r="N1318">
        <v>1.27309270549763</v>
      </c>
      <c r="O1318">
        <v>7.1942446043165402</v>
      </c>
      <c r="P1318">
        <v>253.88967468175301</v>
      </c>
      <c r="Q1318">
        <v>0.13795230293025099</v>
      </c>
    </row>
    <row r="1319" spans="1:17" x14ac:dyDescent="0.3">
      <c r="A1319" t="s">
        <v>2804</v>
      </c>
      <c r="B1319" t="s">
        <v>2805</v>
      </c>
      <c r="C1319" t="s">
        <v>3186</v>
      </c>
      <c r="D1319" t="s">
        <v>132</v>
      </c>
      <c r="E1319">
        <v>1463.4434800049901</v>
      </c>
      <c r="F1319">
        <v>355.55</v>
      </c>
      <c r="G1319">
        <v>65.159671331046397</v>
      </c>
      <c r="H1319">
        <v>13.4526881792958</v>
      </c>
      <c r="I1319">
        <v>-4.5217798104214699</v>
      </c>
      <c r="J1319">
        <v>3.4345579888008801</v>
      </c>
      <c r="K1319">
        <v>332.10314713093402</v>
      </c>
      <c r="L1319">
        <v>316.31601912096897</v>
      </c>
      <c r="M1319">
        <v>65.202454617570396</v>
      </c>
      <c r="N1319">
        <v>1.1474415184076501</v>
      </c>
      <c r="O1319">
        <v>17.001828153564901</v>
      </c>
      <c r="P1319">
        <v>124.251024913276</v>
      </c>
      <c r="Q1319">
        <v>9.4917355385139998E-2</v>
      </c>
    </row>
    <row r="1320" spans="1:17" x14ac:dyDescent="0.3">
      <c r="A1320" t="s">
        <v>2806</v>
      </c>
      <c r="B1320" t="s">
        <v>2807</v>
      </c>
      <c r="C1320" t="s">
        <v>3186</v>
      </c>
      <c r="D1320" t="s">
        <v>83</v>
      </c>
      <c r="E1320">
        <v>1459.7370000000001</v>
      </c>
      <c r="F1320">
        <v>144.6</v>
      </c>
      <c r="G1320">
        <v>-34.033643099318901</v>
      </c>
      <c r="H1320">
        <v>2.0977459330380501</v>
      </c>
      <c r="I1320">
        <v>-11.886016535979</v>
      </c>
      <c r="J1320">
        <v>-3.4757432745616001</v>
      </c>
      <c r="K1320">
        <v>150.441650230129</v>
      </c>
      <c r="L1320">
        <v>149.81398330325499</v>
      </c>
      <c r="M1320">
        <v>31.468280781977999</v>
      </c>
      <c r="N1320">
        <v>0.38136582469886798</v>
      </c>
      <c r="O1320">
        <v>40.387275242046996</v>
      </c>
      <c r="P1320">
        <v>27.457029528426599</v>
      </c>
      <c r="Q1320">
        <v>0.114617903004154</v>
      </c>
    </row>
    <row r="1321" spans="1:17" x14ac:dyDescent="0.3">
      <c r="A1321" t="s">
        <v>2808</v>
      </c>
      <c r="B1321" t="s">
        <v>2809</v>
      </c>
      <c r="C1321" t="s">
        <v>3186</v>
      </c>
      <c r="D1321" t="s">
        <v>37</v>
      </c>
      <c r="E1321">
        <v>1453.126</v>
      </c>
      <c r="F1321">
        <v>43.28</v>
      </c>
      <c r="G1321">
        <v>-14.5874312860591</v>
      </c>
      <c r="H1321">
        <v>-4.4128417912028999</v>
      </c>
      <c r="I1321">
        <v>-12.6233161747853</v>
      </c>
      <c r="J1321">
        <v>-2.38076794930363</v>
      </c>
      <c r="K1321">
        <v>45.279795551062101</v>
      </c>
      <c r="L1321">
        <v>45.579369880858501</v>
      </c>
      <c r="M1321">
        <v>34.6942408283522</v>
      </c>
      <c r="N1321">
        <v>1.0507854683369899</v>
      </c>
      <c r="O1321">
        <v>83.433456561922299</v>
      </c>
      <c r="P1321">
        <v>27.294117647058801</v>
      </c>
      <c r="Q1321">
        <v>0.205197466824073</v>
      </c>
    </row>
    <row r="1322" spans="1:17" x14ac:dyDescent="0.3">
      <c r="A1322" t="s">
        <v>2810</v>
      </c>
      <c r="B1322" t="s">
        <v>2811</v>
      </c>
      <c r="C1322" t="s">
        <v>3186</v>
      </c>
      <c r="D1322" t="s">
        <v>451</v>
      </c>
      <c r="E1322">
        <v>1452.56163842</v>
      </c>
      <c r="F1322">
        <v>607.29999999999995</v>
      </c>
      <c r="G1322">
        <v>109.157624771717</v>
      </c>
      <c r="H1322">
        <v>1.39239933693977</v>
      </c>
      <c r="I1322">
        <v>52.1469637824651</v>
      </c>
      <c r="J1322">
        <v>-6.8584518850423599</v>
      </c>
      <c r="K1322">
        <v>560.63152885827196</v>
      </c>
      <c r="L1322">
        <v>449.76287448328702</v>
      </c>
      <c r="M1322">
        <v>43.495243668183498</v>
      </c>
      <c r="N1322">
        <v>0.73612440527952905</v>
      </c>
      <c r="O1322">
        <v>9.9868269389099495</v>
      </c>
      <c r="P1322">
        <v>144.78033051189001</v>
      </c>
      <c r="Q1322">
        <v>0.13623799716635801</v>
      </c>
    </row>
    <row r="1323" spans="1:17" x14ac:dyDescent="0.3">
      <c r="A1323" t="s">
        <v>2812</v>
      </c>
      <c r="B1323" t="s">
        <v>2813</v>
      </c>
      <c r="C1323" t="s">
        <v>3186</v>
      </c>
      <c r="D1323" t="s">
        <v>2671</v>
      </c>
      <c r="E1323">
        <v>1451.046</v>
      </c>
      <c r="F1323">
        <v>1770</v>
      </c>
      <c r="G1323">
        <v>607.63111401369895</v>
      </c>
      <c r="H1323">
        <v>4.1148052291116102</v>
      </c>
      <c r="I1323">
        <v>80.627039541701194</v>
      </c>
      <c r="J1323">
        <v>-10.0904310494076</v>
      </c>
      <c r="K1323">
        <v>1781.6091245054599</v>
      </c>
      <c r="L1323">
        <v>1229.6622610520899</v>
      </c>
      <c r="M1323">
        <v>41.0845672717276</v>
      </c>
      <c r="N1323">
        <v>0.40690208667736699</v>
      </c>
      <c r="O1323">
        <v>24.8587570621468</v>
      </c>
      <c r="P1323">
        <v>672.08287895310798</v>
      </c>
    </row>
    <row r="1324" spans="1:17" x14ac:dyDescent="0.3">
      <c r="A1324" t="s">
        <v>2814</v>
      </c>
      <c r="B1324" t="s">
        <v>2815</v>
      </c>
      <c r="C1324" t="s">
        <v>3186</v>
      </c>
      <c r="D1324" t="s">
        <v>609</v>
      </c>
      <c r="E1324">
        <v>1448.4556291250001</v>
      </c>
      <c r="F1324">
        <v>242.75</v>
      </c>
      <c r="G1324">
        <v>-15.6816501920135</v>
      </c>
      <c r="H1324">
        <v>-12.060925853509801</v>
      </c>
      <c r="I1324">
        <v>-2.1016699432919399</v>
      </c>
      <c r="J1324">
        <v>-7.92620561752444</v>
      </c>
      <c r="K1324">
        <v>257.08850024913602</v>
      </c>
      <c r="L1324">
        <v>239.895756046396</v>
      </c>
      <c r="M1324">
        <v>14.3519796028468</v>
      </c>
      <c r="N1324">
        <v>0.74783748070174205</v>
      </c>
      <c r="O1324">
        <v>26.879505664263601</v>
      </c>
      <c r="P1324">
        <v>26.4322916666666</v>
      </c>
      <c r="Q1324">
        <v>-1.3888246295889001E-2</v>
      </c>
    </row>
    <row r="1325" spans="1:17" x14ac:dyDescent="0.3">
      <c r="A1325" t="s">
        <v>2816</v>
      </c>
      <c r="B1325" t="s">
        <v>2817</v>
      </c>
      <c r="C1325" t="s">
        <v>3186</v>
      </c>
      <c r="D1325" t="s">
        <v>166</v>
      </c>
      <c r="E1325">
        <v>1447.058088</v>
      </c>
      <c r="F1325">
        <v>612</v>
      </c>
      <c r="G1325">
        <v>-72.520725945732195</v>
      </c>
      <c r="H1325">
        <v>4.6971099132424001</v>
      </c>
      <c r="I1325">
        <v>7.9168105866739999</v>
      </c>
      <c r="J1325">
        <v>-9.1807558058899197</v>
      </c>
      <c r="K1325">
        <v>629.11818022248497</v>
      </c>
      <c r="L1325">
        <v>694.42469321806402</v>
      </c>
      <c r="M1325">
        <v>29.908720559387501</v>
      </c>
      <c r="N1325">
        <v>0.75265980487286299</v>
      </c>
      <c r="O1325">
        <v>91.160130718954207</v>
      </c>
      <c r="P1325">
        <v>34.876033057851203</v>
      </c>
      <c r="Q1325">
        <v>4.5511921669460997E-2</v>
      </c>
    </row>
    <row r="1326" spans="1:17" x14ac:dyDescent="0.3">
      <c r="A1326" t="s">
        <v>2818</v>
      </c>
      <c r="B1326" t="s">
        <v>2819</v>
      </c>
      <c r="C1326" t="s">
        <v>3186</v>
      </c>
      <c r="D1326" t="s">
        <v>282</v>
      </c>
      <c r="E1326">
        <v>1446.2543214899999</v>
      </c>
      <c r="F1326">
        <v>862.95</v>
      </c>
      <c r="G1326">
        <v>60.234062879703302</v>
      </c>
      <c r="H1326">
        <v>-6.9432178825656097</v>
      </c>
      <c r="I1326">
        <v>35.030126290754502</v>
      </c>
      <c r="J1326">
        <v>-4.7890029430698897</v>
      </c>
      <c r="K1326">
        <v>750.56366783608701</v>
      </c>
      <c r="L1326">
        <v>595.19917245465695</v>
      </c>
      <c r="M1326">
        <v>53.077158006164197</v>
      </c>
      <c r="N1326">
        <v>0.93008626272619499</v>
      </c>
      <c r="O1326">
        <v>17.063561040616399</v>
      </c>
      <c r="P1326">
        <v>157.597014925373</v>
      </c>
      <c r="Q1326">
        <v>0.20541423697722899</v>
      </c>
    </row>
    <row r="1327" spans="1:17" x14ac:dyDescent="0.3">
      <c r="A1327" t="s">
        <v>2820</v>
      </c>
      <c r="B1327" t="s">
        <v>2821</v>
      </c>
      <c r="C1327" t="s">
        <v>3186</v>
      </c>
      <c r="D1327" t="s">
        <v>1011</v>
      </c>
      <c r="E1327">
        <v>1433.5190562</v>
      </c>
      <c r="F1327">
        <v>716.1</v>
      </c>
      <c r="G1327">
        <v>-19.738260040181299</v>
      </c>
      <c r="H1327">
        <v>3.5784538982048</v>
      </c>
      <c r="I1327">
        <v>17.109356638388299</v>
      </c>
      <c r="J1327">
        <v>-3.7725695374634398</v>
      </c>
      <c r="K1327">
        <v>682.72844472627605</v>
      </c>
      <c r="L1327">
        <v>633.92707752813396</v>
      </c>
      <c r="M1327">
        <v>43.424864398282502</v>
      </c>
      <c r="N1327">
        <v>0.52852684973501196</v>
      </c>
      <c r="O1327">
        <v>19.396732299958099</v>
      </c>
      <c r="P1327">
        <v>49.327494526118201</v>
      </c>
      <c r="Q1327">
        <v>5.3098547099825998E-2</v>
      </c>
    </row>
    <row r="1328" spans="1:17" x14ac:dyDescent="0.3">
      <c r="A1328" t="s">
        <v>2822</v>
      </c>
      <c r="B1328" t="s">
        <v>2823</v>
      </c>
      <c r="C1328" t="s">
        <v>3186</v>
      </c>
      <c r="D1328" t="s">
        <v>220</v>
      </c>
      <c r="E1328">
        <v>1431.0076766</v>
      </c>
      <c r="F1328">
        <v>2347</v>
      </c>
      <c r="G1328">
        <v>189.17631831869599</v>
      </c>
      <c r="H1328">
        <v>61.626248500606899</v>
      </c>
      <c r="I1328">
        <v>97.847599778572004</v>
      </c>
      <c r="J1328">
        <v>4.2964261837932902</v>
      </c>
      <c r="K1328">
        <v>1738.38156303955</v>
      </c>
      <c r="L1328">
        <v>1341.04031984978</v>
      </c>
      <c r="M1328">
        <v>60.461245309166401</v>
      </c>
      <c r="N1328">
        <v>2.51108326621554</v>
      </c>
      <c r="O1328">
        <v>13.698338304218099</v>
      </c>
      <c r="P1328">
        <v>221.506849315068</v>
      </c>
      <c r="Q1328">
        <v>0.127249053473142</v>
      </c>
    </row>
    <row r="1329" spans="1:17" x14ac:dyDescent="0.3">
      <c r="A1329" t="s">
        <v>2824</v>
      </c>
      <c r="B1329" t="s">
        <v>2825</v>
      </c>
      <c r="C1329" t="s">
        <v>3186</v>
      </c>
      <c r="D1329" t="s">
        <v>83</v>
      </c>
      <c r="E1329">
        <v>1430.106530157</v>
      </c>
      <c r="F1329">
        <v>292.77</v>
      </c>
      <c r="G1329">
        <v>9.8085060288951293</v>
      </c>
      <c r="H1329">
        <v>24.734716090501699</v>
      </c>
      <c r="I1329">
        <v>19.886958736539</v>
      </c>
      <c r="J1329">
        <v>5.6343259213343702</v>
      </c>
      <c r="K1329">
        <v>252.682194205396</v>
      </c>
      <c r="L1329">
        <v>265.34435802312498</v>
      </c>
      <c r="M1329">
        <v>69.266379807370598</v>
      </c>
      <c r="N1329">
        <v>4.0941759921968099</v>
      </c>
      <c r="O1329">
        <v>30.477849506438499</v>
      </c>
      <c r="P1329">
        <v>77.436363636363595</v>
      </c>
    </row>
    <row r="1330" spans="1:17" x14ac:dyDescent="0.3">
      <c r="A1330" t="s">
        <v>2826</v>
      </c>
      <c r="B1330" t="s">
        <v>2827</v>
      </c>
      <c r="C1330" t="s">
        <v>3186</v>
      </c>
      <c r="D1330" t="s">
        <v>80</v>
      </c>
      <c r="E1330">
        <v>1429.5046193749999</v>
      </c>
      <c r="F1330">
        <v>130.34</v>
      </c>
      <c r="G1330">
        <v>43.203104193294102</v>
      </c>
      <c r="H1330">
        <v>1.7696836776800999</v>
      </c>
      <c r="I1330">
        <v>14.437075304269399</v>
      </c>
      <c r="J1330">
        <v>-0.102668951994399</v>
      </c>
      <c r="K1330">
        <v>127.23548851457301</v>
      </c>
      <c r="L1330">
        <v>114.77838982400201</v>
      </c>
      <c r="M1330">
        <v>60.485414361691298</v>
      </c>
      <c r="N1330">
        <v>0.64753969058045502</v>
      </c>
      <c r="O1330">
        <v>14.208991867423601</v>
      </c>
      <c r="P1330">
        <v>78.376898864102898</v>
      </c>
    </row>
    <row r="1331" spans="1:17" x14ac:dyDescent="0.3">
      <c r="A1331" t="s">
        <v>2828</v>
      </c>
      <c r="B1331" t="s">
        <v>2829</v>
      </c>
      <c r="C1331" t="s">
        <v>3186</v>
      </c>
      <c r="D1331" t="s">
        <v>513</v>
      </c>
      <c r="E1331">
        <v>1422.83547</v>
      </c>
      <c r="F1331">
        <v>125.82</v>
      </c>
      <c r="G1331">
        <v>-18.829917707977799</v>
      </c>
      <c r="H1331">
        <v>14.9436663538443</v>
      </c>
      <c r="I1331">
        <v>27.028029135422798</v>
      </c>
      <c r="J1331">
        <v>-6.0137155153394399</v>
      </c>
      <c r="K1331">
        <v>114.92925652713301</v>
      </c>
      <c r="L1331">
        <v>103.357295917295</v>
      </c>
      <c r="M1331">
        <v>43.980279174856904</v>
      </c>
      <c r="N1331">
        <v>2.6712893559033501</v>
      </c>
      <c r="O1331">
        <v>14.4492131616595</v>
      </c>
      <c r="P1331">
        <v>50.863309352517902</v>
      </c>
    </row>
    <row r="1332" spans="1:17" x14ac:dyDescent="0.3">
      <c r="A1332" t="s">
        <v>2830</v>
      </c>
      <c r="B1332" t="s">
        <v>2831</v>
      </c>
      <c r="C1332" t="s">
        <v>3186</v>
      </c>
      <c r="D1332" t="s">
        <v>80</v>
      </c>
      <c r="E1332">
        <v>1420.559119586</v>
      </c>
      <c r="F1332">
        <v>96.37</v>
      </c>
      <c r="G1332">
        <v>-19.1480307048034</v>
      </c>
      <c r="H1332">
        <v>-2.0038892020119001</v>
      </c>
      <c r="I1332">
        <v>-17.3723872136922</v>
      </c>
      <c r="J1332">
        <v>-0.99633450799687096</v>
      </c>
      <c r="K1332">
        <v>101.97255033236701</v>
      </c>
      <c r="L1332">
        <v>102.060585589255</v>
      </c>
      <c r="M1332">
        <v>27.8624631490149</v>
      </c>
      <c r="N1332">
        <v>0.395078579308483</v>
      </c>
      <c r="O1332">
        <v>28.5669814257549</v>
      </c>
      <c r="P1332">
        <v>15.8293269230769</v>
      </c>
      <c r="Q1332">
        <v>4.0039524598670002E-3</v>
      </c>
    </row>
    <row r="1333" spans="1:17" x14ac:dyDescent="0.3">
      <c r="A1333" t="s">
        <v>2832</v>
      </c>
      <c r="B1333" t="s">
        <v>2833</v>
      </c>
      <c r="C1333" t="s">
        <v>3186</v>
      </c>
      <c r="D1333" t="s">
        <v>215</v>
      </c>
      <c r="E1333">
        <v>1416.2022288200001</v>
      </c>
      <c r="F1333">
        <v>370.55</v>
      </c>
      <c r="G1333">
        <v>-43.6665842148739</v>
      </c>
      <c r="H1333">
        <v>-5.7837930924013898</v>
      </c>
      <c r="I1333">
        <v>-28.926829883834898</v>
      </c>
      <c r="J1333">
        <v>-1.93643277534514</v>
      </c>
      <c r="K1333">
        <v>393.469372400476</v>
      </c>
      <c r="L1333">
        <v>454.44478075894699</v>
      </c>
      <c r="M1333">
        <v>45.266554509284099</v>
      </c>
      <c r="N1333">
        <v>0.54190620460771699</v>
      </c>
      <c r="O1333">
        <v>71.474834705167893</v>
      </c>
      <c r="P1333">
        <v>1.8134359115263099</v>
      </c>
    </row>
    <row r="1334" spans="1:17" x14ac:dyDescent="0.3">
      <c r="A1334" t="s">
        <v>2834</v>
      </c>
      <c r="B1334" t="s">
        <v>2835</v>
      </c>
      <c r="C1334" t="s">
        <v>3186</v>
      </c>
      <c r="D1334" t="s">
        <v>1617</v>
      </c>
      <c r="E1334">
        <v>1415.7088096299999</v>
      </c>
      <c r="F1334">
        <v>1870.3</v>
      </c>
      <c r="G1334">
        <v>57.045847502752402</v>
      </c>
      <c r="H1334">
        <v>6.5181366816375803</v>
      </c>
      <c r="I1334">
        <v>52.829298742406202</v>
      </c>
      <c r="J1334">
        <v>0.13200528427671099</v>
      </c>
      <c r="K1334">
        <v>1661.59122575828</v>
      </c>
      <c r="L1334">
        <v>1397.39347284005</v>
      </c>
      <c r="M1334">
        <v>62.731349734435</v>
      </c>
      <c r="N1334">
        <v>2.9746467341726901</v>
      </c>
      <c r="O1334">
        <v>10.051863337432501</v>
      </c>
      <c r="P1334">
        <v>91.815804317727199</v>
      </c>
      <c r="Q1334">
        <v>7.8945916932389004E-2</v>
      </c>
    </row>
    <row r="1335" spans="1:17" x14ac:dyDescent="0.3">
      <c r="A1335" t="s">
        <v>2836</v>
      </c>
      <c r="B1335" t="s">
        <v>2837</v>
      </c>
      <c r="C1335" t="s">
        <v>3186</v>
      </c>
      <c r="D1335" t="s">
        <v>83</v>
      </c>
      <c r="E1335">
        <v>1413.1603379999999</v>
      </c>
      <c r="F1335">
        <v>882.85</v>
      </c>
      <c r="G1335">
        <v>-18.664561516684799</v>
      </c>
      <c r="H1335">
        <v>2.43028004788132</v>
      </c>
      <c r="I1335">
        <v>-2.88202462497066</v>
      </c>
      <c r="J1335">
        <v>-4.6851065704417501</v>
      </c>
      <c r="K1335">
        <v>838.42377400825501</v>
      </c>
      <c r="L1335">
        <v>816.060841439608</v>
      </c>
      <c r="M1335">
        <v>60.3929670629066</v>
      </c>
      <c r="N1335">
        <v>2.8364267624888799</v>
      </c>
      <c r="O1335">
        <v>18.525230786656799</v>
      </c>
      <c r="P1335">
        <v>26.509994984595501</v>
      </c>
      <c r="Q1335">
        <v>-5.2092172140350002E-2</v>
      </c>
    </row>
    <row r="1336" spans="1:17" x14ac:dyDescent="0.3">
      <c r="A1336" t="s">
        <v>2838</v>
      </c>
      <c r="B1336" t="s">
        <v>2839</v>
      </c>
      <c r="C1336" t="s">
        <v>3186</v>
      </c>
      <c r="D1336" t="s">
        <v>119</v>
      </c>
      <c r="E1336">
        <v>1411.5233461799901</v>
      </c>
      <c r="F1336">
        <v>25.7</v>
      </c>
      <c r="G1336">
        <v>-13.820568227176301</v>
      </c>
      <c r="H1336">
        <v>0.119827290627469</v>
      </c>
      <c r="I1336">
        <v>-21.606640542725</v>
      </c>
      <c r="J1336">
        <v>-0.69344005216329296</v>
      </c>
      <c r="K1336">
        <v>27.1931023915865</v>
      </c>
      <c r="L1336">
        <v>28.161278816706201</v>
      </c>
      <c r="M1336">
        <v>50.727187003720204</v>
      </c>
      <c r="N1336">
        <v>1.18371395176132</v>
      </c>
      <c r="O1336">
        <v>53.307392996108902</v>
      </c>
      <c r="P1336">
        <v>19.8135198135198</v>
      </c>
      <c r="Q1336">
        <v>0.20173634772193599</v>
      </c>
    </row>
    <row r="1337" spans="1:17" x14ac:dyDescent="0.3">
      <c r="A1337" t="s">
        <v>2840</v>
      </c>
      <c r="B1337" t="s">
        <v>2841</v>
      </c>
      <c r="C1337" t="s">
        <v>3186</v>
      </c>
      <c r="D1337" t="s">
        <v>215</v>
      </c>
      <c r="E1337">
        <v>1409.5889850000001</v>
      </c>
      <c r="F1337">
        <v>822.5</v>
      </c>
      <c r="G1337">
        <v>105.642498382086</v>
      </c>
      <c r="H1337">
        <v>0.78967546463595295</v>
      </c>
      <c r="I1337">
        <v>29.0600686023439</v>
      </c>
      <c r="J1337">
        <v>-7.4431967834773296</v>
      </c>
      <c r="K1337">
        <v>839.42806232994599</v>
      </c>
      <c r="L1337">
        <v>687.78706103072204</v>
      </c>
      <c r="M1337">
        <v>23.1323041297895</v>
      </c>
      <c r="N1337">
        <v>0.65270687022270502</v>
      </c>
      <c r="O1337">
        <v>23.112462006078999</v>
      </c>
      <c r="P1337">
        <v>146.99699699699599</v>
      </c>
      <c r="Q1337">
        <v>0.12203159292497</v>
      </c>
    </row>
    <row r="1338" spans="1:17" x14ac:dyDescent="0.3">
      <c r="A1338" t="s">
        <v>2842</v>
      </c>
      <c r="B1338" t="s">
        <v>2843</v>
      </c>
      <c r="C1338" t="s">
        <v>3186</v>
      </c>
      <c r="D1338" t="s">
        <v>80</v>
      </c>
      <c r="E1338">
        <v>1403.61</v>
      </c>
      <c r="F1338">
        <v>47.58</v>
      </c>
      <c r="G1338">
        <v>-21.719301287875901</v>
      </c>
      <c r="H1338">
        <v>-13.1776165855442</v>
      </c>
      <c r="I1338">
        <v>-0.46581027472719999</v>
      </c>
      <c r="J1338">
        <v>-3.8735958255122398</v>
      </c>
      <c r="K1338">
        <v>49.300564501030202</v>
      </c>
      <c r="L1338">
        <v>48.3293244299986</v>
      </c>
      <c r="M1338">
        <v>28.652087108373699</v>
      </c>
      <c r="N1338">
        <v>0.43069377994269598</v>
      </c>
      <c r="O1338">
        <v>27.1215679981295</v>
      </c>
      <c r="P1338">
        <v>23.104786545924899</v>
      </c>
      <c r="Q1338">
        <v>3.9617220255201001E-2</v>
      </c>
    </row>
    <row r="1339" spans="1:17" x14ac:dyDescent="0.3">
      <c r="A1339" t="s">
        <v>2844</v>
      </c>
      <c r="B1339" t="s">
        <v>2845</v>
      </c>
      <c r="C1339" t="s">
        <v>3186</v>
      </c>
      <c r="D1339" t="s">
        <v>544</v>
      </c>
      <c r="E1339">
        <v>1403.1343466799999</v>
      </c>
      <c r="F1339">
        <v>397.9</v>
      </c>
      <c r="G1339">
        <v>70.349198603155898</v>
      </c>
      <c r="H1339">
        <v>5.6827558462567502</v>
      </c>
      <c r="I1339">
        <v>49.190619988281497</v>
      </c>
      <c r="J1339">
        <v>-8.6659393529929805</v>
      </c>
      <c r="K1339">
        <v>357.55490513772099</v>
      </c>
      <c r="L1339">
        <v>285.94779718950002</v>
      </c>
      <c r="M1339">
        <v>51.0211655279209</v>
      </c>
      <c r="N1339">
        <v>0.72940538510473496</v>
      </c>
      <c r="O1339">
        <v>8.4317667755717594</v>
      </c>
      <c r="P1339">
        <v>124.80225988700499</v>
      </c>
      <c r="Q1339">
        <v>7.2911334886880994E-2</v>
      </c>
    </row>
    <row r="1340" spans="1:17" x14ac:dyDescent="0.3">
      <c r="A1340" t="s">
        <v>2846</v>
      </c>
      <c r="B1340" t="s">
        <v>2847</v>
      </c>
      <c r="C1340" t="s">
        <v>3186</v>
      </c>
      <c r="D1340" t="s">
        <v>54</v>
      </c>
      <c r="E1340">
        <v>1401.14706</v>
      </c>
      <c r="F1340">
        <v>2378.0500000000002</v>
      </c>
      <c r="G1340">
        <v>90.631173026765197</v>
      </c>
      <c r="H1340">
        <v>0.81459056981395705</v>
      </c>
      <c r="I1340">
        <v>52.703961843539297</v>
      </c>
      <c r="J1340">
        <v>-6.5105210304541998</v>
      </c>
      <c r="K1340">
        <v>2344.7197936969301</v>
      </c>
      <c r="L1340">
        <v>1870.4161541922001</v>
      </c>
      <c r="M1340">
        <v>28.180970721596601</v>
      </c>
      <c r="N1340">
        <v>0.29569852113204698</v>
      </c>
      <c r="O1340">
        <v>19.204810664199599</v>
      </c>
      <c r="P1340">
        <v>124.027319830428</v>
      </c>
    </row>
    <row r="1341" spans="1:17" x14ac:dyDescent="0.3">
      <c r="A1341" t="s">
        <v>2848</v>
      </c>
      <c r="B1341" t="s">
        <v>2849</v>
      </c>
      <c r="C1341" t="s">
        <v>3186</v>
      </c>
      <c r="D1341" t="s">
        <v>631</v>
      </c>
      <c r="E1341">
        <v>1399.6596399150001</v>
      </c>
      <c r="F1341">
        <v>25.17</v>
      </c>
      <c r="G1341">
        <v>-63.745662264964402</v>
      </c>
      <c r="H1341">
        <v>11.324394352809099</v>
      </c>
      <c r="I1341">
        <v>-14.9816631344474</v>
      </c>
      <c r="J1341">
        <v>-6.6562497306227897</v>
      </c>
      <c r="K1341">
        <v>24.1209625780401</v>
      </c>
      <c r="L1341">
        <v>25.049188340103999</v>
      </c>
      <c r="M1341">
        <v>39.540243416913903</v>
      </c>
      <c r="N1341">
        <v>1.5200562547569101</v>
      </c>
      <c r="O1341">
        <v>64.481525625744894</v>
      </c>
      <c r="P1341">
        <v>67.8</v>
      </c>
      <c r="Q1341">
        <v>0.26069145385412001</v>
      </c>
    </row>
    <row r="1342" spans="1:17" x14ac:dyDescent="0.3">
      <c r="A1342" t="s">
        <v>2850</v>
      </c>
      <c r="B1342" t="s">
        <v>2851</v>
      </c>
      <c r="C1342" t="s">
        <v>3186</v>
      </c>
      <c r="D1342" t="s">
        <v>1011</v>
      </c>
      <c r="E1342">
        <v>1398.9674880499999</v>
      </c>
      <c r="F1342">
        <v>213.95</v>
      </c>
      <c r="G1342">
        <v>-58.6724259616458</v>
      </c>
      <c r="H1342">
        <v>1.14837696977262</v>
      </c>
      <c r="I1342">
        <v>-17.433990012784999</v>
      </c>
      <c r="J1342">
        <v>-1.5854005954338799</v>
      </c>
      <c r="K1342">
        <v>215.39303564805499</v>
      </c>
      <c r="L1342">
        <v>230.22594127342299</v>
      </c>
      <c r="M1342">
        <v>47.871177291224598</v>
      </c>
      <c r="N1342">
        <v>0.64742804778872598</v>
      </c>
      <c r="O1342">
        <v>52.255199813040399</v>
      </c>
      <c r="P1342">
        <v>11.9570905285191</v>
      </c>
      <c r="Q1342">
        <v>-3.7271001247803998E-2</v>
      </c>
    </row>
    <row r="1343" spans="1:17" x14ac:dyDescent="0.3">
      <c r="A1343" t="s">
        <v>2852</v>
      </c>
      <c r="B1343" t="s">
        <v>2853</v>
      </c>
      <c r="C1343" t="s">
        <v>3186</v>
      </c>
      <c r="D1343" t="s">
        <v>244</v>
      </c>
      <c r="E1343">
        <v>1398.32976192</v>
      </c>
      <c r="F1343">
        <v>298.89999999999998</v>
      </c>
      <c r="G1343">
        <v>115.19529539012299</v>
      </c>
      <c r="H1343">
        <v>60.507968759704902</v>
      </c>
      <c r="I1343">
        <v>60.195337016508297</v>
      </c>
      <c r="J1343">
        <v>7.2369666444911802</v>
      </c>
      <c r="K1343">
        <v>234.82078688387699</v>
      </c>
      <c r="L1343">
        <v>200.42396061271799</v>
      </c>
      <c r="M1343">
        <v>74.7965461452917</v>
      </c>
      <c r="N1343">
        <v>1.4680161161649401</v>
      </c>
      <c r="O1343">
        <v>3.5463365674138498</v>
      </c>
      <c r="P1343">
        <v>153.95072217502101</v>
      </c>
      <c r="Q1343">
        <v>0.13898492475586099</v>
      </c>
    </row>
    <row r="1344" spans="1:17" x14ac:dyDescent="0.3">
      <c r="A1344" t="s">
        <v>2854</v>
      </c>
      <c r="B1344" t="s">
        <v>2855</v>
      </c>
      <c r="C1344" t="s">
        <v>3186</v>
      </c>
      <c r="D1344" t="s">
        <v>21</v>
      </c>
      <c r="E1344">
        <v>1396.599934954</v>
      </c>
      <c r="F1344">
        <v>221.14</v>
      </c>
      <c r="G1344">
        <v>48.490636937173598</v>
      </c>
      <c r="H1344">
        <v>-3.3002395755876002</v>
      </c>
      <c r="I1344">
        <v>47.005505098368801</v>
      </c>
      <c r="J1344">
        <v>-5.0424099412282803</v>
      </c>
      <c r="K1344">
        <v>202.079347137117</v>
      </c>
      <c r="L1344">
        <v>165.26720953198</v>
      </c>
      <c r="M1344">
        <v>48.767407625380798</v>
      </c>
      <c r="N1344">
        <v>0.32208553985621802</v>
      </c>
      <c r="O1344">
        <v>13.005335986253</v>
      </c>
      <c r="P1344">
        <v>87.964300892477596</v>
      </c>
      <c r="Q1344">
        <v>0.11006075373188499</v>
      </c>
    </row>
    <row r="1345" spans="1:17" x14ac:dyDescent="0.3">
      <c r="A1345" t="s">
        <v>2856</v>
      </c>
      <c r="B1345" t="s">
        <v>2857</v>
      </c>
      <c r="C1345" t="s">
        <v>3186</v>
      </c>
      <c r="D1345" t="s">
        <v>970</v>
      </c>
      <c r="E1345">
        <v>1391.2666240000001</v>
      </c>
      <c r="F1345">
        <v>91.36</v>
      </c>
      <c r="G1345">
        <v>-9.8874390300535104</v>
      </c>
      <c r="H1345">
        <v>1.1708548291654199</v>
      </c>
      <c r="I1345">
        <v>-6.4286057356771904</v>
      </c>
      <c r="J1345">
        <v>-0.17163173983784</v>
      </c>
      <c r="K1345">
        <v>89.505780257272505</v>
      </c>
      <c r="L1345">
        <v>89.328922866555203</v>
      </c>
      <c r="M1345">
        <v>52.163496663150902</v>
      </c>
      <c r="N1345">
        <v>1.0554431811055101</v>
      </c>
      <c r="O1345">
        <v>26.5871278458844</v>
      </c>
      <c r="P1345">
        <v>23.459459459459399</v>
      </c>
      <c r="Q1345">
        <v>1.3917521190560001E-3</v>
      </c>
    </row>
    <row r="1346" spans="1:17" x14ac:dyDescent="0.3">
      <c r="A1346" t="s">
        <v>2858</v>
      </c>
      <c r="B1346" t="s">
        <v>2859</v>
      </c>
      <c r="C1346" t="s">
        <v>3186</v>
      </c>
      <c r="D1346" t="s">
        <v>1640</v>
      </c>
      <c r="E1346">
        <v>1386.12485352</v>
      </c>
      <c r="F1346">
        <v>112.8</v>
      </c>
      <c r="G1346">
        <v>277.819167418863</v>
      </c>
      <c r="H1346">
        <v>37.477830778586501</v>
      </c>
      <c r="I1346">
        <v>78.2218845990283</v>
      </c>
      <c r="J1346">
        <v>-8.2732781084308495</v>
      </c>
      <c r="K1346">
        <v>93.375219173251296</v>
      </c>
      <c r="L1346">
        <v>67.917818913247004</v>
      </c>
      <c r="M1346">
        <v>52.384501738836697</v>
      </c>
      <c r="N1346">
        <v>1.71542126347605</v>
      </c>
      <c r="O1346">
        <v>13.829787234042501</v>
      </c>
      <c r="P1346">
        <v>337.20930232558101</v>
      </c>
      <c r="Q1346">
        <v>6.6321369338868993E-2</v>
      </c>
    </row>
    <row r="1347" spans="1:17" x14ac:dyDescent="0.3">
      <c r="A1347" t="s">
        <v>2860</v>
      </c>
      <c r="B1347" t="s">
        <v>2861</v>
      </c>
      <c r="C1347" t="s">
        <v>3186</v>
      </c>
      <c r="D1347" t="s">
        <v>271</v>
      </c>
      <c r="E1347">
        <v>1385.89633</v>
      </c>
      <c r="F1347">
        <v>84.98</v>
      </c>
      <c r="G1347">
        <v>-27.0725667583487</v>
      </c>
      <c r="H1347">
        <v>4.1632575074993197</v>
      </c>
      <c r="I1347">
        <v>-9.1539078317670395</v>
      </c>
      <c r="J1347">
        <v>-7.0731791719975101</v>
      </c>
      <c r="K1347">
        <v>86.185219218610101</v>
      </c>
      <c r="L1347">
        <v>85.242269465069199</v>
      </c>
      <c r="M1347">
        <v>38.353990160179798</v>
      </c>
      <c r="N1347">
        <v>0.93058404569220898</v>
      </c>
      <c r="O1347">
        <v>23.4996469757589</v>
      </c>
      <c r="P1347">
        <v>23.159420289854999</v>
      </c>
      <c r="Q1347">
        <v>-1.368235709459E-2</v>
      </c>
    </row>
    <row r="1348" spans="1:17" x14ac:dyDescent="0.3">
      <c r="A1348" t="s">
        <v>2862</v>
      </c>
      <c r="B1348" t="s">
        <v>2863</v>
      </c>
      <c r="C1348" t="s">
        <v>3186</v>
      </c>
      <c r="D1348" t="s">
        <v>197</v>
      </c>
      <c r="E1348">
        <v>1384.9485119999999</v>
      </c>
      <c r="F1348">
        <v>1526.4</v>
      </c>
      <c r="G1348">
        <v>72.870712915917196</v>
      </c>
      <c r="H1348">
        <v>24.566811423225701</v>
      </c>
      <c r="I1348">
        <v>71.7343839715234</v>
      </c>
      <c r="J1348">
        <v>-12.7796025785754</v>
      </c>
      <c r="K1348">
        <v>1426.51884131923</v>
      </c>
      <c r="L1348">
        <v>1101.6650261296199</v>
      </c>
      <c r="M1348">
        <v>35.173955577865101</v>
      </c>
      <c r="N1348">
        <v>0.67828215179236795</v>
      </c>
      <c r="O1348">
        <v>22.1763626834381</v>
      </c>
      <c r="P1348">
        <v>114.63826197004801</v>
      </c>
      <c r="Q1348">
        <v>0.13307916316842799</v>
      </c>
    </row>
    <row r="1349" spans="1:17" x14ac:dyDescent="0.3">
      <c r="A1349" t="s">
        <v>2864</v>
      </c>
      <c r="B1349" t="s">
        <v>2865</v>
      </c>
      <c r="C1349" t="s">
        <v>3186</v>
      </c>
      <c r="D1349" t="s">
        <v>262</v>
      </c>
      <c r="E1349">
        <v>1384.0163</v>
      </c>
      <c r="F1349">
        <v>1601.5</v>
      </c>
      <c r="G1349">
        <v>140.86902420368199</v>
      </c>
      <c r="H1349">
        <v>-11.7673913614216</v>
      </c>
      <c r="I1349">
        <v>84.291524527407304</v>
      </c>
      <c r="J1349">
        <v>-4.7554963757661604</v>
      </c>
      <c r="K1349">
        <v>1613.8533952370799</v>
      </c>
      <c r="L1349">
        <v>1211.8335916399701</v>
      </c>
      <c r="M1349">
        <v>39.742718099738902</v>
      </c>
      <c r="N1349">
        <v>0.65888341725225397</v>
      </c>
      <c r="O1349">
        <v>19.831408054948401</v>
      </c>
      <c r="P1349">
        <v>285.903614457831</v>
      </c>
      <c r="Q1349">
        <v>0.263068772194124</v>
      </c>
    </row>
    <row r="1350" spans="1:17" x14ac:dyDescent="0.3">
      <c r="A1350" t="s">
        <v>2866</v>
      </c>
      <c r="B1350" t="s">
        <v>2867</v>
      </c>
      <c r="C1350" t="s">
        <v>3186</v>
      </c>
      <c r="D1350" t="s">
        <v>451</v>
      </c>
      <c r="E1350">
        <v>1381.6053488499999</v>
      </c>
      <c r="F1350">
        <v>569.75</v>
      </c>
      <c r="G1350">
        <v>-50.813257146729001</v>
      </c>
      <c r="H1350">
        <v>-5.04581079416789</v>
      </c>
      <c r="I1350">
        <v>-28.023300265525901</v>
      </c>
      <c r="J1350">
        <v>-4.0335600819052297</v>
      </c>
      <c r="K1350">
        <v>617.78244821987903</v>
      </c>
      <c r="L1350">
        <v>673.37195713040899</v>
      </c>
      <c r="M1350">
        <v>35.580224133307503</v>
      </c>
      <c r="N1350">
        <v>0.828329171669964</v>
      </c>
      <c r="O1350">
        <v>46.511627906976699</v>
      </c>
      <c r="P1350">
        <v>1.4150943396226501</v>
      </c>
      <c r="Q1350">
        <v>-2.6598381269272001E-2</v>
      </c>
    </row>
    <row r="1351" spans="1:17" x14ac:dyDescent="0.3">
      <c r="A1351" t="s">
        <v>2868</v>
      </c>
      <c r="B1351" t="s">
        <v>2869</v>
      </c>
      <c r="C1351" t="s">
        <v>3186</v>
      </c>
      <c r="D1351" t="s">
        <v>21</v>
      </c>
      <c r="E1351">
        <v>1368.1319191350001</v>
      </c>
      <c r="F1351">
        <v>140.44999999999999</v>
      </c>
      <c r="G1351">
        <v>28.803515199639801</v>
      </c>
      <c r="H1351">
        <v>-10.7931645022914</v>
      </c>
      <c r="I1351">
        <v>24.205050988351601</v>
      </c>
      <c r="J1351">
        <v>-4.5916668988072997</v>
      </c>
      <c r="K1351">
        <v>145.80467203752201</v>
      </c>
      <c r="L1351">
        <v>118.646075580595</v>
      </c>
      <c r="M1351">
        <v>26.862931322222899</v>
      </c>
      <c r="N1351">
        <v>0.30841722817351003</v>
      </c>
      <c r="O1351">
        <v>31.221075115699499</v>
      </c>
      <c r="P1351">
        <v>93.724137931034406</v>
      </c>
      <c r="Q1351">
        <v>9.3585015041207004E-2</v>
      </c>
    </row>
    <row r="1352" spans="1:17" x14ac:dyDescent="0.3">
      <c r="A1352" t="s">
        <v>2870</v>
      </c>
      <c r="B1352" t="s">
        <v>2871</v>
      </c>
      <c r="C1352" t="s">
        <v>3186</v>
      </c>
      <c r="D1352" t="s">
        <v>423</v>
      </c>
      <c r="E1352">
        <v>1363.77221519</v>
      </c>
      <c r="F1352">
        <v>81.62</v>
      </c>
      <c r="G1352">
        <v>33.3664200370157</v>
      </c>
      <c r="H1352">
        <v>7.2757750932579501</v>
      </c>
      <c r="I1352">
        <v>10.026936608093401</v>
      </c>
      <c r="J1352">
        <v>1.0633651347595601</v>
      </c>
      <c r="K1352">
        <v>79.441434737841604</v>
      </c>
      <c r="L1352">
        <v>70.635871916182396</v>
      </c>
      <c r="M1352">
        <v>47.7883481566315</v>
      </c>
      <c r="N1352">
        <v>0.85643950149007098</v>
      </c>
      <c r="O1352">
        <v>9.04190149473167</v>
      </c>
      <c r="P1352">
        <v>77.049891540130105</v>
      </c>
      <c r="Q1352">
        <v>6.8046409598269006E-2</v>
      </c>
    </row>
    <row r="1353" spans="1:17" x14ac:dyDescent="0.3">
      <c r="A1353" t="s">
        <v>2872</v>
      </c>
      <c r="B1353" t="s">
        <v>2873</v>
      </c>
      <c r="C1353" t="s">
        <v>3186</v>
      </c>
      <c r="D1353" t="s">
        <v>262</v>
      </c>
      <c r="E1353">
        <v>1362.894</v>
      </c>
      <c r="F1353">
        <v>2620.9499999999998</v>
      </c>
      <c r="G1353">
        <v>122.254421326884</v>
      </c>
      <c r="H1353">
        <v>26.21078154976</v>
      </c>
      <c r="I1353">
        <v>107.449213866894</v>
      </c>
      <c r="J1353">
        <v>6.3103907177502903</v>
      </c>
      <c r="K1353">
        <v>2083.9567949093898</v>
      </c>
      <c r="L1353">
        <v>1586.16415508982</v>
      </c>
      <c r="M1353">
        <v>73.754824952411397</v>
      </c>
      <c r="N1353">
        <v>1.2729304617533199</v>
      </c>
      <c r="O1353">
        <v>6.7551841889391202</v>
      </c>
      <c r="P1353">
        <v>161.037796922464</v>
      </c>
      <c r="Q1353">
        <v>9.8834078981362997E-2</v>
      </c>
    </row>
    <row r="1354" spans="1:17" x14ac:dyDescent="0.3">
      <c r="A1354" t="s">
        <v>2874</v>
      </c>
      <c r="B1354" t="s">
        <v>2875</v>
      </c>
      <c r="C1354" t="s">
        <v>3186</v>
      </c>
      <c r="D1354" t="s">
        <v>285</v>
      </c>
      <c r="E1354">
        <v>1357.72722107</v>
      </c>
      <c r="F1354">
        <v>950.35</v>
      </c>
      <c r="G1354">
        <v>131.01213573555501</v>
      </c>
      <c r="H1354">
        <v>2.5710447085152399</v>
      </c>
      <c r="I1354">
        <v>39.781991192138797</v>
      </c>
      <c r="J1354">
        <v>-0.92079977173674998</v>
      </c>
      <c r="K1354">
        <v>857.57021152288803</v>
      </c>
      <c r="L1354">
        <v>652.53662662172997</v>
      </c>
      <c r="M1354">
        <v>59.013580613044397</v>
      </c>
      <c r="N1354">
        <v>0.84448568575411898</v>
      </c>
      <c r="O1354">
        <v>5.52954174777713</v>
      </c>
      <c r="P1354">
        <v>181.62690769002799</v>
      </c>
      <c r="Q1354">
        <v>0.157685176188468</v>
      </c>
    </row>
    <row r="1355" spans="1:17" x14ac:dyDescent="0.3">
      <c r="A1355" t="s">
        <v>2876</v>
      </c>
      <c r="B1355" t="s">
        <v>2877</v>
      </c>
      <c r="C1355" t="s">
        <v>3186</v>
      </c>
      <c r="D1355" t="s">
        <v>398</v>
      </c>
      <c r="E1355">
        <v>1356.8077000000001</v>
      </c>
      <c r="F1355">
        <v>1273.4000000000001</v>
      </c>
      <c r="G1355">
        <v>286.79362737828501</v>
      </c>
      <c r="H1355">
        <v>-4.1561021093728101</v>
      </c>
      <c r="I1355">
        <v>106.111197849885</v>
      </c>
      <c r="J1355">
        <v>5.1905118694713099</v>
      </c>
      <c r="K1355">
        <v>1161.1618449177399</v>
      </c>
      <c r="L1355">
        <v>824.81305483345602</v>
      </c>
      <c r="M1355">
        <v>56.809656315177698</v>
      </c>
      <c r="N1355">
        <v>0.23854794877522101</v>
      </c>
      <c r="O1355">
        <v>23.935919585362001</v>
      </c>
      <c r="P1355">
        <v>326.52821972868799</v>
      </c>
      <c r="Q1355">
        <v>0.144607661766991</v>
      </c>
    </row>
    <row r="1356" spans="1:17" x14ac:dyDescent="0.3">
      <c r="A1356" t="s">
        <v>2878</v>
      </c>
      <c r="B1356" t="s">
        <v>2879</v>
      </c>
      <c r="C1356" t="s">
        <v>3186</v>
      </c>
      <c r="D1356" t="s">
        <v>2567</v>
      </c>
      <c r="E1356">
        <v>1356.0093622500001</v>
      </c>
      <c r="F1356">
        <v>583.5</v>
      </c>
      <c r="G1356">
        <v>158.58650387847899</v>
      </c>
      <c r="H1356">
        <v>-25.800728012613799</v>
      </c>
      <c r="I1356">
        <v>-38.5466305291352</v>
      </c>
      <c r="J1356">
        <v>-3.13656873801036</v>
      </c>
      <c r="K1356">
        <v>702.55318265542496</v>
      </c>
      <c r="L1356">
        <v>650.65270760651094</v>
      </c>
      <c r="M1356">
        <v>35.242522964269298</v>
      </c>
      <c r="N1356">
        <v>3.8808730242919198</v>
      </c>
      <c r="O1356">
        <v>67.952013710368405</v>
      </c>
      <c r="P1356">
        <v>218.93960098387501</v>
      </c>
      <c r="Q1356">
        <v>0.24884042658369401</v>
      </c>
    </row>
    <row r="1357" spans="1:17" x14ac:dyDescent="0.3">
      <c r="A1357" t="s">
        <v>2880</v>
      </c>
      <c r="B1357" t="s">
        <v>2881</v>
      </c>
      <c r="C1357" t="s">
        <v>3186</v>
      </c>
      <c r="D1357" t="s">
        <v>631</v>
      </c>
      <c r="E1357">
        <v>1353.871687935</v>
      </c>
      <c r="F1357">
        <v>51.85</v>
      </c>
      <c r="G1357">
        <v>-23.980713329125901</v>
      </c>
      <c r="H1357">
        <v>16.700912876683699</v>
      </c>
      <c r="I1357">
        <v>10.1803598964492</v>
      </c>
      <c r="J1357">
        <v>6.0571613998617302</v>
      </c>
      <c r="K1357">
        <v>48.162102148123402</v>
      </c>
      <c r="L1357">
        <v>47.572011816418403</v>
      </c>
      <c r="M1357">
        <v>52.639763407660098</v>
      </c>
      <c r="N1357">
        <v>3.1820143285218898</v>
      </c>
      <c r="O1357">
        <v>29.411764705882302</v>
      </c>
      <c r="P1357">
        <v>42.445054945054899</v>
      </c>
      <c r="Q1357">
        <v>-4.9877128820369999E-3</v>
      </c>
    </row>
    <row r="1358" spans="1:17" x14ac:dyDescent="0.3">
      <c r="A1358" t="s">
        <v>2882</v>
      </c>
      <c r="B1358" t="s">
        <v>2883</v>
      </c>
      <c r="C1358" t="s">
        <v>3186</v>
      </c>
      <c r="D1358" t="s">
        <v>285</v>
      </c>
      <c r="E1358">
        <v>1350.9214956999999</v>
      </c>
      <c r="F1358">
        <v>226.51</v>
      </c>
      <c r="G1358">
        <v>63.183769400006497</v>
      </c>
      <c r="H1358">
        <v>22.353697771149001</v>
      </c>
      <c r="I1358">
        <v>71.213485055361005</v>
      </c>
      <c r="J1358">
        <v>-11.458730512285999</v>
      </c>
      <c r="K1358">
        <v>200.47052619526201</v>
      </c>
      <c r="L1358">
        <v>156.83080137522501</v>
      </c>
      <c r="M1358">
        <v>44.430289115118399</v>
      </c>
      <c r="N1358">
        <v>0.94743698013333699</v>
      </c>
      <c r="O1358">
        <v>18.061012758818599</v>
      </c>
      <c r="P1358">
        <v>109.440591770688</v>
      </c>
      <c r="Q1358">
        <v>0.13763968314754299</v>
      </c>
    </row>
    <row r="1359" spans="1:17" x14ac:dyDescent="0.3">
      <c r="A1359" t="s">
        <v>2884</v>
      </c>
      <c r="B1359" t="s">
        <v>2885</v>
      </c>
      <c r="C1359" t="s">
        <v>3186</v>
      </c>
      <c r="D1359" t="s">
        <v>86</v>
      </c>
      <c r="E1359">
        <v>1350.9157898000001</v>
      </c>
      <c r="F1359">
        <v>51.82</v>
      </c>
      <c r="G1359">
        <v>-0.90878711403466905</v>
      </c>
      <c r="H1359">
        <v>-5.4240585525864997</v>
      </c>
      <c r="I1359">
        <v>-34.632814120815397</v>
      </c>
      <c r="J1359">
        <v>-8.0890919444135605</v>
      </c>
      <c r="K1359">
        <v>55.656561364733598</v>
      </c>
      <c r="L1359">
        <v>57.455899972081902</v>
      </c>
      <c r="M1359">
        <v>27.916112888342901</v>
      </c>
      <c r="N1359">
        <v>1.1987518164347899</v>
      </c>
      <c r="O1359">
        <v>66.923967580084806</v>
      </c>
      <c r="P1359">
        <v>45.154061624649799</v>
      </c>
      <c r="Q1359">
        <v>-3.5153609026982002E-2</v>
      </c>
    </row>
    <row r="1360" spans="1:17" x14ac:dyDescent="0.3">
      <c r="A1360" t="s">
        <v>2886</v>
      </c>
      <c r="B1360" t="s">
        <v>2887</v>
      </c>
      <c r="C1360" t="s">
        <v>3186</v>
      </c>
      <c r="D1360" t="s">
        <v>2671</v>
      </c>
      <c r="E1360">
        <v>1349.109375</v>
      </c>
      <c r="F1360">
        <v>16.93</v>
      </c>
      <c r="G1360">
        <v>51.788491990797297</v>
      </c>
      <c r="H1360">
        <v>34.457595464469797</v>
      </c>
      <c r="I1360">
        <v>86.967453620867801</v>
      </c>
      <c r="J1360">
        <v>18.6993507811193</v>
      </c>
      <c r="K1360">
        <v>13.604987127500101</v>
      </c>
      <c r="L1360">
        <v>13.970321731253399</v>
      </c>
      <c r="M1360">
        <v>80.076977499263805</v>
      </c>
      <c r="N1360">
        <v>3.0080387674989302</v>
      </c>
      <c r="O1360">
        <v>5.4341405788541097</v>
      </c>
      <c r="P1360">
        <v>122.17847769028801</v>
      </c>
      <c r="Q1360">
        <v>0.23819207968245801</v>
      </c>
    </row>
    <row r="1361" spans="1:17" x14ac:dyDescent="0.3">
      <c r="A1361" t="s">
        <v>2888</v>
      </c>
      <c r="B1361" t="s">
        <v>2889</v>
      </c>
      <c r="C1361" t="s">
        <v>3186</v>
      </c>
      <c r="D1361" t="s">
        <v>24</v>
      </c>
      <c r="E1361">
        <v>1346.6673075599999</v>
      </c>
      <c r="F1361">
        <v>298.8</v>
      </c>
      <c r="G1361">
        <v>-57.357987290570399</v>
      </c>
      <c r="H1361">
        <v>-2.1531331643310501</v>
      </c>
      <c r="I1361">
        <v>-26.0266210389868</v>
      </c>
      <c r="J1361">
        <v>0.52605563143285905</v>
      </c>
      <c r="K1361">
        <v>314.60819072143602</v>
      </c>
      <c r="M1361">
        <v>44.573067717409799</v>
      </c>
      <c r="N1361">
        <v>1.0229759337170701</v>
      </c>
      <c r="O1361">
        <v>56.961178045515297</v>
      </c>
      <c r="P1361">
        <v>3.1946123294767701</v>
      </c>
    </row>
    <row r="1362" spans="1:17" x14ac:dyDescent="0.3">
      <c r="A1362" t="s">
        <v>2890</v>
      </c>
      <c r="B1362" t="s">
        <v>2891</v>
      </c>
      <c r="C1362" t="s">
        <v>3186</v>
      </c>
      <c r="D1362" t="s">
        <v>1011</v>
      </c>
      <c r="E1362">
        <v>1344.54746632</v>
      </c>
      <c r="F1362">
        <v>72.56</v>
      </c>
      <c r="G1362">
        <v>-55.703483471224601</v>
      </c>
      <c r="H1362">
        <v>-3.1443010019082802</v>
      </c>
      <c r="I1362">
        <v>-24.812429778365001</v>
      </c>
      <c r="J1362">
        <v>-0.84926404669756606</v>
      </c>
      <c r="K1362">
        <v>73.027216590268594</v>
      </c>
      <c r="L1362">
        <v>77.523602105693499</v>
      </c>
      <c r="M1362">
        <v>50.030433151390802</v>
      </c>
      <c r="N1362">
        <v>0.46690660897034802</v>
      </c>
      <c r="O1362">
        <v>51.3230429988974</v>
      </c>
      <c r="P1362">
        <v>17.0322580645161</v>
      </c>
      <c r="Q1362">
        <v>-8.5501844220479996E-3</v>
      </c>
    </row>
    <row r="1363" spans="1:17" x14ac:dyDescent="0.3">
      <c r="A1363" t="s">
        <v>2892</v>
      </c>
      <c r="B1363" t="s">
        <v>2893</v>
      </c>
      <c r="C1363" t="s">
        <v>3186</v>
      </c>
      <c r="D1363" t="s">
        <v>54</v>
      </c>
      <c r="E1363">
        <v>1343.120084936</v>
      </c>
      <c r="F1363">
        <v>127.88</v>
      </c>
      <c r="G1363">
        <v>12.3506259352841</v>
      </c>
      <c r="H1363">
        <v>13.8849455858092</v>
      </c>
      <c r="I1363">
        <v>1.99144558167682</v>
      </c>
      <c r="J1363">
        <v>-0.96710281592116598</v>
      </c>
      <c r="K1363">
        <v>121.697290908501</v>
      </c>
      <c r="L1363">
        <v>113.867241154452</v>
      </c>
      <c r="M1363">
        <v>47.816687066155701</v>
      </c>
      <c r="N1363">
        <v>1.4091660662391301</v>
      </c>
      <c r="O1363">
        <v>16.984673131060301</v>
      </c>
      <c r="P1363">
        <v>65.326438267614705</v>
      </c>
      <c r="Q1363">
        <v>3.3626148736850001E-3</v>
      </c>
    </row>
    <row r="1364" spans="1:17" x14ac:dyDescent="0.3">
      <c r="A1364" t="s">
        <v>2894</v>
      </c>
      <c r="B1364" t="s">
        <v>2895</v>
      </c>
      <c r="C1364" t="s">
        <v>3186</v>
      </c>
      <c r="D1364" t="s">
        <v>565</v>
      </c>
      <c r="E1364">
        <v>1339.00675609</v>
      </c>
      <c r="F1364">
        <v>248.65</v>
      </c>
      <c r="G1364">
        <v>-3.55995773392016</v>
      </c>
      <c r="H1364">
        <v>4.2088680319433998</v>
      </c>
      <c r="I1364">
        <v>15.1902545475173</v>
      </c>
      <c r="J1364">
        <v>6.6285315127712803</v>
      </c>
      <c r="K1364">
        <v>242.26477364377101</v>
      </c>
      <c r="L1364">
        <v>228.56514656648901</v>
      </c>
      <c r="M1364">
        <v>56.051079846497899</v>
      </c>
      <c r="N1364">
        <v>1.95188667035362</v>
      </c>
      <c r="O1364">
        <v>17.5950130705811</v>
      </c>
      <c r="P1364">
        <v>37.375690607734803</v>
      </c>
      <c r="Q1364">
        <v>5.2435281014696002E-2</v>
      </c>
    </row>
    <row r="1365" spans="1:17" x14ac:dyDescent="0.3">
      <c r="A1365" t="s">
        <v>2896</v>
      </c>
      <c r="B1365" t="s">
        <v>2897</v>
      </c>
      <c r="C1365" t="s">
        <v>3186</v>
      </c>
      <c r="D1365" t="s">
        <v>785</v>
      </c>
      <c r="E1365">
        <v>1335.880183065</v>
      </c>
      <c r="F1365">
        <v>264.64999999999998</v>
      </c>
      <c r="G1365">
        <v>-25.266987474408399</v>
      </c>
      <c r="H1365">
        <v>-4.2072177544944802</v>
      </c>
      <c r="I1365">
        <v>-17.691796740464</v>
      </c>
      <c r="J1365">
        <v>2.9332178891545899</v>
      </c>
      <c r="K1365">
        <v>262.283418164144</v>
      </c>
      <c r="M1365">
        <v>76.0766580488214</v>
      </c>
      <c r="N1365">
        <v>0.89686476439009299</v>
      </c>
      <c r="O1365">
        <v>21.178915548837999</v>
      </c>
      <c r="P1365">
        <v>16.253019986821801</v>
      </c>
    </row>
    <row r="1366" spans="1:17" x14ac:dyDescent="0.3">
      <c r="A1366" t="s">
        <v>2898</v>
      </c>
      <c r="B1366" t="s">
        <v>2899</v>
      </c>
      <c r="C1366" t="s">
        <v>3186</v>
      </c>
      <c r="D1366" t="s">
        <v>21</v>
      </c>
      <c r="E1366">
        <v>1333.0568656559999</v>
      </c>
      <c r="F1366">
        <v>119.66</v>
      </c>
      <c r="G1366">
        <v>1.5896908703491099</v>
      </c>
      <c r="H1366">
        <v>-5.4830108524635701</v>
      </c>
      <c r="I1366">
        <v>-14.843430553384399</v>
      </c>
      <c r="J1366">
        <v>-3.9968814859437298</v>
      </c>
      <c r="K1366">
        <v>124.281727779525</v>
      </c>
      <c r="L1366">
        <v>118.119435360214</v>
      </c>
      <c r="M1366">
        <v>32.386875364547997</v>
      </c>
      <c r="N1366">
        <v>0.35232740456064898</v>
      </c>
      <c r="O1366">
        <v>47.501253551729903</v>
      </c>
      <c r="P1366">
        <v>47.7283950617283</v>
      </c>
      <c r="Q1366">
        <v>2.5714746800399998E-3</v>
      </c>
    </row>
    <row r="1367" spans="1:17" x14ac:dyDescent="0.3">
      <c r="A1367" t="s">
        <v>2900</v>
      </c>
      <c r="B1367" t="s">
        <v>2901</v>
      </c>
      <c r="C1367" t="s">
        <v>3186</v>
      </c>
      <c r="D1367" t="s">
        <v>2902</v>
      </c>
      <c r="E1367">
        <v>1326.6503262629999</v>
      </c>
      <c r="F1367">
        <v>204.21</v>
      </c>
      <c r="G1367">
        <v>-60.637648869134097</v>
      </c>
      <c r="H1367">
        <v>14.051981462618301</v>
      </c>
      <c r="I1367">
        <v>-10.5257368035157</v>
      </c>
      <c r="J1367">
        <v>-0.84250894132729004</v>
      </c>
      <c r="K1367">
        <v>191.05064006185799</v>
      </c>
      <c r="M1367">
        <v>50.342150924666399</v>
      </c>
      <c r="N1367">
        <v>0.66613489018745697</v>
      </c>
      <c r="O1367">
        <v>59.051956319475003</v>
      </c>
      <c r="P1367">
        <v>40.6404958677686</v>
      </c>
    </row>
    <row r="1368" spans="1:17" x14ac:dyDescent="0.3">
      <c r="A1368" t="s">
        <v>2903</v>
      </c>
      <c r="B1368" t="s">
        <v>2904</v>
      </c>
      <c r="C1368" t="s">
        <v>3186</v>
      </c>
      <c r="D1368" t="s">
        <v>141</v>
      </c>
      <c r="E1368">
        <v>1323.44107194</v>
      </c>
      <c r="F1368">
        <v>827.45</v>
      </c>
      <c r="G1368">
        <v>-18.989808331789899</v>
      </c>
      <c r="H1368">
        <v>-2.9518462062725401</v>
      </c>
      <c r="I1368">
        <v>-23.1784476706923</v>
      </c>
      <c r="J1368">
        <v>-3.2049582748684902</v>
      </c>
      <c r="K1368">
        <v>818.507399572331</v>
      </c>
      <c r="L1368">
        <v>840.37819363427798</v>
      </c>
      <c r="M1368">
        <v>61.669967744776599</v>
      </c>
      <c r="N1368">
        <v>1.81347039361392</v>
      </c>
      <c r="O1368">
        <v>30.5214816605232</v>
      </c>
      <c r="P1368">
        <v>13.6294973908267</v>
      </c>
      <c r="Q1368">
        <v>0.104070513370005</v>
      </c>
    </row>
    <row r="1369" spans="1:17" x14ac:dyDescent="0.3">
      <c r="A1369" t="s">
        <v>2905</v>
      </c>
      <c r="B1369" t="s">
        <v>2906</v>
      </c>
      <c r="C1369" t="s">
        <v>3186</v>
      </c>
      <c r="D1369" t="s">
        <v>241</v>
      </c>
      <c r="E1369">
        <v>1322.8301375000001</v>
      </c>
      <c r="F1369">
        <v>356.15</v>
      </c>
      <c r="G1369">
        <v>246.991062013347</v>
      </c>
      <c r="H1369">
        <v>32.357559929116803</v>
      </c>
      <c r="I1369">
        <v>86.593715539947297</v>
      </c>
      <c r="J1369">
        <v>-5.4750066263111403</v>
      </c>
      <c r="K1369">
        <v>301.60513170071499</v>
      </c>
      <c r="L1369">
        <v>226.512172830559</v>
      </c>
      <c r="M1369">
        <v>51.201876081570497</v>
      </c>
      <c r="N1369">
        <v>1.0950739328847401</v>
      </c>
      <c r="O1369">
        <v>16.1589218026112</v>
      </c>
      <c r="P1369">
        <v>355.45423220947401</v>
      </c>
    </row>
    <row r="1370" spans="1:17" x14ac:dyDescent="0.3">
      <c r="A1370" t="s">
        <v>2907</v>
      </c>
      <c r="B1370" t="s">
        <v>2908</v>
      </c>
      <c r="C1370" t="s">
        <v>3186</v>
      </c>
      <c r="D1370" t="s">
        <v>513</v>
      </c>
      <c r="E1370">
        <v>1318.001744828</v>
      </c>
      <c r="F1370">
        <v>108.86</v>
      </c>
      <c r="G1370">
        <v>51.104513761588599</v>
      </c>
      <c r="H1370">
        <v>16.786208139371499</v>
      </c>
      <c r="I1370">
        <v>43.858522031926498</v>
      </c>
      <c r="J1370">
        <v>3.7392035672144899</v>
      </c>
      <c r="K1370">
        <v>96.3742952019239</v>
      </c>
      <c r="L1370">
        <v>85.188453665361806</v>
      </c>
      <c r="M1370">
        <v>54.154990116675997</v>
      </c>
      <c r="N1370">
        <v>1.8536449168350999</v>
      </c>
      <c r="O1370">
        <v>16.433951864780401</v>
      </c>
      <c r="P1370">
        <v>88.013816925734005</v>
      </c>
      <c r="Q1370">
        <v>-4.4433188811039998E-2</v>
      </c>
    </row>
    <row r="1371" spans="1:17" x14ac:dyDescent="0.3">
      <c r="A1371" t="s">
        <v>2909</v>
      </c>
      <c r="B1371" t="s">
        <v>2910</v>
      </c>
      <c r="C1371" t="s">
        <v>3186</v>
      </c>
      <c r="D1371" t="s">
        <v>2911</v>
      </c>
      <c r="E1371">
        <v>1314.9265315</v>
      </c>
      <c r="F1371">
        <v>531.35</v>
      </c>
      <c r="G1371">
        <v>140.962407788272</v>
      </c>
      <c r="H1371">
        <v>5.1127470768910603</v>
      </c>
      <c r="I1371">
        <v>52.662930164345603</v>
      </c>
      <c r="J1371">
        <v>3.8327368298089</v>
      </c>
      <c r="K1371">
        <v>487.78117707379198</v>
      </c>
      <c r="L1371">
        <v>384.31020389387101</v>
      </c>
      <c r="M1371">
        <v>58.707637622305299</v>
      </c>
      <c r="N1371">
        <v>1.8443269264972599</v>
      </c>
      <c r="O1371">
        <v>5.20372635739154</v>
      </c>
      <c r="P1371">
        <v>184.14438502673801</v>
      </c>
    </row>
    <row r="1372" spans="1:17" x14ac:dyDescent="0.3">
      <c r="A1372" t="s">
        <v>2912</v>
      </c>
      <c r="B1372" t="s">
        <v>2913</v>
      </c>
      <c r="C1372" t="s">
        <v>3186</v>
      </c>
      <c r="D1372" t="s">
        <v>262</v>
      </c>
      <c r="E1372">
        <v>1313.1807232000001</v>
      </c>
      <c r="F1372">
        <v>202.24</v>
      </c>
      <c r="G1372">
        <v>157.79797157210299</v>
      </c>
      <c r="H1372">
        <v>15.587594410733001</v>
      </c>
      <c r="I1372">
        <v>173.02998209389699</v>
      </c>
      <c r="J1372">
        <v>-3.7958536657303101</v>
      </c>
      <c r="K1372">
        <v>181.32989643427999</v>
      </c>
      <c r="L1372">
        <v>125.619107154728</v>
      </c>
      <c r="M1372">
        <v>48.615182976866301</v>
      </c>
      <c r="N1372">
        <v>0.59921411450355699</v>
      </c>
      <c r="O1372">
        <v>7.9806170886075698</v>
      </c>
      <c r="P1372">
        <v>216.99059561128499</v>
      </c>
      <c r="Q1372">
        <v>0.155578471404379</v>
      </c>
    </row>
    <row r="1373" spans="1:17" x14ac:dyDescent="0.3">
      <c r="A1373" t="s">
        <v>2914</v>
      </c>
      <c r="B1373" t="s">
        <v>2915</v>
      </c>
      <c r="C1373" t="s">
        <v>3186</v>
      </c>
      <c r="D1373" t="s">
        <v>54</v>
      </c>
      <c r="E1373">
        <v>1310.9766927999999</v>
      </c>
      <c r="F1373">
        <v>2122</v>
      </c>
      <c r="G1373">
        <v>-19.4037586555663</v>
      </c>
      <c r="H1373">
        <v>-17.183001114834902</v>
      </c>
      <c r="I1373">
        <v>-12.887220617007101</v>
      </c>
      <c r="J1373">
        <v>-4.18343181220789</v>
      </c>
      <c r="K1373">
        <v>2295.4424085996302</v>
      </c>
      <c r="L1373">
        <v>2227.6632253114199</v>
      </c>
      <c r="M1373">
        <v>40.265393828256897</v>
      </c>
      <c r="N1373">
        <v>0.77674148820594002</v>
      </c>
      <c r="O1373">
        <v>33.077285579641803</v>
      </c>
      <c r="P1373">
        <v>22.793819802094699</v>
      </c>
      <c r="Q1373">
        <v>-2.0405752682513E-2</v>
      </c>
    </row>
    <row r="1374" spans="1:17" x14ac:dyDescent="0.3">
      <c r="A1374" t="s">
        <v>2916</v>
      </c>
      <c r="B1374" t="s">
        <v>2917</v>
      </c>
      <c r="C1374" t="s">
        <v>3186</v>
      </c>
      <c r="D1374" t="s">
        <v>1420</v>
      </c>
      <c r="E1374">
        <v>1309.3312596399901</v>
      </c>
      <c r="F1374">
        <v>867.8</v>
      </c>
      <c r="G1374">
        <v>108.71497081985</v>
      </c>
      <c r="H1374">
        <v>3.0850417910212502</v>
      </c>
      <c r="I1374">
        <v>101.051377817945</v>
      </c>
      <c r="J1374">
        <v>2.1932018434609999</v>
      </c>
      <c r="K1374">
        <v>781.94464199406195</v>
      </c>
      <c r="L1374">
        <v>581.933582057742</v>
      </c>
      <c r="M1374">
        <v>53.627916891195397</v>
      </c>
      <c r="N1374">
        <v>0.31838325563306502</v>
      </c>
      <c r="O1374">
        <v>18.3452408389029</v>
      </c>
      <c r="P1374">
        <v>163.76899696048599</v>
      </c>
      <c r="Q1374">
        <v>0.15578412602580499</v>
      </c>
    </row>
    <row r="1375" spans="1:17" x14ac:dyDescent="0.3">
      <c r="A1375" t="s">
        <v>2918</v>
      </c>
      <c r="B1375" t="s">
        <v>2919</v>
      </c>
      <c r="C1375" t="s">
        <v>3186</v>
      </c>
      <c r="D1375" t="s">
        <v>2920</v>
      </c>
      <c r="E1375">
        <v>1308.5621495</v>
      </c>
      <c r="F1375">
        <v>671.95</v>
      </c>
      <c r="G1375">
        <v>33.560433546516897</v>
      </c>
      <c r="H1375">
        <v>-5.9865652254378698</v>
      </c>
      <c r="I1375">
        <v>33.0269682727019</v>
      </c>
      <c r="J1375">
        <v>-8.6788620117545197</v>
      </c>
      <c r="K1375">
        <v>716.27475352768602</v>
      </c>
      <c r="L1375">
        <v>583.78030241659201</v>
      </c>
      <c r="M1375">
        <v>35.399101346757497</v>
      </c>
      <c r="N1375">
        <v>0.48480892475670501</v>
      </c>
      <c r="O1375">
        <v>41.2307463352928</v>
      </c>
      <c r="P1375">
        <v>94.317524580682402</v>
      </c>
    </row>
    <row r="1376" spans="1:17" x14ac:dyDescent="0.3">
      <c r="A1376" t="s">
        <v>2921</v>
      </c>
      <c r="B1376" t="s">
        <v>2922</v>
      </c>
      <c r="C1376" t="s">
        <v>3186</v>
      </c>
      <c r="D1376" t="s">
        <v>127</v>
      </c>
      <c r="E1376">
        <v>1308.0498571000001</v>
      </c>
      <c r="F1376">
        <v>1026.5</v>
      </c>
      <c r="G1376">
        <v>634.04121351628203</v>
      </c>
      <c r="H1376">
        <v>5.1874563824304403</v>
      </c>
      <c r="I1376">
        <v>75.880034240824699</v>
      </c>
      <c r="J1376">
        <v>3.4882554941008501</v>
      </c>
      <c r="K1376">
        <v>913.34734172478204</v>
      </c>
      <c r="L1376">
        <v>663.00680197266695</v>
      </c>
      <c r="M1376">
        <v>59.3557109169613</v>
      </c>
      <c r="N1376">
        <v>1.41433333040647</v>
      </c>
      <c r="O1376">
        <v>5.96200681928884</v>
      </c>
      <c r="P1376">
        <v>836.16051071591403</v>
      </c>
      <c r="Q1376">
        <v>0.18377036173497699</v>
      </c>
    </row>
    <row r="1377" spans="1:17" x14ac:dyDescent="0.3">
      <c r="A1377" t="s">
        <v>2923</v>
      </c>
      <c r="B1377" t="s">
        <v>2924</v>
      </c>
      <c r="C1377" t="s">
        <v>3186</v>
      </c>
      <c r="D1377" t="s">
        <v>398</v>
      </c>
      <c r="E1377">
        <v>1307.2737303899901</v>
      </c>
      <c r="F1377">
        <v>103.05</v>
      </c>
      <c r="G1377">
        <v>-0.45349255439188901</v>
      </c>
      <c r="H1377">
        <v>28.577722805512</v>
      </c>
      <c r="I1377">
        <v>87.793144711390795</v>
      </c>
      <c r="J1377">
        <v>-13.8196734410252</v>
      </c>
      <c r="K1377">
        <v>95.917379089564093</v>
      </c>
      <c r="L1377">
        <v>75.161841751559294</v>
      </c>
      <c r="M1377">
        <v>29.414802663134999</v>
      </c>
      <c r="N1377">
        <v>0.78175750216096096</v>
      </c>
      <c r="O1377">
        <v>31.6836487142163</v>
      </c>
      <c r="P1377">
        <v>121.13733905579301</v>
      </c>
      <c r="Q1377">
        <v>6.9516327969989994E-2</v>
      </c>
    </row>
    <row r="1378" spans="1:17" x14ac:dyDescent="0.3">
      <c r="A1378" t="s">
        <v>2925</v>
      </c>
      <c r="B1378" t="s">
        <v>2926</v>
      </c>
      <c r="C1378" t="s">
        <v>3186</v>
      </c>
      <c r="D1378" t="s">
        <v>1495</v>
      </c>
      <c r="E1378">
        <v>1305.9284601419999</v>
      </c>
      <c r="F1378">
        <v>225.18</v>
      </c>
      <c r="G1378">
        <v>-51.286686287685399</v>
      </c>
      <c r="H1378">
        <v>2.4287845721933898</v>
      </c>
      <c r="I1378">
        <v>-10.423639528869</v>
      </c>
      <c r="J1378">
        <v>-4.5529700096335803</v>
      </c>
      <c r="K1378">
        <v>226.441017487202</v>
      </c>
      <c r="L1378">
        <v>238.771264037127</v>
      </c>
      <c r="M1378">
        <v>42.615543997659401</v>
      </c>
      <c r="N1378">
        <v>0.62593043732315001</v>
      </c>
      <c r="O1378">
        <v>37.334576783018001</v>
      </c>
      <c r="P1378">
        <v>12.9571106094808</v>
      </c>
      <c r="Q1378">
        <v>-5.7093643716279998E-3</v>
      </c>
    </row>
    <row r="1379" spans="1:17" x14ac:dyDescent="0.3">
      <c r="A1379" t="s">
        <v>2927</v>
      </c>
      <c r="B1379" t="s">
        <v>2928</v>
      </c>
      <c r="C1379" t="s">
        <v>3186</v>
      </c>
      <c r="D1379" t="s">
        <v>382</v>
      </c>
      <c r="E1379">
        <v>1304.0999999999999</v>
      </c>
      <c r="F1379">
        <v>43.47</v>
      </c>
      <c r="G1379">
        <v>-23.160068498487099</v>
      </c>
      <c r="H1379">
        <v>-9.7402159299551805</v>
      </c>
      <c r="I1379">
        <v>8.7849678488832907</v>
      </c>
      <c r="J1379">
        <v>-5.1859414097597503</v>
      </c>
      <c r="K1379">
        <v>45.147672273704103</v>
      </c>
      <c r="M1379">
        <v>26.9432875884917</v>
      </c>
      <c r="N1379">
        <v>0.213175357643515</v>
      </c>
      <c r="O1379">
        <v>30.112721417069199</v>
      </c>
      <c r="P1379">
        <v>44.9</v>
      </c>
    </row>
    <row r="1380" spans="1:17" x14ac:dyDescent="0.3">
      <c r="A1380" t="s">
        <v>2929</v>
      </c>
      <c r="B1380" t="s">
        <v>2930</v>
      </c>
      <c r="C1380" t="s">
        <v>3186</v>
      </c>
      <c r="D1380" t="s">
        <v>648</v>
      </c>
      <c r="E1380">
        <v>1302.430192</v>
      </c>
      <c r="F1380">
        <v>330.4</v>
      </c>
      <c r="G1380">
        <v>22.848256590643501</v>
      </c>
      <c r="H1380">
        <v>6.26720258454964</v>
      </c>
      <c r="I1380">
        <v>2.2267089264071198</v>
      </c>
      <c r="J1380">
        <v>-3.2654371081105702</v>
      </c>
      <c r="K1380">
        <v>308.82826827889602</v>
      </c>
      <c r="L1380">
        <v>273.83305974980101</v>
      </c>
      <c r="M1380">
        <v>47.162495867945502</v>
      </c>
      <c r="N1380">
        <v>1.23930913254956</v>
      </c>
      <c r="O1380">
        <v>20.7627118644067</v>
      </c>
      <c r="P1380">
        <v>56.513500710563697</v>
      </c>
    </row>
    <row r="1381" spans="1:17" x14ac:dyDescent="0.3">
      <c r="A1381" t="s">
        <v>2931</v>
      </c>
      <c r="B1381" t="s">
        <v>2932</v>
      </c>
      <c r="C1381" t="s">
        <v>3186</v>
      </c>
      <c r="E1381">
        <v>1297.5956333619999</v>
      </c>
      <c r="F1381">
        <v>24.22</v>
      </c>
      <c r="G1381">
        <v>1137.39584998907</v>
      </c>
      <c r="H1381">
        <v>-71.215680397973898</v>
      </c>
      <c r="I1381">
        <v>-3.0358629998545199</v>
      </c>
      <c r="J1381">
        <v>-20.3526401202564</v>
      </c>
      <c r="K1381">
        <v>52.988828808946998</v>
      </c>
      <c r="L1381">
        <v>37.818247625677003</v>
      </c>
      <c r="M1381">
        <v>1.2927733430180099</v>
      </c>
      <c r="N1381">
        <v>1.1858812249392501</v>
      </c>
      <c r="O1381">
        <v>268.78612716763001</v>
      </c>
      <c r="P1381">
        <v>1163.4434924520599</v>
      </c>
      <c r="Q1381">
        <v>0.26139014327924298</v>
      </c>
    </row>
    <row r="1382" spans="1:17" x14ac:dyDescent="0.3">
      <c r="A1382" t="s">
        <v>2933</v>
      </c>
      <c r="B1382" t="s">
        <v>2934</v>
      </c>
      <c r="C1382" t="s">
        <v>3186</v>
      </c>
      <c r="D1382" t="s">
        <v>67</v>
      </c>
      <c r="E1382">
        <v>1296.18</v>
      </c>
      <c r="F1382">
        <v>852.75</v>
      </c>
      <c r="G1382">
        <v>96.660636461016793</v>
      </c>
      <c r="H1382">
        <v>-8.3487579962722105</v>
      </c>
      <c r="I1382">
        <v>89.484268548184005</v>
      </c>
      <c r="J1382">
        <v>-4.77028819442633</v>
      </c>
      <c r="K1382">
        <v>871.76572289222702</v>
      </c>
      <c r="L1382">
        <v>673.36130966211499</v>
      </c>
      <c r="M1382">
        <v>27.8778952941807</v>
      </c>
      <c r="N1382">
        <v>0.231232733578112</v>
      </c>
      <c r="O1382">
        <v>26.443858106127198</v>
      </c>
      <c r="P1382">
        <v>124.201393453398</v>
      </c>
      <c r="Q1382">
        <v>0.16199654800583199</v>
      </c>
    </row>
    <row r="1383" spans="1:17" x14ac:dyDescent="0.3">
      <c r="A1383" t="s">
        <v>2935</v>
      </c>
      <c r="B1383" t="s">
        <v>2936</v>
      </c>
      <c r="C1383" t="s">
        <v>3186</v>
      </c>
      <c r="D1383" t="s">
        <v>1011</v>
      </c>
      <c r="E1383">
        <v>1292.8822680000001</v>
      </c>
      <c r="F1383">
        <v>339</v>
      </c>
      <c r="G1383">
        <v>-46.665837053781502</v>
      </c>
      <c r="H1383">
        <v>1.7980880654048199</v>
      </c>
      <c r="I1383">
        <v>-13.0909649113929</v>
      </c>
      <c r="J1383">
        <v>-1.69535111769886</v>
      </c>
      <c r="K1383">
        <v>337.50560869292701</v>
      </c>
      <c r="L1383">
        <v>345.82472958287201</v>
      </c>
      <c r="M1383">
        <v>47.228517697066899</v>
      </c>
      <c r="N1383">
        <v>0.52570858403068499</v>
      </c>
      <c r="O1383">
        <v>58.053097345132699</v>
      </c>
      <c r="P1383">
        <v>23.272727272727199</v>
      </c>
      <c r="Q1383">
        <v>5.9413670836320001E-2</v>
      </c>
    </row>
    <row r="1384" spans="1:17" x14ac:dyDescent="0.3">
      <c r="A1384" t="s">
        <v>2937</v>
      </c>
      <c r="B1384" t="s">
        <v>2938</v>
      </c>
      <c r="C1384" t="s">
        <v>3186</v>
      </c>
      <c r="D1384" t="s">
        <v>379</v>
      </c>
      <c r="E1384">
        <v>1291.535961779</v>
      </c>
      <c r="F1384">
        <v>185.71</v>
      </c>
      <c r="G1384">
        <v>-13.1883291843455</v>
      </c>
      <c r="H1384">
        <v>16.4946973241831</v>
      </c>
      <c r="I1384">
        <v>21.893091288865101</v>
      </c>
      <c r="J1384">
        <v>4.2601860657848896</v>
      </c>
      <c r="K1384">
        <v>171.92916252113099</v>
      </c>
      <c r="L1384">
        <v>160.49324402135201</v>
      </c>
      <c r="M1384">
        <v>56.129488081625396</v>
      </c>
      <c r="N1384">
        <v>1.8965915657515999</v>
      </c>
      <c r="O1384">
        <v>5.2716601152334297</v>
      </c>
      <c r="P1384">
        <v>41.170657544659797</v>
      </c>
      <c r="Q1384">
        <v>2.6178698614580002E-2</v>
      </c>
    </row>
    <row r="1385" spans="1:17" x14ac:dyDescent="0.3">
      <c r="A1385" t="s">
        <v>2939</v>
      </c>
      <c r="B1385" t="s">
        <v>2940</v>
      </c>
      <c r="C1385" t="s">
        <v>3186</v>
      </c>
      <c r="D1385" t="s">
        <v>262</v>
      </c>
      <c r="E1385">
        <v>1286.4849552000001</v>
      </c>
      <c r="F1385">
        <v>1285.95</v>
      </c>
      <c r="G1385">
        <v>306.27711800095898</v>
      </c>
      <c r="H1385">
        <v>-7.82662111702406</v>
      </c>
      <c r="I1385">
        <v>24.814813350094401</v>
      </c>
      <c r="J1385">
        <v>-4.96461560441755</v>
      </c>
      <c r="K1385">
        <v>1411.51460620487</v>
      </c>
      <c r="L1385">
        <v>1168.2654534328699</v>
      </c>
      <c r="M1385">
        <v>32.092360939837803</v>
      </c>
      <c r="N1385">
        <v>0.90479631812440697</v>
      </c>
      <c r="O1385">
        <v>35.071348030638802</v>
      </c>
      <c r="P1385">
        <v>351.21052631578902</v>
      </c>
      <c r="Q1385">
        <v>0.174675394914656</v>
      </c>
    </row>
    <row r="1386" spans="1:17" x14ac:dyDescent="0.3">
      <c r="A1386" t="s">
        <v>2941</v>
      </c>
      <c r="B1386" t="s">
        <v>2942</v>
      </c>
      <c r="C1386" t="s">
        <v>3186</v>
      </c>
      <c r="D1386" t="s">
        <v>161</v>
      </c>
      <c r="E1386">
        <v>1282.5885391520001</v>
      </c>
      <c r="F1386">
        <v>193.12</v>
      </c>
      <c r="G1386">
        <v>52.932895071770098</v>
      </c>
      <c r="H1386">
        <v>-12.3727119659865</v>
      </c>
      <c r="I1386">
        <v>65.004082067997501</v>
      </c>
      <c r="J1386">
        <v>-4.51700132310049</v>
      </c>
      <c r="K1386">
        <v>203.99368166630899</v>
      </c>
      <c r="L1386">
        <v>169.798375025421</v>
      </c>
      <c r="M1386">
        <v>32.030896745343497</v>
      </c>
      <c r="N1386">
        <v>0.34352953604368103</v>
      </c>
      <c r="O1386">
        <v>31.9335128417564</v>
      </c>
      <c r="P1386">
        <v>100.43591074208599</v>
      </c>
      <c r="Q1386">
        <v>0.19640027734830501</v>
      </c>
    </row>
    <row r="1387" spans="1:17" x14ac:dyDescent="0.3">
      <c r="A1387" t="s">
        <v>2943</v>
      </c>
      <c r="B1387" t="s">
        <v>2944</v>
      </c>
      <c r="C1387" t="s">
        <v>3186</v>
      </c>
      <c r="D1387" t="s">
        <v>288</v>
      </c>
      <c r="E1387">
        <v>1281.601243656</v>
      </c>
      <c r="F1387">
        <v>19.440000000000001</v>
      </c>
      <c r="G1387">
        <v>-27.865824281165999</v>
      </c>
      <c r="H1387">
        <v>-0.89275283397473004</v>
      </c>
      <c r="I1387">
        <v>-29.9845995640101</v>
      </c>
      <c r="J1387">
        <v>-4.3802332696811801</v>
      </c>
      <c r="K1387">
        <v>21.5711404420652</v>
      </c>
      <c r="L1387">
        <v>23.687944660408299</v>
      </c>
      <c r="M1387">
        <v>29.879836055912001</v>
      </c>
      <c r="N1387">
        <v>0.98970611780682005</v>
      </c>
      <c r="O1387">
        <v>116.049382716049</v>
      </c>
      <c r="P1387">
        <v>6.5205479452054904</v>
      </c>
      <c r="Q1387">
        <v>7.4137583903955001E-2</v>
      </c>
    </row>
    <row r="1388" spans="1:17" x14ac:dyDescent="0.3">
      <c r="A1388" t="s">
        <v>2945</v>
      </c>
      <c r="B1388" t="s">
        <v>2946</v>
      </c>
      <c r="C1388" t="s">
        <v>3186</v>
      </c>
      <c r="D1388" t="s">
        <v>451</v>
      </c>
      <c r="E1388">
        <v>1278.7787456000001</v>
      </c>
      <c r="F1388">
        <v>257.8</v>
      </c>
      <c r="G1388">
        <v>122.674016967792</v>
      </c>
      <c r="H1388">
        <v>5.9631547722252796</v>
      </c>
      <c r="I1388">
        <v>75.056808103024395</v>
      </c>
      <c r="J1388">
        <v>19.738265480910499</v>
      </c>
      <c r="K1388">
        <v>215.97091454880899</v>
      </c>
      <c r="L1388">
        <v>167.745462525053</v>
      </c>
      <c r="M1388">
        <v>80.702653884223494</v>
      </c>
      <c r="N1388">
        <v>0.74249992531571196</v>
      </c>
      <c r="O1388">
        <v>4.7323506594258902</v>
      </c>
      <c r="P1388">
        <v>191.62895927601801</v>
      </c>
      <c r="Q1388">
        <v>7.4959590318196004E-2</v>
      </c>
    </row>
    <row r="1389" spans="1:17" x14ac:dyDescent="0.3">
      <c r="A1389" t="s">
        <v>2947</v>
      </c>
      <c r="B1389" t="s">
        <v>2948</v>
      </c>
      <c r="C1389" t="s">
        <v>3186</v>
      </c>
      <c r="D1389" t="s">
        <v>83</v>
      </c>
      <c r="E1389">
        <v>1277.2022055519999</v>
      </c>
      <c r="F1389">
        <v>132.86000000000001</v>
      </c>
      <c r="G1389">
        <v>0.84825056471398197</v>
      </c>
      <c r="H1389">
        <v>47.412899386926597</v>
      </c>
      <c r="I1389">
        <v>9.5145289581912493</v>
      </c>
      <c r="J1389">
        <v>8.7131456143272796</v>
      </c>
      <c r="K1389">
        <v>112.553724544952</v>
      </c>
      <c r="L1389">
        <v>107.90432144519001</v>
      </c>
      <c r="M1389">
        <v>55.3479808115165</v>
      </c>
      <c r="N1389">
        <v>3.3798016129428099</v>
      </c>
      <c r="O1389">
        <v>23.167243715188899</v>
      </c>
      <c r="P1389">
        <v>52.013729977116697</v>
      </c>
      <c r="Q1389">
        <v>-2.2094230758879001E-2</v>
      </c>
    </row>
    <row r="1390" spans="1:17" x14ac:dyDescent="0.3">
      <c r="A1390" t="s">
        <v>2949</v>
      </c>
      <c r="B1390" t="s">
        <v>2950</v>
      </c>
      <c r="C1390" t="s">
        <v>3186</v>
      </c>
      <c r="D1390" t="s">
        <v>185</v>
      </c>
      <c r="E1390">
        <v>1271.2612292199999</v>
      </c>
      <c r="F1390">
        <v>573.4</v>
      </c>
      <c r="G1390">
        <v>-19.783743278403001</v>
      </c>
      <c r="H1390">
        <v>18.521494996553599</v>
      </c>
      <c r="I1390">
        <v>8.1049615701228497</v>
      </c>
      <c r="J1390">
        <v>-7.0981694101857098</v>
      </c>
      <c r="K1390">
        <v>568.72879251385905</v>
      </c>
      <c r="L1390">
        <v>508.30707155561498</v>
      </c>
      <c r="M1390">
        <v>32.493518704604703</v>
      </c>
      <c r="N1390">
        <v>1.5716571875560099</v>
      </c>
      <c r="O1390">
        <v>22.0439483780955</v>
      </c>
      <c r="P1390">
        <v>46.9126313092492</v>
      </c>
      <c r="Q1390">
        <v>6.8917449404612002E-2</v>
      </c>
    </row>
    <row r="1391" spans="1:17" x14ac:dyDescent="0.3">
      <c r="A1391" t="s">
        <v>2951</v>
      </c>
      <c r="B1391" t="s">
        <v>2952</v>
      </c>
      <c r="C1391" t="s">
        <v>3186</v>
      </c>
      <c r="D1391" t="s">
        <v>999</v>
      </c>
      <c r="E1391">
        <v>1269.80733975</v>
      </c>
      <c r="F1391">
        <v>899.7</v>
      </c>
      <c r="G1391">
        <v>48.872159228470998</v>
      </c>
      <c r="H1391">
        <v>30.3075939237802</v>
      </c>
      <c r="I1391">
        <v>15.4530665594858</v>
      </c>
      <c r="J1391">
        <v>16.482840624565402</v>
      </c>
      <c r="K1391">
        <v>779.81954445967403</v>
      </c>
      <c r="L1391">
        <v>734.35877864481301</v>
      </c>
      <c r="M1391">
        <v>66.002287330060398</v>
      </c>
      <c r="N1391">
        <v>2.0111930580538702</v>
      </c>
      <c r="O1391">
        <v>10.5590752473046</v>
      </c>
      <c r="P1391">
        <v>77.876631079478003</v>
      </c>
      <c r="Q1391">
        <v>0.12539909238729199</v>
      </c>
    </row>
    <row r="1392" spans="1:17" x14ac:dyDescent="0.3">
      <c r="A1392" t="s">
        <v>2953</v>
      </c>
      <c r="B1392" t="s">
        <v>2954</v>
      </c>
      <c r="C1392" t="s">
        <v>3186</v>
      </c>
      <c r="D1392" t="s">
        <v>631</v>
      </c>
      <c r="E1392">
        <v>1268.7929941499999</v>
      </c>
      <c r="F1392">
        <v>176.55</v>
      </c>
      <c r="G1392">
        <v>2.4458073186751701</v>
      </c>
      <c r="H1392">
        <v>2.71850360365399</v>
      </c>
      <c r="I1392">
        <v>33.300158540544501</v>
      </c>
      <c r="J1392">
        <v>-2.6681737727724499</v>
      </c>
      <c r="K1392">
        <v>180.084384922151</v>
      </c>
      <c r="L1392">
        <v>155.61941435636399</v>
      </c>
      <c r="M1392">
        <v>40.975420950513097</v>
      </c>
      <c r="N1392">
        <v>0.62204606800311502</v>
      </c>
      <c r="O1392">
        <v>25.148683092608302</v>
      </c>
      <c r="P1392">
        <v>81.635802469135797</v>
      </c>
      <c r="Q1392">
        <v>0.14977608953371499</v>
      </c>
    </row>
    <row r="1393" spans="1:17" x14ac:dyDescent="0.3">
      <c r="A1393" t="s">
        <v>2955</v>
      </c>
      <c r="B1393" t="s">
        <v>2956</v>
      </c>
      <c r="C1393" t="s">
        <v>3186</v>
      </c>
      <c r="D1393" t="s">
        <v>468</v>
      </c>
      <c r="E1393">
        <v>1268.46020909</v>
      </c>
      <c r="F1393">
        <v>549.54999999999995</v>
      </c>
      <c r="G1393">
        <v>-17.355000057920901</v>
      </c>
      <c r="H1393">
        <v>15.156968168151099</v>
      </c>
      <c r="I1393">
        <v>4.7970473724131999</v>
      </c>
      <c r="J1393">
        <v>-3.9029496932340999</v>
      </c>
      <c r="K1393">
        <v>516.20191172599198</v>
      </c>
      <c r="L1393">
        <v>480.40646640974501</v>
      </c>
      <c r="M1393">
        <v>51.588282647982297</v>
      </c>
      <c r="N1393">
        <v>0.52845006402154904</v>
      </c>
      <c r="O1393">
        <v>19.1702301883359</v>
      </c>
      <c r="P1393">
        <v>55.240112994350199</v>
      </c>
      <c r="Q1393">
        <v>-1.3144649755108999E-2</v>
      </c>
    </row>
    <row r="1394" spans="1:17" x14ac:dyDescent="0.3">
      <c r="A1394" t="s">
        <v>2957</v>
      </c>
      <c r="B1394" t="s">
        <v>2958</v>
      </c>
      <c r="C1394" t="s">
        <v>3186</v>
      </c>
      <c r="D1394" t="s">
        <v>327</v>
      </c>
      <c r="E1394">
        <v>1267.502301</v>
      </c>
      <c r="F1394">
        <v>60.45</v>
      </c>
      <c r="G1394">
        <v>499.72875505254302</v>
      </c>
      <c r="H1394">
        <v>61.398713708137301</v>
      </c>
      <c r="I1394">
        <v>219.84186109414199</v>
      </c>
      <c r="J1394">
        <v>20.710781548133401</v>
      </c>
      <c r="K1394">
        <v>38.398118371052099</v>
      </c>
      <c r="L1394">
        <v>29.346670542623901</v>
      </c>
      <c r="M1394">
        <v>90.400618785060701</v>
      </c>
      <c r="N1394">
        <v>1.8732118842243199</v>
      </c>
      <c r="O1394">
        <v>0</v>
      </c>
      <c r="P1394">
        <v>585.76290414066898</v>
      </c>
    </row>
    <row r="1395" spans="1:17" x14ac:dyDescent="0.3">
      <c r="A1395" t="s">
        <v>2959</v>
      </c>
      <c r="B1395" t="s">
        <v>2960</v>
      </c>
      <c r="C1395" t="s">
        <v>3186</v>
      </c>
      <c r="D1395" t="s">
        <v>21</v>
      </c>
      <c r="E1395">
        <v>1264.2432871200001</v>
      </c>
      <c r="F1395">
        <v>303.60000000000002</v>
      </c>
      <c r="G1395">
        <v>-25.650817066158702</v>
      </c>
      <c r="H1395">
        <v>4.5953189775698799</v>
      </c>
      <c r="I1395">
        <v>-14.6643606004451</v>
      </c>
      <c r="J1395">
        <v>-3.4400056387923401</v>
      </c>
      <c r="M1395">
        <v>45.7070653057337</v>
      </c>
      <c r="O1395">
        <v>14.8880105401844</v>
      </c>
      <c r="P1395">
        <v>5.8024046001045404</v>
      </c>
    </row>
    <row r="1396" spans="1:17" x14ac:dyDescent="0.3">
      <c r="A1396" t="s">
        <v>2961</v>
      </c>
      <c r="B1396" t="s">
        <v>2962</v>
      </c>
      <c r="C1396" t="s">
        <v>3186</v>
      </c>
      <c r="D1396" t="s">
        <v>106</v>
      </c>
      <c r="E1396">
        <v>1260.6189971599999</v>
      </c>
      <c r="F1396">
        <v>494.35</v>
      </c>
      <c r="G1396">
        <v>67.322199117301295</v>
      </c>
      <c r="H1396">
        <v>-19.011711059137699</v>
      </c>
      <c r="I1396">
        <v>9.0070785277639693</v>
      </c>
      <c r="J1396">
        <v>-7.1370867473119297</v>
      </c>
      <c r="K1396">
        <v>557.48270851587404</v>
      </c>
      <c r="L1396">
        <v>470.31256054815702</v>
      </c>
      <c r="M1396">
        <v>13.393695716830999</v>
      </c>
      <c r="N1396">
        <v>0.51746130967495496</v>
      </c>
      <c r="O1396">
        <v>43.622939213108097</v>
      </c>
      <c r="P1396">
        <v>148.04315102859999</v>
      </c>
      <c r="Q1396">
        <v>0.17988459734447901</v>
      </c>
    </row>
    <row r="1397" spans="1:17" x14ac:dyDescent="0.3">
      <c r="A1397" t="s">
        <v>2963</v>
      </c>
      <c r="B1397" t="s">
        <v>2964</v>
      </c>
      <c r="C1397" t="s">
        <v>3186</v>
      </c>
      <c r="D1397" t="s">
        <v>648</v>
      </c>
      <c r="E1397">
        <v>1259.65049905</v>
      </c>
      <c r="F1397">
        <v>144.35</v>
      </c>
      <c r="G1397">
        <v>-47.830357174444501</v>
      </c>
      <c r="H1397">
        <v>-9.5080288909642601</v>
      </c>
      <c r="I1397">
        <v>-22.7952863488205</v>
      </c>
      <c r="J1397">
        <v>-0.24195671553605599</v>
      </c>
      <c r="K1397">
        <v>150.05303145361501</v>
      </c>
      <c r="L1397">
        <v>159.06034406185401</v>
      </c>
      <c r="M1397">
        <v>51.540488285875</v>
      </c>
      <c r="N1397">
        <v>0.65569060713446803</v>
      </c>
      <c r="O1397">
        <v>38.517492206442597</v>
      </c>
      <c r="P1397">
        <v>14.200949367088599</v>
      </c>
      <c r="Q1397">
        <v>6.9472240485837999E-2</v>
      </c>
    </row>
    <row r="1398" spans="1:17" x14ac:dyDescent="0.3">
      <c r="A1398" t="s">
        <v>2965</v>
      </c>
      <c r="B1398" t="s">
        <v>2966</v>
      </c>
      <c r="C1398" t="s">
        <v>3186</v>
      </c>
      <c r="D1398" t="s">
        <v>527</v>
      </c>
      <c r="E1398">
        <v>1256.0478969599999</v>
      </c>
      <c r="F1398">
        <v>518.4</v>
      </c>
      <c r="G1398">
        <v>-19.501552646932399</v>
      </c>
      <c r="H1398">
        <v>-5.19386753036662</v>
      </c>
      <c r="I1398">
        <v>18.7885428950609</v>
      </c>
      <c r="J1398">
        <v>-4.2518234638281998</v>
      </c>
      <c r="K1398">
        <v>553.31374935746499</v>
      </c>
      <c r="L1398">
        <v>499.83109352091702</v>
      </c>
      <c r="M1398">
        <v>19.354199572695499</v>
      </c>
      <c r="N1398">
        <v>0.39347568621734802</v>
      </c>
      <c r="O1398">
        <v>31.172839506172799</v>
      </c>
      <c r="P1398">
        <v>53.577247815138399</v>
      </c>
      <c r="Q1398">
        <v>0.14141794416793799</v>
      </c>
    </row>
    <row r="1399" spans="1:17" x14ac:dyDescent="0.3">
      <c r="A1399" t="s">
        <v>2967</v>
      </c>
      <c r="B1399" t="s">
        <v>2968</v>
      </c>
      <c r="C1399" t="s">
        <v>3186</v>
      </c>
      <c r="D1399" t="s">
        <v>197</v>
      </c>
      <c r="E1399">
        <v>1254.55651476</v>
      </c>
      <c r="F1399">
        <v>790.8</v>
      </c>
      <c r="G1399">
        <v>57.496514436168503</v>
      </c>
      <c r="H1399">
        <v>-10.0079171171434</v>
      </c>
      <c r="I1399">
        <v>18.350876423648899</v>
      </c>
      <c r="J1399">
        <v>-6.8724219460302001</v>
      </c>
      <c r="K1399">
        <v>859.04016935193499</v>
      </c>
      <c r="L1399">
        <v>753.52889529555205</v>
      </c>
      <c r="M1399">
        <v>37.281493104420299</v>
      </c>
      <c r="N1399">
        <v>0.59300809175955704</v>
      </c>
      <c r="O1399">
        <v>38.4104704097116</v>
      </c>
      <c r="P1399">
        <v>112.010723860589</v>
      </c>
      <c r="Q1399">
        <v>0.18760260001012399</v>
      </c>
    </row>
    <row r="1400" spans="1:17" x14ac:dyDescent="0.3">
      <c r="A1400" t="s">
        <v>2969</v>
      </c>
      <c r="B1400" t="s">
        <v>2970</v>
      </c>
      <c r="C1400" t="s">
        <v>3186</v>
      </c>
      <c r="E1400">
        <v>1253.7</v>
      </c>
      <c r="F1400">
        <v>447.75</v>
      </c>
      <c r="G1400">
        <v>170.868803160357</v>
      </c>
      <c r="H1400">
        <v>44.902657566158403</v>
      </c>
      <c r="I1400">
        <v>-6.0798059315531301</v>
      </c>
      <c r="J1400">
        <v>7.75689101995009</v>
      </c>
      <c r="K1400">
        <v>372.04505139457399</v>
      </c>
      <c r="L1400">
        <v>364.38536692130799</v>
      </c>
      <c r="M1400">
        <v>93.440572227907097</v>
      </c>
      <c r="N1400">
        <v>1.85503480980728</v>
      </c>
      <c r="O1400">
        <v>110.854271356783</v>
      </c>
      <c r="P1400">
        <v>204.591836734693</v>
      </c>
    </row>
    <row r="1401" spans="1:17" x14ac:dyDescent="0.3">
      <c r="A1401" t="s">
        <v>2971</v>
      </c>
      <c r="B1401" t="s">
        <v>2972</v>
      </c>
      <c r="C1401" t="s">
        <v>3186</v>
      </c>
      <c r="D1401" t="s">
        <v>398</v>
      </c>
      <c r="E1401">
        <v>1251.4650963199999</v>
      </c>
      <c r="F1401">
        <v>3921.2</v>
      </c>
      <c r="G1401">
        <v>0.33260699716340197</v>
      </c>
      <c r="H1401">
        <v>-1.61801560068799</v>
      </c>
      <c r="I1401">
        <v>21.914396494782402</v>
      </c>
      <c r="J1401">
        <v>-2.1911643006577601</v>
      </c>
      <c r="K1401">
        <v>3944.5528771347599</v>
      </c>
      <c r="L1401">
        <v>3499.27216871574</v>
      </c>
      <c r="M1401">
        <v>38.750138903412903</v>
      </c>
      <c r="N1401">
        <v>0.20125330607795899</v>
      </c>
      <c r="O1401">
        <v>16.130266245026998</v>
      </c>
      <c r="P1401">
        <v>61.6989690721649</v>
      </c>
      <c r="Q1401">
        <v>1.5099397380483E-2</v>
      </c>
    </row>
    <row r="1402" spans="1:17" x14ac:dyDescent="0.3">
      <c r="A1402" t="s">
        <v>2973</v>
      </c>
      <c r="B1402" t="s">
        <v>2974</v>
      </c>
      <c r="C1402" t="s">
        <v>3186</v>
      </c>
      <c r="D1402" t="s">
        <v>197</v>
      </c>
      <c r="E1402">
        <v>1249.8</v>
      </c>
      <c r="F1402">
        <v>124.98</v>
      </c>
      <c r="G1402">
        <v>90.743337589053894</v>
      </c>
      <c r="H1402">
        <v>23.363657496014401</v>
      </c>
      <c r="I1402">
        <v>48.632330702140003</v>
      </c>
      <c r="J1402">
        <v>-4.4497719044184603</v>
      </c>
      <c r="K1402">
        <v>110.23998657990499</v>
      </c>
      <c r="L1402">
        <v>90.791372901565694</v>
      </c>
      <c r="M1402">
        <v>49.858064313599598</v>
      </c>
      <c r="N1402">
        <v>1.5585449688158199</v>
      </c>
      <c r="O1402">
        <v>10.817730836933899</v>
      </c>
      <c r="P1402">
        <v>147.48514851485101</v>
      </c>
      <c r="Q1402">
        <v>7.8507730232457995E-2</v>
      </c>
    </row>
    <row r="1403" spans="1:17" x14ac:dyDescent="0.3">
      <c r="A1403" t="s">
        <v>2975</v>
      </c>
      <c r="B1403" t="s">
        <v>2976</v>
      </c>
      <c r="C1403" t="s">
        <v>3186</v>
      </c>
      <c r="D1403" t="s">
        <v>46</v>
      </c>
      <c r="E1403">
        <v>1246.45633266</v>
      </c>
      <c r="F1403">
        <v>218.13</v>
      </c>
      <c r="G1403">
        <v>277.89680198145999</v>
      </c>
      <c r="H1403">
        <v>47.561979739869102</v>
      </c>
      <c r="I1403">
        <v>140.65979876240101</v>
      </c>
      <c r="J1403">
        <v>6.3607150587717101</v>
      </c>
      <c r="K1403">
        <v>162.859319044491</v>
      </c>
      <c r="L1403">
        <v>124.991384501745</v>
      </c>
      <c r="M1403">
        <v>79.719936263705705</v>
      </c>
      <c r="N1403">
        <v>2.4949041034613999</v>
      </c>
      <c r="O1403">
        <v>4.9832668592123897</v>
      </c>
      <c r="P1403">
        <v>304.31881371640401</v>
      </c>
      <c r="Q1403">
        <v>0.127508567017318</v>
      </c>
    </row>
    <row r="1404" spans="1:17" x14ac:dyDescent="0.3">
      <c r="A1404" t="s">
        <v>2977</v>
      </c>
      <c r="B1404" t="s">
        <v>2978</v>
      </c>
      <c r="C1404" t="s">
        <v>3186</v>
      </c>
      <c r="D1404" t="s">
        <v>609</v>
      </c>
      <c r="E1404">
        <v>1243.586269163</v>
      </c>
      <c r="F1404">
        <v>192.89</v>
      </c>
      <c r="G1404">
        <v>-37.484740718264298</v>
      </c>
      <c r="H1404">
        <v>-7.8067786742055896</v>
      </c>
      <c r="I1404">
        <v>-24.925671978578901</v>
      </c>
      <c r="J1404">
        <v>-2.9343902347932</v>
      </c>
      <c r="K1404">
        <v>206.43641898132799</v>
      </c>
      <c r="L1404">
        <v>223.10446325629999</v>
      </c>
      <c r="M1404">
        <v>34.967830216747203</v>
      </c>
      <c r="N1404">
        <v>0.72528409627873802</v>
      </c>
      <c r="O1404">
        <v>59.5987350303282</v>
      </c>
      <c r="P1404">
        <v>3.67643106691748</v>
      </c>
      <c r="Q1404">
        <v>6.8720282373011005E-2</v>
      </c>
    </row>
    <row r="1405" spans="1:17" x14ac:dyDescent="0.3">
      <c r="A1405" t="s">
        <v>2979</v>
      </c>
      <c r="B1405" t="s">
        <v>2980</v>
      </c>
      <c r="C1405" t="s">
        <v>3186</v>
      </c>
      <c r="D1405" t="s">
        <v>127</v>
      </c>
      <c r="E1405">
        <v>1242.2581070199999</v>
      </c>
      <c r="F1405">
        <v>651.35</v>
      </c>
      <c r="G1405">
        <v>-17.543561170297199</v>
      </c>
      <c r="H1405">
        <v>-8.2043868771372601</v>
      </c>
      <c r="I1405">
        <v>-5.7284121827510202</v>
      </c>
      <c r="J1405">
        <v>-3.0334314712328498</v>
      </c>
      <c r="K1405">
        <v>679.29805834091599</v>
      </c>
      <c r="L1405">
        <v>652.47634030765801</v>
      </c>
      <c r="M1405">
        <v>40.550649645618002</v>
      </c>
      <c r="N1405">
        <v>1.0713479060745601</v>
      </c>
      <c r="O1405">
        <v>29.7305596069701</v>
      </c>
      <c r="P1405">
        <v>18.6429872495446</v>
      </c>
      <c r="Q1405">
        <v>5.0618023607638001E-2</v>
      </c>
    </row>
    <row r="1406" spans="1:17" x14ac:dyDescent="0.3">
      <c r="A1406" t="s">
        <v>2981</v>
      </c>
      <c r="B1406" t="s">
        <v>2982</v>
      </c>
      <c r="C1406" t="s">
        <v>3186</v>
      </c>
      <c r="D1406" t="s">
        <v>197</v>
      </c>
      <c r="E1406">
        <v>1234.9377635000001</v>
      </c>
      <c r="F1406">
        <v>135.55000000000001</v>
      </c>
      <c r="G1406">
        <v>-9.9945602712033708</v>
      </c>
      <c r="H1406">
        <v>-5.3555026856909302</v>
      </c>
      <c r="I1406">
        <v>-0.47961372339056302</v>
      </c>
      <c r="J1406">
        <v>-3.1132886630873902</v>
      </c>
      <c r="K1406">
        <v>138.83894705729301</v>
      </c>
      <c r="L1406">
        <v>131.43225901583</v>
      </c>
      <c r="M1406">
        <v>33.9406083354963</v>
      </c>
      <c r="N1406">
        <v>0.58068834464587005</v>
      </c>
      <c r="O1406">
        <v>15.0866838804869</v>
      </c>
      <c r="P1406">
        <v>24.357798165137599</v>
      </c>
      <c r="Q1406">
        <v>8.9546984338112007E-2</v>
      </c>
    </row>
    <row r="1407" spans="1:17" x14ac:dyDescent="0.3">
      <c r="A1407" t="s">
        <v>2983</v>
      </c>
      <c r="B1407" t="s">
        <v>2984</v>
      </c>
      <c r="C1407" t="s">
        <v>3186</v>
      </c>
      <c r="D1407" t="s">
        <v>141</v>
      </c>
      <c r="E1407">
        <v>1232.9887733799901</v>
      </c>
      <c r="F1407">
        <v>248.29</v>
      </c>
      <c r="G1407">
        <v>25.997672907499499</v>
      </c>
      <c r="H1407">
        <v>20.746944888425599</v>
      </c>
      <c r="I1407">
        <v>62.035818282329998</v>
      </c>
      <c r="J1407">
        <v>-2.6873080564555498</v>
      </c>
      <c r="K1407">
        <v>226.65415304238999</v>
      </c>
      <c r="L1407">
        <v>187.691197611018</v>
      </c>
      <c r="M1407">
        <v>45.496002103243903</v>
      </c>
      <c r="N1407">
        <v>1.1684246182308999</v>
      </c>
      <c r="O1407">
        <v>13.5768657618107</v>
      </c>
      <c r="P1407">
        <v>92.026295436968198</v>
      </c>
    </row>
    <row r="1408" spans="1:17" x14ac:dyDescent="0.3">
      <c r="A1408" t="s">
        <v>2985</v>
      </c>
      <c r="B1408" t="s">
        <v>2986</v>
      </c>
      <c r="C1408" t="s">
        <v>3186</v>
      </c>
      <c r="D1408" t="s">
        <v>785</v>
      </c>
      <c r="E1408">
        <v>1227.3189</v>
      </c>
      <c r="F1408">
        <v>229.62</v>
      </c>
      <c r="G1408">
        <v>-55.730692531886298</v>
      </c>
      <c r="H1408">
        <v>-18.390614622367</v>
      </c>
      <c r="I1408">
        <v>-56.914819828620203</v>
      </c>
      <c r="J1408">
        <v>1.6696300405981701</v>
      </c>
      <c r="K1408">
        <v>243.25253387875199</v>
      </c>
      <c r="M1408">
        <v>52.966611741197902</v>
      </c>
      <c r="N1408">
        <v>1.24531810757911</v>
      </c>
      <c r="O1408">
        <v>102.943994425572</v>
      </c>
      <c r="P1408">
        <v>8.3164300202839705</v>
      </c>
    </row>
    <row r="1409" spans="1:17" x14ac:dyDescent="0.3">
      <c r="A1409" t="s">
        <v>2987</v>
      </c>
      <c r="B1409" t="s">
        <v>2988</v>
      </c>
      <c r="C1409" t="s">
        <v>3186</v>
      </c>
      <c r="D1409" t="s">
        <v>21</v>
      </c>
      <c r="E1409">
        <v>1217.2555199999999</v>
      </c>
      <c r="F1409">
        <v>1026.7</v>
      </c>
      <c r="G1409">
        <v>-28.3318339543709</v>
      </c>
      <c r="H1409">
        <v>0.55684675534766903</v>
      </c>
      <c r="I1409">
        <v>-29.463620446393001</v>
      </c>
      <c r="J1409">
        <v>-1.3445849049788701</v>
      </c>
      <c r="K1409">
        <v>1058.6685059982899</v>
      </c>
      <c r="L1409">
        <v>1085.2065959603001</v>
      </c>
      <c r="M1409">
        <v>44.988469118057402</v>
      </c>
      <c r="N1409">
        <v>0.64369726688027096</v>
      </c>
      <c r="O1409">
        <v>42.9239310411999</v>
      </c>
      <c r="P1409">
        <v>7.4459735231018698</v>
      </c>
      <c r="Q1409">
        <v>0.103830237597241</v>
      </c>
    </row>
    <row r="1410" spans="1:17" x14ac:dyDescent="0.3">
      <c r="A1410" t="s">
        <v>2989</v>
      </c>
      <c r="B1410" t="s">
        <v>2990</v>
      </c>
      <c r="C1410" t="s">
        <v>3186</v>
      </c>
      <c r="D1410" t="s">
        <v>423</v>
      </c>
      <c r="E1410">
        <v>1212.8498990399901</v>
      </c>
      <c r="F1410">
        <v>185.88</v>
      </c>
      <c r="G1410">
        <v>56.456039422140897</v>
      </c>
      <c r="H1410">
        <v>53.016991920709899</v>
      </c>
      <c r="I1410">
        <v>-12.788833865220999</v>
      </c>
      <c r="J1410">
        <v>-1.8424099412282799</v>
      </c>
      <c r="K1410">
        <v>162.92269278508201</v>
      </c>
      <c r="L1410">
        <v>168.93306883539799</v>
      </c>
      <c r="M1410">
        <v>98.328615753662106</v>
      </c>
      <c r="N1410">
        <v>1.60291983667714</v>
      </c>
      <c r="O1410">
        <v>60.452980417473597</v>
      </c>
      <c r="P1410">
        <v>91.628865979381402</v>
      </c>
      <c r="Q1410">
        <v>3.6905794302358998E-2</v>
      </c>
    </row>
    <row r="1411" spans="1:17" x14ac:dyDescent="0.3">
      <c r="A1411" t="s">
        <v>2991</v>
      </c>
      <c r="B1411" t="s">
        <v>2992</v>
      </c>
      <c r="C1411" t="s">
        <v>3186</v>
      </c>
      <c r="D1411" t="s">
        <v>132</v>
      </c>
      <c r="E1411">
        <v>1211.8986239999999</v>
      </c>
      <c r="F1411">
        <v>992</v>
      </c>
      <c r="G1411">
        <v>40.633026275989103</v>
      </c>
      <c r="H1411">
        <v>-9.6404764769755698</v>
      </c>
      <c r="I1411">
        <v>-6.1937584292284003</v>
      </c>
      <c r="J1411">
        <v>-5.7848768286455003</v>
      </c>
      <c r="K1411">
        <v>922.025878724721</v>
      </c>
      <c r="L1411">
        <v>859.37128264216403</v>
      </c>
      <c r="M1411">
        <v>66.027209876807305</v>
      </c>
      <c r="N1411">
        <v>0.49859682340558198</v>
      </c>
      <c r="O1411">
        <v>13.4072580645161</v>
      </c>
      <c r="P1411">
        <v>77.142857142857096</v>
      </c>
    </row>
    <row r="1412" spans="1:17" x14ac:dyDescent="0.3">
      <c r="A1412" t="s">
        <v>2993</v>
      </c>
      <c r="B1412" t="s">
        <v>2994</v>
      </c>
      <c r="C1412" t="s">
        <v>3186</v>
      </c>
      <c r="D1412" t="s">
        <v>382</v>
      </c>
      <c r="E1412">
        <v>1210.818847</v>
      </c>
      <c r="F1412">
        <v>243.5</v>
      </c>
      <c r="G1412">
        <v>-7.9584087093469504</v>
      </c>
      <c r="H1412">
        <v>-7.1551314880044599</v>
      </c>
      <c r="I1412">
        <v>4.6242403974210298</v>
      </c>
      <c r="J1412">
        <v>1.2784084642622899</v>
      </c>
      <c r="K1412">
        <v>231.46843366906401</v>
      </c>
      <c r="L1412">
        <v>221.817262577593</v>
      </c>
      <c r="M1412">
        <v>65.322673075063094</v>
      </c>
      <c r="N1412">
        <v>1.16432346288011</v>
      </c>
      <c r="O1412">
        <v>10.862422997946499</v>
      </c>
      <c r="P1412">
        <v>32.806108535587597</v>
      </c>
      <c r="Q1412">
        <v>6.3906858748966996E-2</v>
      </c>
    </row>
    <row r="1413" spans="1:17" x14ac:dyDescent="0.3">
      <c r="A1413" t="s">
        <v>2995</v>
      </c>
      <c r="B1413" t="s">
        <v>2996</v>
      </c>
      <c r="C1413" t="s">
        <v>3186</v>
      </c>
      <c r="D1413" t="s">
        <v>1011</v>
      </c>
      <c r="E1413">
        <v>1205.3980302</v>
      </c>
      <c r="F1413">
        <v>855.4</v>
      </c>
      <c r="G1413">
        <v>-4.5160661328002298</v>
      </c>
      <c r="H1413">
        <v>12.6139830401856</v>
      </c>
      <c r="I1413">
        <v>38.635696582910903</v>
      </c>
      <c r="J1413">
        <v>-2.08891303684856</v>
      </c>
      <c r="K1413">
        <v>813.41284157189898</v>
      </c>
      <c r="L1413">
        <v>704.580385654628</v>
      </c>
      <c r="M1413">
        <v>49.1544228473687</v>
      </c>
      <c r="N1413">
        <v>0.38383691835051698</v>
      </c>
      <c r="O1413">
        <v>15.618424129062401</v>
      </c>
      <c r="P1413">
        <v>63.869731800766203</v>
      </c>
      <c r="Q1413">
        <v>0.112930005552398</v>
      </c>
    </row>
    <row r="1414" spans="1:17" x14ac:dyDescent="0.3">
      <c r="A1414" t="s">
        <v>2997</v>
      </c>
      <c r="B1414" t="s">
        <v>2998</v>
      </c>
      <c r="C1414" t="s">
        <v>3186</v>
      </c>
      <c r="D1414" t="s">
        <v>2999</v>
      </c>
      <c r="E1414">
        <v>1203.2474206500001</v>
      </c>
      <c r="F1414">
        <v>1401.95</v>
      </c>
      <c r="G1414">
        <v>48.45067487467</v>
      </c>
      <c r="H1414">
        <v>0.29339784692381898</v>
      </c>
      <c r="I1414">
        <v>69.770719078536899</v>
      </c>
      <c r="J1414">
        <v>-3.3228944634355302</v>
      </c>
      <c r="K1414">
        <v>1306.7337939065601</v>
      </c>
      <c r="L1414">
        <v>1004.3079467825499</v>
      </c>
      <c r="M1414">
        <v>43.189492451553903</v>
      </c>
      <c r="N1414">
        <v>0.40337341446453601</v>
      </c>
      <c r="O1414">
        <v>10.5602910232176</v>
      </c>
      <c r="P1414">
        <v>112.416666666666</v>
      </c>
      <c r="Q1414">
        <v>0.100215251089792</v>
      </c>
    </row>
    <row r="1415" spans="1:17" x14ac:dyDescent="0.3">
      <c r="A1415" t="s">
        <v>3000</v>
      </c>
      <c r="B1415" t="s">
        <v>3001</v>
      </c>
      <c r="C1415" t="s">
        <v>3186</v>
      </c>
      <c r="D1415" t="s">
        <v>285</v>
      </c>
      <c r="E1415">
        <v>1202.9615126250001</v>
      </c>
      <c r="F1415">
        <v>436.25</v>
      </c>
      <c r="G1415">
        <v>-39.857777798359002</v>
      </c>
      <c r="H1415">
        <v>11.153093402429</v>
      </c>
      <c r="I1415">
        <v>-8.7754021015463302</v>
      </c>
      <c r="J1415">
        <v>-0.23370936345554499</v>
      </c>
      <c r="K1415">
        <v>410.93981916011899</v>
      </c>
      <c r="L1415">
        <v>430.69577035779997</v>
      </c>
      <c r="M1415">
        <v>60.5524329744783</v>
      </c>
      <c r="N1415">
        <v>1.83661246858891</v>
      </c>
      <c r="O1415">
        <v>18.4985673352435</v>
      </c>
      <c r="P1415">
        <v>18.5139907633795</v>
      </c>
      <c r="Q1415">
        <v>-0.12862266258750499</v>
      </c>
    </row>
    <row r="1416" spans="1:17" x14ac:dyDescent="0.3">
      <c r="A1416" t="s">
        <v>3002</v>
      </c>
      <c r="B1416" t="s">
        <v>3003</v>
      </c>
      <c r="C1416" t="s">
        <v>3186</v>
      </c>
      <c r="D1416" t="s">
        <v>468</v>
      </c>
      <c r="E1416">
        <v>1197.8232460019999</v>
      </c>
      <c r="F1416">
        <v>143.09</v>
      </c>
      <c r="G1416">
        <v>-34.878480309432099</v>
      </c>
      <c r="H1416">
        <v>2.47892585840806</v>
      </c>
      <c r="I1416">
        <v>-32.707229162738102</v>
      </c>
      <c r="J1416">
        <v>1.81865548601519</v>
      </c>
      <c r="K1416">
        <v>142.490309553266</v>
      </c>
      <c r="L1416">
        <v>155.87405071773199</v>
      </c>
      <c r="M1416">
        <v>54.233267470636903</v>
      </c>
      <c r="N1416">
        <v>1.5355222545265299</v>
      </c>
      <c r="O1416">
        <v>56.649661052484397</v>
      </c>
      <c r="P1416">
        <v>8.3194549583648794</v>
      </c>
      <c r="Q1416">
        <v>3.0467054323627001E-2</v>
      </c>
    </row>
    <row r="1417" spans="1:17" x14ac:dyDescent="0.3">
      <c r="A1417" t="s">
        <v>3004</v>
      </c>
      <c r="B1417" t="s">
        <v>3005</v>
      </c>
      <c r="C1417" t="s">
        <v>3186</v>
      </c>
      <c r="D1417" t="s">
        <v>197</v>
      </c>
      <c r="E1417">
        <v>1192.364659825</v>
      </c>
      <c r="F1417">
        <v>663.35</v>
      </c>
      <c r="G1417">
        <v>-16.048471581630999</v>
      </c>
      <c r="H1417">
        <v>-2.46719103490882</v>
      </c>
      <c r="I1417">
        <v>10.6327978966186</v>
      </c>
      <c r="J1417">
        <v>-0.67112913806429397</v>
      </c>
      <c r="K1417">
        <v>668.96115340437404</v>
      </c>
      <c r="L1417">
        <v>628.66003184850297</v>
      </c>
      <c r="M1417">
        <v>45.132470788002003</v>
      </c>
      <c r="N1417">
        <v>0.34365092847738699</v>
      </c>
      <c r="O1417">
        <v>14.569985678751699</v>
      </c>
      <c r="P1417">
        <v>35.349928586002797</v>
      </c>
      <c r="Q1417">
        <v>6.1916195271076002E-2</v>
      </c>
    </row>
    <row r="1418" spans="1:17" x14ac:dyDescent="0.3">
      <c r="A1418" t="s">
        <v>3006</v>
      </c>
      <c r="B1418" t="s">
        <v>3007</v>
      </c>
      <c r="C1418" t="s">
        <v>3186</v>
      </c>
      <c r="D1418" t="s">
        <v>1236</v>
      </c>
      <c r="E1418">
        <v>1187.017875</v>
      </c>
      <c r="F1418">
        <v>173</v>
      </c>
      <c r="G1418">
        <v>280.62842711858599</v>
      </c>
      <c r="H1418">
        <v>-13.9960824850269</v>
      </c>
      <c r="I1418">
        <v>-25.041412867912602</v>
      </c>
      <c r="J1418">
        <v>-4.3665165776434902</v>
      </c>
      <c r="K1418">
        <v>188.916790010249</v>
      </c>
      <c r="L1418">
        <v>160.49275615211999</v>
      </c>
      <c r="M1418">
        <v>38.327883715867998</v>
      </c>
      <c r="N1418">
        <v>0.32440700526858302</v>
      </c>
      <c r="O1418">
        <v>43.294797687861198</v>
      </c>
      <c r="P1418">
        <v>306.67606958157</v>
      </c>
      <c r="Q1418">
        <v>0.184524377416213</v>
      </c>
    </row>
    <row r="1419" spans="1:17" x14ac:dyDescent="0.3">
      <c r="A1419" t="s">
        <v>3008</v>
      </c>
      <c r="B1419" t="s">
        <v>3009</v>
      </c>
      <c r="C1419" t="s">
        <v>3186</v>
      </c>
      <c r="D1419" t="s">
        <v>631</v>
      </c>
      <c r="E1419">
        <v>1185.79155156</v>
      </c>
      <c r="F1419">
        <v>72.38</v>
      </c>
      <c r="G1419">
        <v>9.1157562298262391</v>
      </c>
      <c r="H1419">
        <v>6.9961183037839696</v>
      </c>
      <c r="I1419">
        <v>21.119434887019199</v>
      </c>
      <c r="J1419">
        <v>-0.41283741144550501</v>
      </c>
      <c r="K1419">
        <v>68.060589292609805</v>
      </c>
      <c r="L1419">
        <v>62.0936876696436</v>
      </c>
      <c r="M1419">
        <v>55.205498062472998</v>
      </c>
      <c r="N1419">
        <v>0.90614459974482398</v>
      </c>
      <c r="O1419">
        <v>8.9389334070185207</v>
      </c>
      <c r="P1419">
        <v>62.651685393258397</v>
      </c>
      <c r="Q1419">
        <v>9.1053712343159999E-3</v>
      </c>
    </row>
    <row r="1420" spans="1:17" x14ac:dyDescent="0.3">
      <c r="A1420" t="s">
        <v>3010</v>
      </c>
      <c r="B1420" t="s">
        <v>3011</v>
      </c>
      <c r="C1420" t="s">
        <v>3186</v>
      </c>
      <c r="D1420" t="s">
        <v>46</v>
      </c>
      <c r="E1420">
        <v>1183.8478176399999</v>
      </c>
      <c r="F1420">
        <v>490.45</v>
      </c>
      <c r="G1420">
        <v>72.515110573453001</v>
      </c>
      <c r="H1420">
        <v>42.560596755347603</v>
      </c>
      <c r="I1420">
        <v>83.501567039166702</v>
      </c>
      <c r="J1420">
        <v>-15.020848602938299</v>
      </c>
      <c r="M1420">
        <v>44.904943491578699</v>
      </c>
      <c r="O1420">
        <v>41.798348455499998</v>
      </c>
      <c r="P1420">
        <v>119.982058757568</v>
      </c>
    </row>
    <row r="1421" spans="1:17" x14ac:dyDescent="0.3">
      <c r="A1421" t="s">
        <v>3012</v>
      </c>
      <c r="B1421" t="s">
        <v>3013</v>
      </c>
      <c r="C1421" t="s">
        <v>3186</v>
      </c>
      <c r="D1421" t="s">
        <v>127</v>
      </c>
      <c r="E1421">
        <v>1179.0402624000001</v>
      </c>
      <c r="F1421">
        <v>135.52000000000001</v>
      </c>
      <c r="G1421">
        <v>-19.254892265978601</v>
      </c>
      <c r="H1421">
        <v>-11.6469884679478</v>
      </c>
      <c r="I1421">
        <v>-11.925721765915799</v>
      </c>
      <c r="J1421">
        <v>-9.8558826799834396</v>
      </c>
      <c r="K1421">
        <v>142.587580892956</v>
      </c>
      <c r="L1421">
        <v>144.27838436256701</v>
      </c>
      <c r="M1421">
        <v>41.7983790350563</v>
      </c>
      <c r="N1421">
        <v>1.5393437498887499</v>
      </c>
      <c r="O1421">
        <v>43.373671782762599</v>
      </c>
      <c r="P1421">
        <v>16.3261802575107</v>
      </c>
      <c r="Q1421">
        <v>4.3080366235366999E-2</v>
      </c>
    </row>
    <row r="1422" spans="1:17" x14ac:dyDescent="0.3">
      <c r="A1422" t="s">
        <v>3014</v>
      </c>
      <c r="B1422" t="s">
        <v>3015</v>
      </c>
      <c r="C1422" t="s">
        <v>3186</v>
      </c>
      <c r="E1422">
        <v>1176.5636999999999</v>
      </c>
      <c r="F1422">
        <v>2.25</v>
      </c>
      <c r="G1422">
        <v>331.96762471258802</v>
      </c>
      <c r="H1422">
        <v>-9.0306432044916995</v>
      </c>
      <c r="I1422">
        <v>-57.368878304962799</v>
      </c>
      <c r="J1422">
        <v>-8.9570344471571204</v>
      </c>
      <c r="K1422">
        <v>2.5133010987904498</v>
      </c>
      <c r="L1422">
        <v>2.4753492068014502</v>
      </c>
      <c r="M1422">
        <v>38.794080811468604</v>
      </c>
      <c r="N1422">
        <v>1.3588189896288501</v>
      </c>
      <c r="O1422">
        <v>83.5555555555555</v>
      </c>
      <c r="P1422">
        <v>386.486486486486</v>
      </c>
    </row>
    <row r="1423" spans="1:17" x14ac:dyDescent="0.3">
      <c r="A1423" t="s">
        <v>3016</v>
      </c>
      <c r="B1423" t="s">
        <v>3017</v>
      </c>
      <c r="C1423" t="s">
        <v>3186</v>
      </c>
      <c r="D1423" t="s">
        <v>262</v>
      </c>
      <c r="E1423">
        <v>1167.9275345599999</v>
      </c>
      <c r="F1423">
        <v>1001.3</v>
      </c>
      <c r="G1423">
        <v>7.8159939006521402</v>
      </c>
      <c r="H1423">
        <v>-4.0466527707659701</v>
      </c>
      <c r="I1423">
        <v>-7.7061951105974504</v>
      </c>
      <c r="J1423">
        <v>-3.01823847863648</v>
      </c>
      <c r="K1423">
        <v>981.98524991223803</v>
      </c>
      <c r="L1423">
        <v>915.48526483006799</v>
      </c>
      <c r="M1423">
        <v>57.346290946091798</v>
      </c>
      <c r="N1423">
        <v>0.56770499412874398</v>
      </c>
      <c r="O1423">
        <v>10.3615300109857</v>
      </c>
      <c r="P1423">
        <v>54.283513097072401</v>
      </c>
      <c r="Q1423">
        <v>7.8925412891197005E-2</v>
      </c>
    </row>
    <row r="1424" spans="1:17" x14ac:dyDescent="0.3">
      <c r="A1424" t="s">
        <v>3018</v>
      </c>
      <c r="B1424" t="s">
        <v>3019</v>
      </c>
      <c r="C1424" t="s">
        <v>3186</v>
      </c>
      <c r="D1424" t="s">
        <v>262</v>
      </c>
      <c r="E1424">
        <v>1166.4499653319999</v>
      </c>
      <c r="F1424">
        <v>219.88</v>
      </c>
      <c r="G1424">
        <v>67.508695565184794</v>
      </c>
      <c r="H1424">
        <v>17.7107357696866</v>
      </c>
      <c r="I1424">
        <v>76.555371736934205</v>
      </c>
      <c r="J1424">
        <v>14.444852931400399</v>
      </c>
      <c r="K1424">
        <v>178.784980282693</v>
      </c>
      <c r="L1424">
        <v>149.057342627422</v>
      </c>
      <c r="M1424">
        <v>93.069534253235105</v>
      </c>
      <c r="N1424">
        <v>0.36030776521150099</v>
      </c>
      <c r="O1424">
        <v>2.4513370929597902</v>
      </c>
      <c r="P1424">
        <v>105.303454715219</v>
      </c>
    </row>
    <row r="1425" spans="1:17" x14ac:dyDescent="0.3">
      <c r="A1425" t="s">
        <v>3020</v>
      </c>
      <c r="B1425" t="s">
        <v>3021</v>
      </c>
      <c r="C1425" t="s">
        <v>3186</v>
      </c>
      <c r="D1425" t="s">
        <v>3022</v>
      </c>
      <c r="E1425">
        <v>1149.6651712</v>
      </c>
      <c r="F1425">
        <v>7.28</v>
      </c>
      <c r="G1425">
        <v>-37.805218220559901</v>
      </c>
      <c r="H1425">
        <v>45.341846755347603</v>
      </c>
      <c r="I1425">
        <v>-42.981978076478399</v>
      </c>
      <c r="J1425">
        <v>6.1757443704207198</v>
      </c>
      <c r="K1425">
        <v>6.8727331726365799</v>
      </c>
      <c r="L1425">
        <v>8.58984443228929</v>
      </c>
      <c r="M1425">
        <v>95.950752671538197</v>
      </c>
      <c r="N1425">
        <v>0.18705102067083301</v>
      </c>
      <c r="O1425">
        <v>133.51648351648299</v>
      </c>
      <c r="P1425">
        <v>61.061946902654803</v>
      </c>
      <c r="Q1425">
        <v>4.6720615723380002E-2</v>
      </c>
    </row>
    <row r="1426" spans="1:17" x14ac:dyDescent="0.3">
      <c r="A1426" t="s">
        <v>3023</v>
      </c>
      <c r="B1426" t="s">
        <v>3024</v>
      </c>
      <c r="C1426" t="s">
        <v>3186</v>
      </c>
      <c r="D1426" t="s">
        <v>379</v>
      </c>
      <c r="E1426">
        <v>1147.75617216</v>
      </c>
      <c r="F1426">
        <v>339.6</v>
      </c>
      <c r="G1426">
        <v>34.216633138714698</v>
      </c>
      <c r="H1426">
        <v>-11.5944818003303</v>
      </c>
      <c r="I1426">
        <v>40.647204649221898</v>
      </c>
      <c r="J1426">
        <v>-7.0771183338314003</v>
      </c>
      <c r="K1426">
        <v>333.444329950547</v>
      </c>
      <c r="L1426">
        <v>277.68093733588398</v>
      </c>
      <c r="M1426">
        <v>41.713715193847598</v>
      </c>
      <c r="N1426">
        <v>0.34022637455128601</v>
      </c>
      <c r="O1426">
        <v>14.7379269729093</v>
      </c>
      <c r="P1426">
        <v>72.429550647372395</v>
      </c>
    </row>
    <row r="1427" spans="1:17" x14ac:dyDescent="0.3">
      <c r="A1427" t="s">
        <v>3025</v>
      </c>
      <c r="B1427" t="s">
        <v>3026</v>
      </c>
      <c r="C1427" t="s">
        <v>3186</v>
      </c>
      <c r="D1427" t="s">
        <v>648</v>
      </c>
      <c r="E1427">
        <v>1145.7</v>
      </c>
      <c r="F1427">
        <v>114.57</v>
      </c>
      <c r="G1427">
        <v>-42.7542945894836</v>
      </c>
      <c r="H1427">
        <v>-4.28474898933319</v>
      </c>
      <c r="I1427">
        <v>-10.6693864528514</v>
      </c>
      <c r="J1427">
        <v>-2.3294229282412702</v>
      </c>
      <c r="K1427">
        <v>120.34921158221501</v>
      </c>
      <c r="L1427">
        <v>122.269297055856</v>
      </c>
      <c r="M1427">
        <v>32.171151732992101</v>
      </c>
      <c r="N1427">
        <v>0.71997697488530799</v>
      </c>
      <c r="O1427">
        <v>35.2884699310465</v>
      </c>
      <c r="P1427">
        <v>14.2273180458624</v>
      </c>
      <c r="Q1427">
        <v>6.818084514064E-3</v>
      </c>
    </row>
    <row r="1428" spans="1:17" x14ac:dyDescent="0.3">
      <c r="A1428" t="s">
        <v>3027</v>
      </c>
      <c r="B1428" t="s">
        <v>3028</v>
      </c>
      <c r="C1428" t="s">
        <v>3186</v>
      </c>
      <c r="D1428" t="s">
        <v>285</v>
      </c>
      <c r="E1428">
        <v>1144.7694586799901</v>
      </c>
      <c r="F1428">
        <v>93.96</v>
      </c>
      <c r="G1428">
        <v>15.072475444163899</v>
      </c>
      <c r="H1428">
        <v>13.3339282033114</v>
      </c>
      <c r="I1428">
        <v>4.3137345973171799</v>
      </c>
      <c r="J1428">
        <v>-4.4342466759221599</v>
      </c>
      <c r="K1428">
        <v>90.633531800155595</v>
      </c>
      <c r="L1428">
        <v>87.580754486041698</v>
      </c>
      <c r="M1428">
        <v>46.644161989988802</v>
      </c>
      <c r="N1428">
        <v>1.01458862033839</v>
      </c>
      <c r="O1428">
        <v>24.521072796934799</v>
      </c>
      <c r="P1428">
        <v>41.250751653637998</v>
      </c>
      <c r="Q1428">
        <v>0.16374385964836699</v>
      </c>
    </row>
    <row r="1429" spans="1:17" x14ac:dyDescent="0.3">
      <c r="A1429" t="s">
        <v>3029</v>
      </c>
      <c r="B1429" t="s">
        <v>3030</v>
      </c>
      <c r="C1429" t="s">
        <v>3186</v>
      </c>
      <c r="D1429" t="s">
        <v>463</v>
      </c>
      <c r="E1429">
        <v>1143.8083799999999</v>
      </c>
      <c r="F1429">
        <v>36.03</v>
      </c>
      <c r="G1429">
        <v>136.945058266942</v>
      </c>
      <c r="H1429">
        <v>13.019278972253501</v>
      </c>
      <c r="I1429">
        <v>60.2672811560141</v>
      </c>
      <c r="J1429">
        <v>1.06145247771731</v>
      </c>
      <c r="K1429">
        <v>31.550705814292801</v>
      </c>
      <c r="L1429">
        <v>26.2833282717618</v>
      </c>
      <c r="M1429">
        <v>66.274503161503304</v>
      </c>
      <c r="N1429">
        <v>2.13303817665803</v>
      </c>
      <c r="O1429">
        <v>5.1901193449902703</v>
      </c>
      <c r="P1429">
        <v>168.213399503722</v>
      </c>
      <c r="Q1429">
        <v>0.17258991957756001</v>
      </c>
    </row>
    <row r="1430" spans="1:17" x14ac:dyDescent="0.3">
      <c r="A1430" t="s">
        <v>3031</v>
      </c>
      <c r="B1430" t="s">
        <v>3032</v>
      </c>
      <c r="C1430" t="s">
        <v>3186</v>
      </c>
      <c r="D1430" t="s">
        <v>282</v>
      </c>
      <c r="E1430">
        <v>1141.7738400000001</v>
      </c>
      <c r="F1430">
        <v>614.65</v>
      </c>
      <c r="G1430">
        <v>51.008385190767697</v>
      </c>
      <c r="H1430">
        <v>27.899491764570801</v>
      </c>
      <c r="I1430">
        <v>13.782750696996199</v>
      </c>
      <c r="J1430">
        <v>22.797667879783301</v>
      </c>
      <c r="K1430">
        <v>512.5760370795</v>
      </c>
      <c r="L1430">
        <v>468.07520553297701</v>
      </c>
      <c r="M1430">
        <v>66.575629754048094</v>
      </c>
      <c r="N1430">
        <v>3.93046130679953</v>
      </c>
      <c r="O1430">
        <v>12.4054339868217</v>
      </c>
      <c r="P1430">
        <v>99.5616883116883</v>
      </c>
    </row>
    <row r="1431" spans="1:17" x14ac:dyDescent="0.3">
      <c r="A1431" t="s">
        <v>3033</v>
      </c>
      <c r="B1431" t="s">
        <v>3034</v>
      </c>
      <c r="C1431" t="s">
        <v>3186</v>
      </c>
      <c r="D1431" t="s">
        <v>631</v>
      </c>
      <c r="E1431">
        <v>1141.05505142999</v>
      </c>
      <c r="F1431">
        <v>2597.6999999999998</v>
      </c>
      <c r="G1431">
        <v>26.5159330347546</v>
      </c>
      <c r="H1431">
        <v>7.6192159924113403</v>
      </c>
      <c r="I1431">
        <v>25.3550302189456</v>
      </c>
      <c r="J1431">
        <v>-6.0540509392404198</v>
      </c>
      <c r="K1431">
        <v>2508.0153196605202</v>
      </c>
      <c r="L1431">
        <v>2153.3839204502601</v>
      </c>
      <c r="M1431">
        <v>42.343131868417302</v>
      </c>
      <c r="N1431">
        <v>0.92138104317566505</v>
      </c>
      <c r="O1431">
        <v>19.297840397274499</v>
      </c>
      <c r="P1431">
        <v>71.465346534653406</v>
      </c>
      <c r="Q1431">
        <v>6.6916515400680998E-2</v>
      </c>
    </row>
    <row r="1432" spans="1:17" x14ac:dyDescent="0.3">
      <c r="A1432" t="s">
        <v>3035</v>
      </c>
      <c r="B1432" t="s">
        <v>3036</v>
      </c>
      <c r="C1432" t="s">
        <v>3186</v>
      </c>
      <c r="D1432" t="s">
        <v>215</v>
      </c>
      <c r="E1432">
        <v>1132.1937275</v>
      </c>
      <c r="F1432">
        <v>3567.65</v>
      </c>
      <c r="G1432">
        <v>1452.6982642544201</v>
      </c>
      <c r="H1432">
        <v>51.1419207672337</v>
      </c>
      <c r="I1432">
        <v>887.09613555319197</v>
      </c>
      <c r="J1432">
        <v>8.5613020628119898</v>
      </c>
      <c r="K1432">
        <v>2434.65035020495</v>
      </c>
      <c r="L1432">
        <v>1285.4900435397101</v>
      </c>
      <c r="M1432">
        <v>99.737192297580705</v>
      </c>
      <c r="N1432">
        <v>1.8154574175329801</v>
      </c>
      <c r="O1432">
        <v>0</v>
      </c>
      <c r="P1432">
        <v>1615.21634615384</v>
      </c>
      <c r="Q1432">
        <v>0.327651730196927</v>
      </c>
    </row>
    <row r="1433" spans="1:17" x14ac:dyDescent="0.3">
      <c r="A1433" t="s">
        <v>3037</v>
      </c>
      <c r="B1433" t="s">
        <v>3038</v>
      </c>
      <c r="C1433" t="s">
        <v>3186</v>
      </c>
      <c r="D1433" t="s">
        <v>398</v>
      </c>
      <c r="E1433">
        <v>1130.9773464</v>
      </c>
      <c r="F1433">
        <v>108.63</v>
      </c>
      <c r="G1433">
        <v>28.146821695993701</v>
      </c>
      <c r="H1433">
        <v>45.550180088680897</v>
      </c>
      <c r="I1433">
        <v>89.322633381845094</v>
      </c>
      <c r="J1433">
        <v>11.604065254594101</v>
      </c>
      <c r="K1433">
        <v>87.010503080523193</v>
      </c>
      <c r="L1433">
        <v>72.721543044255498</v>
      </c>
      <c r="M1433">
        <v>63.456837510775898</v>
      </c>
      <c r="N1433">
        <v>1.5565133294556599</v>
      </c>
      <c r="O1433">
        <v>14.0476848016201</v>
      </c>
      <c r="P1433">
        <v>120.792682926829</v>
      </c>
      <c r="Q1433">
        <v>0.12421025151034799</v>
      </c>
    </row>
    <row r="1434" spans="1:17" x14ac:dyDescent="0.3">
      <c r="A1434" t="s">
        <v>3039</v>
      </c>
      <c r="B1434" t="s">
        <v>3040</v>
      </c>
      <c r="C1434" t="s">
        <v>3186</v>
      </c>
      <c r="D1434" t="s">
        <v>21</v>
      </c>
      <c r="E1434">
        <v>1129.35679392</v>
      </c>
      <c r="F1434">
        <v>1371.2</v>
      </c>
      <c r="G1434">
        <v>408.53325422317499</v>
      </c>
      <c r="H1434">
        <v>-9.3314981923875298</v>
      </c>
      <c r="I1434">
        <v>69.599779594272107</v>
      </c>
      <c r="J1434">
        <v>-0.33865054273203998</v>
      </c>
      <c r="K1434">
        <v>1408.0151564293999</v>
      </c>
      <c r="L1434">
        <v>1092.6806928809499</v>
      </c>
      <c r="M1434">
        <v>53.552708813501397</v>
      </c>
      <c r="N1434">
        <v>0.54680237962446498</v>
      </c>
      <c r="O1434">
        <v>35.749708284714103</v>
      </c>
      <c r="P1434">
        <v>480.89387841558897</v>
      </c>
    </row>
    <row r="1435" spans="1:17" x14ac:dyDescent="0.3">
      <c r="A1435" t="s">
        <v>3041</v>
      </c>
      <c r="B1435" t="s">
        <v>3042</v>
      </c>
      <c r="C1435" t="s">
        <v>3186</v>
      </c>
      <c r="D1435" t="s">
        <v>2548</v>
      </c>
      <c r="E1435">
        <v>1125.4235699999999</v>
      </c>
      <c r="F1435">
        <v>1881.35</v>
      </c>
      <c r="G1435">
        <v>175.54742005705401</v>
      </c>
      <c r="H1435">
        <v>42.284035463777599</v>
      </c>
      <c r="I1435">
        <v>207.77879684271201</v>
      </c>
      <c r="J1435">
        <v>-9.2268740513561092</v>
      </c>
      <c r="K1435">
        <v>1537.7557218576501</v>
      </c>
      <c r="L1435">
        <v>1031.8288254438601</v>
      </c>
      <c r="M1435">
        <v>53.810995046143198</v>
      </c>
      <c r="N1435">
        <v>1.21975050861976</v>
      </c>
      <c r="O1435">
        <v>9.6048050601961403</v>
      </c>
      <c r="P1435">
        <v>249.69330855018501</v>
      </c>
    </row>
    <row r="1436" spans="1:17" x14ac:dyDescent="0.3">
      <c r="A1436" t="s">
        <v>3043</v>
      </c>
      <c r="B1436" t="s">
        <v>3044</v>
      </c>
      <c r="C1436" t="s">
        <v>3186</v>
      </c>
      <c r="D1436" t="s">
        <v>132</v>
      </c>
      <c r="E1436">
        <v>1120.2291174</v>
      </c>
      <c r="F1436">
        <v>580.75</v>
      </c>
      <c r="G1436">
        <v>306.70198495877401</v>
      </c>
      <c r="H1436">
        <v>50.754052322799403</v>
      </c>
      <c r="I1436">
        <v>62.5110506637904</v>
      </c>
      <c r="J1436">
        <v>-8.6013544126545298</v>
      </c>
      <c r="K1436">
        <v>456.329969997793</v>
      </c>
      <c r="L1436">
        <v>357.28755887821598</v>
      </c>
      <c r="M1436">
        <v>67.930388407577695</v>
      </c>
      <c r="N1436">
        <v>1.58916837863959</v>
      </c>
      <c r="O1436">
        <v>10.030133448127399</v>
      </c>
      <c r="P1436">
        <v>405</v>
      </c>
      <c r="Q1436">
        <v>0.276145863519971</v>
      </c>
    </row>
    <row r="1437" spans="1:17" x14ac:dyDescent="0.3">
      <c r="A1437" t="s">
        <v>3045</v>
      </c>
      <c r="B1437" t="s">
        <v>3046</v>
      </c>
      <c r="C1437" t="s">
        <v>3186</v>
      </c>
      <c r="D1437" t="s">
        <v>631</v>
      </c>
      <c r="E1437">
        <v>1118.1876199999999</v>
      </c>
      <c r="F1437">
        <v>459.8</v>
      </c>
      <c r="G1437">
        <v>-5.5707657434767901</v>
      </c>
      <c r="H1437">
        <v>-10.123525542490601</v>
      </c>
      <c r="I1437">
        <v>7.4051876876409004</v>
      </c>
      <c r="J1437">
        <v>-6.3403607609004098</v>
      </c>
      <c r="K1437">
        <v>485.57201117592598</v>
      </c>
      <c r="L1437">
        <v>446.00324129349201</v>
      </c>
      <c r="M1437">
        <v>25.461382058224</v>
      </c>
      <c r="N1437">
        <v>0.223636352133673</v>
      </c>
      <c r="O1437">
        <v>27.098738581992102</v>
      </c>
      <c r="P1437">
        <v>33.468795355587801</v>
      </c>
    </row>
    <row r="1438" spans="1:17" x14ac:dyDescent="0.3">
      <c r="A1438" t="s">
        <v>3047</v>
      </c>
      <c r="B1438" t="s">
        <v>3048</v>
      </c>
      <c r="C1438" t="s">
        <v>3186</v>
      </c>
      <c r="D1438" t="s">
        <v>122</v>
      </c>
      <c r="E1438">
        <v>1115.75205856</v>
      </c>
      <c r="F1438">
        <v>374.65</v>
      </c>
      <c r="G1438">
        <v>122.51615179219201</v>
      </c>
      <c r="H1438">
        <v>8.3335884970893996</v>
      </c>
      <c r="I1438">
        <v>5.9888947781737096</v>
      </c>
      <c r="J1438">
        <v>-2.3238220835123</v>
      </c>
      <c r="K1438">
        <v>365.23538890947202</v>
      </c>
      <c r="L1438">
        <v>310.32993022854998</v>
      </c>
      <c r="M1438">
        <v>54.631695556959102</v>
      </c>
      <c r="N1438">
        <v>0.34226738940081702</v>
      </c>
      <c r="O1438">
        <v>13.0121446683571</v>
      </c>
      <c r="P1438">
        <v>175.27553269654601</v>
      </c>
      <c r="Q1438">
        <v>0.105854465092969</v>
      </c>
    </row>
    <row r="1439" spans="1:17" x14ac:dyDescent="0.3">
      <c r="A1439" t="s">
        <v>3049</v>
      </c>
      <c r="B1439" t="s">
        <v>3050</v>
      </c>
      <c r="C1439" t="s">
        <v>3186</v>
      </c>
      <c r="D1439" t="s">
        <v>648</v>
      </c>
      <c r="E1439">
        <v>1109.8705500000001</v>
      </c>
      <c r="F1439">
        <v>116.89</v>
      </c>
      <c r="G1439">
        <v>98.740819075477305</v>
      </c>
      <c r="H1439">
        <v>-2.2305912421510098E-2</v>
      </c>
      <c r="I1439">
        <v>52.884216301579997</v>
      </c>
      <c r="J1439">
        <v>-3.6771206850299301</v>
      </c>
      <c r="K1439">
        <v>116.804697298644</v>
      </c>
      <c r="L1439">
        <v>92.002676545386294</v>
      </c>
      <c r="M1439">
        <v>35.665043381656403</v>
      </c>
      <c r="N1439">
        <v>0.29071694522969899</v>
      </c>
      <c r="O1439">
        <v>16.776456497561799</v>
      </c>
      <c r="P1439">
        <v>169.953810623556</v>
      </c>
      <c r="Q1439">
        <v>0.119472142338164</v>
      </c>
    </row>
    <row r="1440" spans="1:17" x14ac:dyDescent="0.3">
      <c r="A1440" t="s">
        <v>3051</v>
      </c>
      <c r="B1440" t="s">
        <v>3052</v>
      </c>
      <c r="C1440" t="s">
        <v>3186</v>
      </c>
      <c r="D1440" t="s">
        <v>423</v>
      </c>
      <c r="E1440">
        <v>1106.8583356199999</v>
      </c>
      <c r="F1440">
        <v>45.05</v>
      </c>
      <c r="G1440">
        <v>3.59264530679995</v>
      </c>
      <c r="H1440">
        <v>-5.4599890977840797</v>
      </c>
      <c r="I1440">
        <v>-32.627517195806597</v>
      </c>
      <c r="J1440">
        <v>-8.2214355399070502</v>
      </c>
      <c r="K1440">
        <v>49.2559826966353</v>
      </c>
      <c r="L1440">
        <v>51.138169043188398</v>
      </c>
      <c r="M1440">
        <v>27.452779566590699</v>
      </c>
      <c r="N1440">
        <v>0.917396217878791</v>
      </c>
      <c r="O1440">
        <v>83.129855715871201</v>
      </c>
      <c r="P1440">
        <v>37.767584097859299</v>
      </c>
    </row>
    <row r="1441" spans="1:17" x14ac:dyDescent="0.3">
      <c r="A1441" t="s">
        <v>3053</v>
      </c>
      <c r="B1441" t="s">
        <v>3054</v>
      </c>
      <c r="C1441" t="s">
        <v>3186</v>
      </c>
      <c r="D1441" t="s">
        <v>379</v>
      </c>
      <c r="E1441">
        <v>1106.3827926239901</v>
      </c>
      <c r="F1441">
        <v>55.49</v>
      </c>
      <c r="G1441">
        <v>-55.8959357626049</v>
      </c>
      <c r="H1441">
        <v>-10.901990549500301</v>
      </c>
      <c r="I1441">
        <v>-20.850659681481002</v>
      </c>
      <c r="J1441">
        <v>-2.0020410160775199</v>
      </c>
      <c r="K1441">
        <v>60.884551416684801</v>
      </c>
      <c r="L1441">
        <v>67.901968871565003</v>
      </c>
      <c r="M1441">
        <v>36.528325964376698</v>
      </c>
      <c r="N1441">
        <v>1.3646066558201899</v>
      </c>
      <c r="O1441">
        <v>53.180753288880801</v>
      </c>
      <c r="P1441">
        <v>3.7196261682242899</v>
      </c>
      <c r="Q1441">
        <v>-5.9634069498645997E-2</v>
      </c>
    </row>
    <row r="1442" spans="1:17" x14ac:dyDescent="0.3">
      <c r="A1442" t="s">
        <v>3055</v>
      </c>
      <c r="B1442" t="s">
        <v>3056</v>
      </c>
      <c r="C1442" t="s">
        <v>3186</v>
      </c>
      <c r="E1442">
        <v>1106.2752674999999</v>
      </c>
      <c r="F1442">
        <v>199.55</v>
      </c>
      <c r="G1442">
        <v>523.49897460281397</v>
      </c>
      <c r="H1442">
        <v>-6.6400924081504398</v>
      </c>
      <c r="I1442">
        <v>47.042794506385</v>
      </c>
      <c r="J1442">
        <v>4.03382510817368</v>
      </c>
      <c r="K1442">
        <v>219.81018618597</v>
      </c>
      <c r="L1442">
        <v>179.285712376558</v>
      </c>
      <c r="M1442">
        <v>52.401899102458003</v>
      </c>
      <c r="N1442">
        <v>0.33626478458935299</v>
      </c>
      <c r="O1442">
        <v>105.662741167627</v>
      </c>
      <c r="P1442">
        <v>583.72491434165397</v>
      </c>
      <c r="Q1442">
        <v>0.15882911410741099</v>
      </c>
    </row>
    <row r="1443" spans="1:17" x14ac:dyDescent="0.3">
      <c r="A1443" t="s">
        <v>3057</v>
      </c>
      <c r="B1443" t="s">
        <v>3058</v>
      </c>
      <c r="C1443" t="s">
        <v>3186</v>
      </c>
      <c r="D1443" t="s">
        <v>544</v>
      </c>
      <c r="E1443">
        <v>1106.0795376000001</v>
      </c>
      <c r="F1443">
        <v>6600.15</v>
      </c>
      <c r="G1443">
        <v>64.984195453079394</v>
      </c>
      <c r="H1443">
        <v>1.6073497913643198E-2</v>
      </c>
      <c r="I1443">
        <v>19.605521476561801</v>
      </c>
      <c r="J1443">
        <v>-5.6128920295864502</v>
      </c>
      <c r="K1443">
        <v>6380.7778711971196</v>
      </c>
      <c r="L1443">
        <v>5398.2609424025604</v>
      </c>
      <c r="M1443">
        <v>52.691301345176903</v>
      </c>
      <c r="N1443">
        <v>0.81473218896531696</v>
      </c>
      <c r="O1443">
        <v>5.6748710256585104</v>
      </c>
      <c r="P1443">
        <v>94.1220588235294</v>
      </c>
      <c r="Q1443">
        <v>0.19139176314471401</v>
      </c>
    </row>
    <row r="1444" spans="1:17" x14ac:dyDescent="0.3">
      <c r="A1444" t="s">
        <v>3059</v>
      </c>
      <c r="B1444" t="s">
        <v>3060</v>
      </c>
      <c r="C1444" t="s">
        <v>3186</v>
      </c>
      <c r="D1444" t="s">
        <v>21</v>
      </c>
      <c r="E1444">
        <v>1104.461540215</v>
      </c>
      <c r="F1444">
        <v>675.95</v>
      </c>
      <c r="G1444">
        <v>213.21937324382199</v>
      </c>
      <c r="H1444">
        <v>-8.3175506319258208</v>
      </c>
      <c r="I1444">
        <v>3.1842438986447998</v>
      </c>
      <c r="J1444">
        <v>-10.572354662813799</v>
      </c>
      <c r="K1444">
        <v>659.24080259207699</v>
      </c>
      <c r="L1444">
        <v>533.58924961975595</v>
      </c>
      <c r="M1444">
        <v>32.855562073253303</v>
      </c>
      <c r="N1444">
        <v>0.59180174012429698</v>
      </c>
      <c r="O1444">
        <v>13.1740513351579</v>
      </c>
      <c r="P1444">
        <v>252.60824204486099</v>
      </c>
      <c r="Q1444">
        <v>0.121616991155386</v>
      </c>
    </row>
    <row r="1445" spans="1:17" x14ac:dyDescent="0.3">
      <c r="A1445" t="s">
        <v>3061</v>
      </c>
      <c r="B1445" t="s">
        <v>3062</v>
      </c>
      <c r="C1445" t="s">
        <v>3186</v>
      </c>
      <c r="D1445" t="s">
        <v>468</v>
      </c>
      <c r="E1445">
        <v>1101.8700778259999</v>
      </c>
      <c r="F1445">
        <v>153.06</v>
      </c>
      <c r="G1445">
        <v>-29.3883434418285</v>
      </c>
      <c r="H1445">
        <v>-5.1548224612010802</v>
      </c>
      <c r="I1445">
        <v>-29.4332139692985</v>
      </c>
      <c r="J1445">
        <v>-7.51560455567137</v>
      </c>
      <c r="K1445">
        <v>161.92316004052699</v>
      </c>
      <c r="L1445">
        <v>162.76619401830601</v>
      </c>
      <c r="M1445">
        <v>29.658731326843998</v>
      </c>
      <c r="N1445">
        <v>0.60309448886986605</v>
      </c>
      <c r="O1445">
        <v>41.807134457075598</v>
      </c>
      <c r="P1445">
        <v>20.5671524222134</v>
      </c>
      <c r="Q1445">
        <v>5.5737542017884001E-2</v>
      </c>
    </row>
    <row r="1446" spans="1:17" x14ac:dyDescent="0.3">
      <c r="A1446" t="s">
        <v>3063</v>
      </c>
      <c r="B1446" t="s">
        <v>3064</v>
      </c>
      <c r="C1446" t="s">
        <v>3186</v>
      </c>
      <c r="D1446" t="s">
        <v>54</v>
      </c>
      <c r="E1446">
        <v>1099.65591281</v>
      </c>
      <c r="F1446">
        <v>855.95</v>
      </c>
      <c r="G1446">
        <v>42.216885026743803</v>
      </c>
      <c r="H1446">
        <v>15.2875282213585</v>
      </c>
      <c r="I1446">
        <v>7.33103535112439</v>
      </c>
      <c r="J1446">
        <v>-2.5189236406306899</v>
      </c>
      <c r="K1446">
        <v>816.93431249524303</v>
      </c>
      <c r="L1446">
        <v>709.59448027296696</v>
      </c>
      <c r="M1446">
        <v>49.9558686572</v>
      </c>
      <c r="N1446">
        <v>1.1994339838893999</v>
      </c>
      <c r="O1446">
        <v>10.993632805654499</v>
      </c>
      <c r="P1446">
        <v>85.652315367096804</v>
      </c>
      <c r="Q1446">
        <v>9.3151126831896996E-2</v>
      </c>
    </row>
    <row r="1447" spans="1:17" x14ac:dyDescent="0.3">
      <c r="A1447" t="s">
        <v>3065</v>
      </c>
      <c r="B1447" t="s">
        <v>3066</v>
      </c>
      <c r="C1447" t="s">
        <v>3186</v>
      </c>
      <c r="D1447" t="s">
        <v>423</v>
      </c>
      <c r="E1447">
        <v>1098.996078852</v>
      </c>
      <c r="F1447">
        <v>44.73</v>
      </c>
      <c r="G1447">
        <v>-18.2645099328637</v>
      </c>
      <c r="H1447">
        <v>-10.327564887494599</v>
      </c>
      <c r="I1447">
        <v>-16.645344413112099</v>
      </c>
      <c r="J1447">
        <v>-8.1992252809531596</v>
      </c>
      <c r="K1447">
        <v>47.3281858595968</v>
      </c>
      <c r="L1447">
        <v>46.450127878514003</v>
      </c>
      <c r="M1447">
        <v>23.831432849646099</v>
      </c>
      <c r="N1447">
        <v>0.39974768770672198</v>
      </c>
      <c r="O1447">
        <v>35.255980326402799</v>
      </c>
      <c r="P1447">
        <v>30.029069767441801</v>
      </c>
    </row>
    <row r="1448" spans="1:17" x14ac:dyDescent="0.3">
      <c r="A1448" t="s">
        <v>3067</v>
      </c>
      <c r="B1448" t="s">
        <v>3068</v>
      </c>
      <c r="C1448" t="s">
        <v>3186</v>
      </c>
      <c r="D1448" t="s">
        <v>249</v>
      </c>
      <c r="E1448">
        <v>1098.723011307</v>
      </c>
      <c r="F1448">
        <v>20.91</v>
      </c>
      <c r="G1448">
        <v>84.103111305859997</v>
      </c>
      <c r="H1448">
        <v>-4.4458890937089297</v>
      </c>
      <c r="I1448">
        <v>-13.5563316283385</v>
      </c>
      <c r="J1448">
        <v>-3.01998883901443</v>
      </c>
      <c r="K1448">
        <v>21.387134045222101</v>
      </c>
      <c r="L1448">
        <v>19.867535993664401</v>
      </c>
      <c r="M1448">
        <v>35.829112217663997</v>
      </c>
      <c r="N1448">
        <v>0.58240849564404495</v>
      </c>
      <c r="O1448">
        <v>99.1869918699186</v>
      </c>
      <c r="P1448">
        <v>137.613636363636</v>
      </c>
      <c r="Q1448">
        <v>0.102708792453965</v>
      </c>
    </row>
    <row r="1449" spans="1:17" x14ac:dyDescent="0.3">
      <c r="A1449" t="s">
        <v>3069</v>
      </c>
      <c r="B1449" t="s">
        <v>3070</v>
      </c>
      <c r="C1449" t="s">
        <v>3186</v>
      </c>
      <c r="D1449" t="s">
        <v>1847</v>
      </c>
      <c r="E1449">
        <v>1098.0899999999999</v>
      </c>
      <c r="F1449">
        <v>472.5</v>
      </c>
      <c r="G1449">
        <v>18.447770381052401</v>
      </c>
      <c r="H1449">
        <v>-18.412852894314799</v>
      </c>
      <c r="I1449">
        <v>11.6993773830111</v>
      </c>
      <c r="J1449">
        <v>-20.014506025466499</v>
      </c>
      <c r="K1449">
        <v>548.09770804148502</v>
      </c>
      <c r="L1449">
        <v>446.13192414789302</v>
      </c>
      <c r="M1449">
        <v>17.2469910049488</v>
      </c>
      <c r="N1449">
        <v>0.68563655455500006</v>
      </c>
      <c r="O1449">
        <v>39.174603174603099</v>
      </c>
      <c r="P1449">
        <v>87.425624752082499</v>
      </c>
    </row>
    <row r="1450" spans="1:17" x14ac:dyDescent="0.3">
      <c r="A1450" t="s">
        <v>3071</v>
      </c>
      <c r="B1450" t="s">
        <v>3072</v>
      </c>
      <c r="C1450" t="s">
        <v>3186</v>
      </c>
      <c r="D1450" t="s">
        <v>398</v>
      </c>
      <c r="E1450">
        <v>1097.9964225000001</v>
      </c>
      <c r="F1450">
        <v>141.25</v>
      </c>
      <c r="G1450">
        <v>-16.466571865621901</v>
      </c>
      <c r="H1450">
        <v>19.818797109957501</v>
      </c>
      <c r="I1450">
        <v>-5.56506196626278</v>
      </c>
      <c r="J1450">
        <v>-10.784434179682201</v>
      </c>
      <c r="K1450">
        <v>121.774120500417</v>
      </c>
      <c r="L1450">
        <v>120.108417512778</v>
      </c>
      <c r="M1450">
        <v>64.763027328657003</v>
      </c>
      <c r="N1450">
        <v>2.2478231942716</v>
      </c>
      <c r="O1450">
        <v>20.920353982300899</v>
      </c>
      <c r="P1450">
        <v>44.797539723218797</v>
      </c>
      <c r="Q1450">
        <v>3.396768001286E-3</v>
      </c>
    </row>
    <row r="1451" spans="1:17" x14ac:dyDescent="0.3">
      <c r="A1451" t="s">
        <v>3073</v>
      </c>
      <c r="B1451" t="s">
        <v>3074</v>
      </c>
      <c r="C1451" t="s">
        <v>3186</v>
      </c>
      <c r="D1451" t="s">
        <v>468</v>
      </c>
      <c r="E1451">
        <v>1096.9091759400001</v>
      </c>
      <c r="F1451">
        <v>251.33</v>
      </c>
      <c r="G1451">
        <v>32.370258577041</v>
      </c>
      <c r="H1451">
        <v>54.440905571978099</v>
      </c>
      <c r="I1451">
        <v>53.900158540544503</v>
      </c>
      <c r="J1451">
        <v>3.4335101182186998</v>
      </c>
      <c r="K1451">
        <v>210.025869426577</v>
      </c>
      <c r="L1451">
        <v>178.76103380086701</v>
      </c>
      <c r="M1451">
        <v>53.060491700147402</v>
      </c>
      <c r="N1451">
        <v>0.75354030344752998</v>
      </c>
      <c r="O1451">
        <v>14.351649226117001</v>
      </c>
      <c r="P1451">
        <v>79.521428571428501</v>
      </c>
      <c r="Q1451">
        <v>-1.0119897719746E-2</v>
      </c>
    </row>
    <row r="1452" spans="1:17" x14ac:dyDescent="0.3">
      <c r="A1452" t="s">
        <v>3075</v>
      </c>
      <c r="B1452" t="s">
        <v>3076</v>
      </c>
      <c r="C1452" t="s">
        <v>3186</v>
      </c>
      <c r="D1452" t="s">
        <v>1437</v>
      </c>
      <c r="E1452">
        <v>1096.2202380839999</v>
      </c>
      <c r="F1452">
        <v>86.49</v>
      </c>
      <c r="G1452">
        <v>12.7806079382998</v>
      </c>
      <c r="H1452">
        <v>5.7325690467548798</v>
      </c>
      <c r="I1452">
        <v>32.4068446932665</v>
      </c>
      <c r="J1452">
        <v>-1.33782278526498</v>
      </c>
      <c r="K1452">
        <v>83.029931088276797</v>
      </c>
      <c r="L1452">
        <v>72.599545339822498</v>
      </c>
      <c r="M1452">
        <v>49.815228195274301</v>
      </c>
      <c r="N1452">
        <v>0.60409704476290405</v>
      </c>
      <c r="O1452">
        <v>13.5391374725401</v>
      </c>
      <c r="P1452">
        <v>69.588235294117595</v>
      </c>
      <c r="Q1452">
        <v>-2.3056901199349E-2</v>
      </c>
    </row>
    <row r="1453" spans="1:17" x14ac:dyDescent="0.3">
      <c r="A1453" t="s">
        <v>3077</v>
      </c>
      <c r="B1453" t="s">
        <v>3078</v>
      </c>
      <c r="C1453" t="s">
        <v>3186</v>
      </c>
      <c r="D1453" t="s">
        <v>197</v>
      </c>
      <c r="E1453">
        <v>1092.4590000000001</v>
      </c>
      <c r="F1453">
        <v>100.92</v>
      </c>
      <c r="G1453">
        <v>-35.275920930334401</v>
      </c>
      <c r="H1453">
        <v>-10.600090945064601</v>
      </c>
      <c r="I1453">
        <v>-20.875465045334</v>
      </c>
      <c r="J1453">
        <v>-5.3202565348442903</v>
      </c>
      <c r="K1453">
        <v>106.655627039582</v>
      </c>
      <c r="L1453">
        <v>109.61372499542099</v>
      </c>
      <c r="M1453">
        <v>28.9767016122216</v>
      </c>
      <c r="N1453">
        <v>0.48445194746777198</v>
      </c>
      <c r="O1453">
        <v>42.687277051129598</v>
      </c>
      <c r="P1453">
        <v>11.8227146814404</v>
      </c>
      <c r="Q1453">
        <v>2.2293204508764999E-2</v>
      </c>
    </row>
    <row r="1454" spans="1:17" x14ac:dyDescent="0.3">
      <c r="A1454" t="s">
        <v>3079</v>
      </c>
      <c r="B1454" t="s">
        <v>3080</v>
      </c>
      <c r="C1454" t="s">
        <v>3186</v>
      </c>
      <c r="D1454" t="s">
        <v>54</v>
      </c>
      <c r="E1454">
        <v>1084.55882481</v>
      </c>
      <c r="F1454">
        <v>1662.3</v>
      </c>
      <c r="G1454">
        <v>170.42105737650201</v>
      </c>
      <c r="H1454">
        <v>-11.054570958184099</v>
      </c>
      <c r="I1454">
        <v>27.686774500797199</v>
      </c>
      <c r="J1454">
        <v>-2.33684751848415</v>
      </c>
      <c r="K1454">
        <v>1613.6590544368901</v>
      </c>
      <c r="L1454">
        <v>1312.17019050876</v>
      </c>
      <c r="M1454">
        <v>64.581363102669698</v>
      </c>
      <c r="N1454">
        <v>0.89438942218404605</v>
      </c>
      <c r="O1454">
        <v>11.532214401732499</v>
      </c>
      <c r="P1454">
        <v>223.94036831335799</v>
      </c>
      <c r="Q1454">
        <v>0.13528027290848901</v>
      </c>
    </row>
    <row r="1455" spans="1:17" x14ac:dyDescent="0.3">
      <c r="A1455" t="s">
        <v>3081</v>
      </c>
      <c r="B1455" t="s">
        <v>3082</v>
      </c>
      <c r="C1455" t="s">
        <v>3186</v>
      </c>
      <c r="D1455" t="s">
        <v>141</v>
      </c>
      <c r="E1455">
        <v>1082.6069744250001</v>
      </c>
      <c r="F1455">
        <v>234.75</v>
      </c>
      <c r="G1455">
        <v>295.861056314873</v>
      </c>
      <c r="H1455">
        <v>18.785724306368</v>
      </c>
      <c r="I1455">
        <v>62.712384619919902</v>
      </c>
      <c r="J1455">
        <v>24.210221637718998</v>
      </c>
      <c r="K1455">
        <v>201.19701439907499</v>
      </c>
      <c r="L1455">
        <v>152.20675706412999</v>
      </c>
      <c r="M1455">
        <v>77.5730568174517</v>
      </c>
      <c r="N1455">
        <v>0.41497653803069501</v>
      </c>
      <c r="O1455">
        <v>14.3343982960596</v>
      </c>
      <c r="P1455">
        <v>378.10590631364499</v>
      </c>
      <c r="Q1455">
        <v>0.19452616935282099</v>
      </c>
    </row>
    <row r="1456" spans="1:17" x14ac:dyDescent="0.3">
      <c r="A1456" t="s">
        <v>3083</v>
      </c>
      <c r="B1456" t="s">
        <v>3084</v>
      </c>
      <c r="C1456" t="s">
        <v>3186</v>
      </c>
      <c r="D1456" t="s">
        <v>513</v>
      </c>
      <c r="E1456">
        <v>1080.8702067199999</v>
      </c>
      <c r="F1456">
        <v>773.6</v>
      </c>
      <c r="G1456">
        <v>-17.525512982728898</v>
      </c>
      <c r="H1456">
        <v>5.8634153156162796</v>
      </c>
      <c r="I1456">
        <v>-6.5390565170152204</v>
      </c>
      <c r="J1456">
        <v>0.63830985311618604</v>
      </c>
      <c r="K1456">
        <v>768.73230088776802</v>
      </c>
      <c r="M1456">
        <v>43.936939044408497</v>
      </c>
      <c r="N1456">
        <v>1.1525192789890799</v>
      </c>
      <c r="O1456">
        <v>32.103154084798298</v>
      </c>
      <c r="P1456">
        <v>23.194521856835699</v>
      </c>
    </row>
    <row r="1457" spans="1:17" x14ac:dyDescent="0.3">
      <c r="A1457" t="s">
        <v>3085</v>
      </c>
      <c r="B1457" t="s">
        <v>3086</v>
      </c>
      <c r="C1457" t="s">
        <v>3186</v>
      </c>
      <c r="D1457" t="s">
        <v>75</v>
      </c>
      <c r="E1457">
        <v>1080.78</v>
      </c>
      <c r="F1457">
        <v>180.13</v>
      </c>
      <c r="G1457">
        <v>23.1901371559055</v>
      </c>
      <c r="H1457">
        <v>-7.5401698766689798</v>
      </c>
      <c r="I1457">
        <v>19.1138605576642</v>
      </c>
      <c r="J1457">
        <v>-5.3222634210817601</v>
      </c>
      <c r="K1457">
        <v>187.706624218673</v>
      </c>
      <c r="L1457">
        <v>160.028299903289</v>
      </c>
      <c r="M1457">
        <v>36.017508516767599</v>
      </c>
      <c r="N1457">
        <v>0.15017307037428901</v>
      </c>
      <c r="O1457">
        <v>39.898961860878202</v>
      </c>
      <c r="P1457">
        <v>65.256880733944897</v>
      </c>
      <c r="Q1457">
        <v>5.8769651072616003E-2</v>
      </c>
    </row>
    <row r="1458" spans="1:17" x14ac:dyDescent="0.3">
      <c r="A1458" t="s">
        <v>3087</v>
      </c>
      <c r="B1458" t="s">
        <v>3088</v>
      </c>
      <c r="C1458" t="s">
        <v>3186</v>
      </c>
      <c r="D1458" t="s">
        <v>285</v>
      </c>
      <c r="E1458">
        <v>1075.2768671399999</v>
      </c>
      <c r="F1458">
        <v>44.37</v>
      </c>
      <c r="G1458">
        <v>-53.6777191225829</v>
      </c>
      <c r="H1458">
        <v>3.3526943840055798</v>
      </c>
      <c r="I1458">
        <v>-0.35074132302028799</v>
      </c>
      <c r="J1458">
        <v>-7.2514398920552798</v>
      </c>
      <c r="K1458">
        <v>41.287142571733099</v>
      </c>
      <c r="L1458">
        <v>44.315005905508997</v>
      </c>
      <c r="M1458">
        <v>63.308376975442101</v>
      </c>
      <c r="N1458">
        <v>0.55540397901308503</v>
      </c>
      <c r="O1458">
        <v>42.663962136578697</v>
      </c>
      <c r="P1458">
        <v>34.454545454545404</v>
      </c>
      <c r="Q1458">
        <v>5.3599292298345001E-2</v>
      </c>
    </row>
    <row r="1459" spans="1:17" x14ac:dyDescent="0.3">
      <c r="A1459" t="s">
        <v>3089</v>
      </c>
      <c r="B1459" t="s">
        <v>3090</v>
      </c>
      <c r="C1459" t="s">
        <v>3186</v>
      </c>
      <c r="D1459" t="s">
        <v>544</v>
      </c>
      <c r="E1459">
        <v>1075.0368823199999</v>
      </c>
      <c r="F1459">
        <v>91.95</v>
      </c>
      <c r="G1459">
        <v>111.963328007928</v>
      </c>
      <c r="H1459">
        <v>1.2802085865666299</v>
      </c>
      <c r="I1459">
        <v>21.729954740097899</v>
      </c>
      <c r="J1459">
        <v>-9.3923368774192202</v>
      </c>
      <c r="K1459">
        <v>93.583171320012298</v>
      </c>
      <c r="L1459">
        <v>78.454825081245303</v>
      </c>
      <c r="M1459">
        <v>36.709257815510902</v>
      </c>
      <c r="N1459">
        <v>1.24282983007028</v>
      </c>
      <c r="O1459">
        <v>29.037520391517099</v>
      </c>
      <c r="P1459">
        <v>144.16704369211399</v>
      </c>
      <c r="Q1459">
        <v>0.100993833033731</v>
      </c>
    </row>
    <row r="1460" spans="1:17" x14ac:dyDescent="0.3">
      <c r="A1460" t="s">
        <v>3091</v>
      </c>
      <c r="B1460" t="s">
        <v>3092</v>
      </c>
      <c r="C1460" t="s">
        <v>3186</v>
      </c>
      <c r="D1460" t="s">
        <v>54</v>
      </c>
      <c r="E1460">
        <v>1073.7618499350001</v>
      </c>
      <c r="F1460">
        <v>405.85</v>
      </c>
      <c r="G1460">
        <v>-32.079131233532898</v>
      </c>
      <c r="H1460">
        <v>12.4556693291575</v>
      </c>
      <c r="I1460">
        <v>26.522627015113901</v>
      </c>
      <c r="J1460">
        <v>-2.6886381810735398</v>
      </c>
      <c r="K1460">
        <v>386.55187273411701</v>
      </c>
      <c r="L1460">
        <v>362.13618165554198</v>
      </c>
      <c r="M1460">
        <v>47.064932922666102</v>
      </c>
      <c r="N1460">
        <v>1.33786612242992</v>
      </c>
      <c r="O1460">
        <v>11.3342367869902</v>
      </c>
      <c r="P1460">
        <v>48.336988304093502</v>
      </c>
      <c r="Q1460">
        <v>9.8968399636475995E-2</v>
      </c>
    </row>
    <row r="1461" spans="1:17" x14ac:dyDescent="0.3">
      <c r="A1461" t="s">
        <v>3093</v>
      </c>
      <c r="B1461" t="s">
        <v>3094</v>
      </c>
      <c r="C1461" t="s">
        <v>3186</v>
      </c>
      <c r="D1461" t="s">
        <v>631</v>
      </c>
      <c r="E1461">
        <v>1072.22145819</v>
      </c>
      <c r="F1461">
        <v>297.3</v>
      </c>
      <c r="G1461">
        <v>-16.806415198607901</v>
      </c>
      <c r="H1461">
        <v>-8.9619850783476593</v>
      </c>
      <c r="I1461">
        <v>-7.4607516867385097</v>
      </c>
      <c r="J1461">
        <v>-3.5061153200039299</v>
      </c>
      <c r="K1461">
        <v>316.05343307302599</v>
      </c>
      <c r="L1461">
        <v>299.71628269039701</v>
      </c>
      <c r="M1461">
        <v>27.714051045824998</v>
      </c>
      <c r="N1461">
        <v>0.39951930857936002</v>
      </c>
      <c r="O1461">
        <v>29.330642448704999</v>
      </c>
      <c r="P1461">
        <v>32.133333333333297</v>
      </c>
      <c r="Q1461">
        <v>-2.6158317290678999E-2</v>
      </c>
    </row>
    <row r="1462" spans="1:17" x14ac:dyDescent="0.3">
      <c r="A1462" t="s">
        <v>3095</v>
      </c>
      <c r="B1462" t="s">
        <v>3096</v>
      </c>
      <c r="C1462" t="s">
        <v>3186</v>
      </c>
      <c r="D1462" t="s">
        <v>541</v>
      </c>
      <c r="E1462">
        <v>1071.99473528</v>
      </c>
      <c r="F1462">
        <v>720.8</v>
      </c>
      <c r="G1462">
        <v>-24.6193725692249</v>
      </c>
      <c r="H1462">
        <v>10.516003120198899</v>
      </c>
      <c r="I1462">
        <v>23.660907921128199</v>
      </c>
      <c r="J1462">
        <v>3.5675908316289702</v>
      </c>
      <c r="K1462">
        <v>623.40985548894503</v>
      </c>
      <c r="L1462">
        <v>610.08396729231197</v>
      </c>
      <c r="M1462">
        <v>75.089084725167993</v>
      </c>
      <c r="N1462">
        <v>1.82850864223015</v>
      </c>
      <c r="O1462">
        <v>24.861265260821298</v>
      </c>
      <c r="P1462">
        <v>55.613126079447298</v>
      </c>
      <c r="Q1462">
        <v>0.12631917653053301</v>
      </c>
    </row>
    <row r="1463" spans="1:17" x14ac:dyDescent="0.3">
      <c r="A1463" t="s">
        <v>3097</v>
      </c>
      <c r="B1463" t="s">
        <v>3098</v>
      </c>
      <c r="C1463" t="s">
        <v>3186</v>
      </c>
      <c r="D1463" t="s">
        <v>282</v>
      </c>
      <c r="E1463">
        <v>1069.0870083750001</v>
      </c>
      <c r="F1463">
        <v>170.75</v>
      </c>
      <c r="G1463">
        <v>418.12231394790399</v>
      </c>
      <c r="H1463">
        <v>-26.2409339173193</v>
      </c>
      <c r="I1463">
        <v>168.64357774511799</v>
      </c>
      <c r="J1463">
        <v>-10.325556008644</v>
      </c>
      <c r="K1463">
        <v>189.77536192990101</v>
      </c>
      <c r="L1463">
        <v>148.848814089976</v>
      </c>
      <c r="M1463">
        <v>50.447078130539602</v>
      </c>
      <c r="N1463">
        <v>1.12741844137244</v>
      </c>
      <c r="O1463">
        <v>81.612430926179499</v>
      </c>
      <c r="P1463">
        <v>551.89413532353001</v>
      </c>
      <c r="Q1463">
        <v>0.19988169287169399</v>
      </c>
    </row>
    <row r="1464" spans="1:17" x14ac:dyDescent="0.3">
      <c r="A1464" t="s">
        <v>3099</v>
      </c>
      <c r="B1464" t="s">
        <v>3100</v>
      </c>
      <c r="C1464" t="s">
        <v>3186</v>
      </c>
      <c r="D1464" t="s">
        <v>21</v>
      </c>
      <c r="E1464">
        <v>1065.4782484499999</v>
      </c>
      <c r="F1464">
        <v>418.95</v>
      </c>
      <c r="G1464">
        <v>185.20792960239399</v>
      </c>
      <c r="H1464">
        <v>5.4493563830755098</v>
      </c>
      <c r="I1464">
        <v>117.75348474460201</v>
      </c>
      <c r="J1464">
        <v>8.0021496442639393</v>
      </c>
      <c r="K1464">
        <v>378.597223364613</v>
      </c>
      <c r="L1464">
        <v>300.88879716903</v>
      </c>
      <c r="M1464">
        <v>68.439185748835598</v>
      </c>
      <c r="N1464">
        <v>0.23026704149661001</v>
      </c>
      <c r="O1464">
        <v>9.7983052870270892</v>
      </c>
      <c r="P1464">
        <v>215.95022624434301</v>
      </c>
      <c r="Q1464">
        <v>0.12875409366733501</v>
      </c>
    </row>
    <row r="1465" spans="1:17" x14ac:dyDescent="0.3">
      <c r="A1465" t="s">
        <v>3101</v>
      </c>
      <c r="B1465" t="s">
        <v>3102</v>
      </c>
      <c r="C1465" t="s">
        <v>3186</v>
      </c>
      <c r="D1465" t="s">
        <v>132</v>
      </c>
      <c r="E1465">
        <v>1065.0187127839999</v>
      </c>
      <c r="F1465">
        <v>79.34</v>
      </c>
      <c r="G1465">
        <v>127.03050745727001</v>
      </c>
      <c r="H1465">
        <v>23.942706209341502</v>
      </c>
      <c r="I1465">
        <v>94.279183395869296</v>
      </c>
      <c r="J1465">
        <v>4.5942097770815602</v>
      </c>
      <c r="K1465">
        <v>59.893722830237998</v>
      </c>
      <c r="L1465">
        <v>47.932325732277199</v>
      </c>
      <c r="M1465">
        <v>78.222963260116899</v>
      </c>
      <c r="N1465">
        <v>0.43058648036416097</v>
      </c>
      <c r="O1465">
        <v>0</v>
      </c>
      <c r="P1465">
        <v>169.86394557823101</v>
      </c>
      <c r="Q1465">
        <v>0.136620588299257</v>
      </c>
    </row>
    <row r="1466" spans="1:17" x14ac:dyDescent="0.3">
      <c r="A1466" t="s">
        <v>3103</v>
      </c>
      <c r="B1466" t="s">
        <v>3104</v>
      </c>
      <c r="C1466" t="s">
        <v>3186</v>
      </c>
      <c r="D1466" t="s">
        <v>262</v>
      </c>
      <c r="E1466">
        <v>1062.925770225</v>
      </c>
      <c r="F1466">
        <v>3465.75</v>
      </c>
      <c r="G1466">
        <v>-14.9926076155917</v>
      </c>
      <c r="H1466">
        <v>-11.720653244652301</v>
      </c>
      <c r="I1466">
        <v>-4.0061511498780797</v>
      </c>
      <c r="J1466">
        <v>-10.154909941228199</v>
      </c>
      <c r="O1466">
        <v>1.2767799177667101</v>
      </c>
      <c r="P1466">
        <v>14.7599337748344</v>
      </c>
    </row>
    <row r="1467" spans="1:17" x14ac:dyDescent="0.3">
      <c r="A1467" t="s">
        <v>3105</v>
      </c>
      <c r="B1467" t="s">
        <v>3106</v>
      </c>
      <c r="C1467" t="s">
        <v>3186</v>
      </c>
      <c r="D1467" t="s">
        <v>3107</v>
      </c>
      <c r="E1467">
        <v>1062.131805</v>
      </c>
      <c r="F1467">
        <v>1848.15</v>
      </c>
      <c r="G1467">
        <v>-5.45639875489882</v>
      </c>
      <c r="H1467">
        <v>82.960733932860094</v>
      </c>
      <c r="I1467">
        <v>94.135712525566007</v>
      </c>
      <c r="J1467">
        <v>10.7157295936554</v>
      </c>
      <c r="K1467">
        <v>1328.4122788054301</v>
      </c>
      <c r="L1467">
        <v>1107.92698954252</v>
      </c>
      <c r="M1467">
        <v>63.4323413387229</v>
      </c>
      <c r="N1467">
        <v>1.9169330388991399</v>
      </c>
      <c r="O1467">
        <v>10.4347590834077</v>
      </c>
      <c r="P1467">
        <v>130.73033707865099</v>
      </c>
      <c r="Q1467">
        <v>5.7075019977380001E-3</v>
      </c>
    </row>
    <row r="1468" spans="1:17" x14ac:dyDescent="0.3">
      <c r="A1468" t="s">
        <v>3108</v>
      </c>
      <c r="B1468" t="s">
        <v>3109</v>
      </c>
      <c r="C1468" t="s">
        <v>3186</v>
      </c>
      <c r="D1468" t="s">
        <v>132</v>
      </c>
      <c r="E1468">
        <v>1061.5183050000001</v>
      </c>
      <c r="F1468">
        <v>254.9</v>
      </c>
      <c r="G1468">
        <v>23.366191065737901</v>
      </c>
      <c r="H1468">
        <v>-12.277841130386699</v>
      </c>
      <c r="I1468">
        <v>-1.94825056350084</v>
      </c>
      <c r="J1468">
        <v>-6.9819106754426699</v>
      </c>
      <c r="K1468">
        <v>282.48369056182003</v>
      </c>
      <c r="L1468">
        <v>256.93657037751302</v>
      </c>
      <c r="M1468">
        <v>22.460858076314398</v>
      </c>
      <c r="N1468">
        <v>0.27265389713247101</v>
      </c>
      <c r="O1468">
        <v>48.077677520596303</v>
      </c>
      <c r="P1468">
        <v>68.584656084656004</v>
      </c>
    </row>
    <row r="1469" spans="1:17" x14ac:dyDescent="0.3">
      <c r="A1469" t="s">
        <v>3110</v>
      </c>
      <c r="B1469" t="s">
        <v>3111</v>
      </c>
      <c r="C1469" t="s">
        <v>3186</v>
      </c>
      <c r="D1469" t="s">
        <v>106</v>
      </c>
      <c r="E1469">
        <v>1059.428924625</v>
      </c>
      <c r="F1469">
        <v>2498.5500000000002</v>
      </c>
      <c r="G1469">
        <v>133.44760601808699</v>
      </c>
      <c r="H1469">
        <v>-12.261317713042599</v>
      </c>
      <c r="I1469">
        <v>82.491690065192401</v>
      </c>
      <c r="J1469">
        <v>-3.5385083488956202</v>
      </c>
      <c r="K1469">
        <v>2730.2959421906298</v>
      </c>
      <c r="L1469">
        <v>2234.7878372415298</v>
      </c>
      <c r="M1469">
        <v>27.462036322406199</v>
      </c>
      <c r="N1469">
        <v>0.64982447613918204</v>
      </c>
      <c r="O1469">
        <v>42.002361369594297</v>
      </c>
      <c r="P1469">
        <v>180.106502242152</v>
      </c>
      <c r="Q1469">
        <v>0.12228871992076901</v>
      </c>
    </row>
    <row r="1470" spans="1:17" x14ac:dyDescent="0.3">
      <c r="A1470" t="s">
        <v>3112</v>
      </c>
      <c r="B1470" t="s">
        <v>3113</v>
      </c>
      <c r="C1470" t="s">
        <v>3186</v>
      </c>
      <c r="D1470" t="s">
        <v>54</v>
      </c>
      <c r="E1470">
        <v>1057.4326960000001</v>
      </c>
      <c r="F1470">
        <v>383.15</v>
      </c>
      <c r="G1470">
        <v>-36.137986238650001</v>
      </c>
      <c r="H1470">
        <v>-6.2913649234844602</v>
      </c>
      <c r="I1470">
        <v>11.016471126783401</v>
      </c>
      <c r="J1470">
        <v>1.11090447713643</v>
      </c>
      <c r="K1470">
        <v>378.84000222071001</v>
      </c>
      <c r="L1470">
        <v>355.59281278665298</v>
      </c>
      <c r="M1470">
        <v>44.8057725812832</v>
      </c>
      <c r="N1470">
        <v>0.47983551090908699</v>
      </c>
      <c r="O1470">
        <v>33.994519117838898</v>
      </c>
      <c r="P1470">
        <v>45.518420053171198</v>
      </c>
      <c r="Q1470">
        <v>-1.5766284849613E-2</v>
      </c>
    </row>
    <row r="1471" spans="1:17" x14ac:dyDescent="0.3">
      <c r="A1471" t="s">
        <v>3114</v>
      </c>
      <c r="B1471" t="s">
        <v>3115</v>
      </c>
      <c r="C1471" t="s">
        <v>3186</v>
      </c>
      <c r="D1471" t="s">
        <v>271</v>
      </c>
      <c r="E1471">
        <v>1056.1728391199999</v>
      </c>
      <c r="F1471">
        <v>244.65</v>
      </c>
      <c r="G1471">
        <v>38.146988409499002</v>
      </c>
      <c r="H1471">
        <v>-22.109931171522501</v>
      </c>
      <c r="I1471">
        <v>1.57766978342075</v>
      </c>
      <c r="J1471">
        <v>-4.5521650596546097</v>
      </c>
      <c r="K1471">
        <v>272.97419407832598</v>
      </c>
      <c r="L1471">
        <v>243.32750859906</v>
      </c>
      <c r="M1471">
        <v>37.926180593198502</v>
      </c>
      <c r="N1471">
        <v>0.85998150872950596</v>
      </c>
      <c r="O1471">
        <v>38.156550173717498</v>
      </c>
      <c r="P1471">
        <v>89.211136890951195</v>
      </c>
      <c r="Q1471">
        <v>9.7132106759049999E-2</v>
      </c>
    </row>
    <row r="1472" spans="1:17" x14ac:dyDescent="0.3">
      <c r="A1472" t="s">
        <v>3116</v>
      </c>
      <c r="B1472" t="s">
        <v>3117</v>
      </c>
      <c r="C1472" t="s">
        <v>3186</v>
      </c>
      <c r="D1472" t="s">
        <v>288</v>
      </c>
      <c r="E1472">
        <v>1055.171</v>
      </c>
      <c r="F1472">
        <v>8116.7</v>
      </c>
      <c r="G1472">
        <v>13.681049716257901</v>
      </c>
      <c r="H1472">
        <v>0.41074241777459097</v>
      </c>
      <c r="I1472">
        <v>-23.635285728062701</v>
      </c>
      <c r="J1472">
        <v>-1.88226525436424</v>
      </c>
      <c r="K1472">
        <v>8107.3211715776697</v>
      </c>
      <c r="L1472">
        <v>8035.9356892749101</v>
      </c>
      <c r="M1472">
        <v>53.027735338310897</v>
      </c>
      <c r="N1472">
        <v>0.99361247752289805</v>
      </c>
      <c r="O1472">
        <v>23.831113629923401</v>
      </c>
      <c r="P1472">
        <v>43.913120567375799</v>
      </c>
      <c r="Q1472">
        <v>0.19760282590145201</v>
      </c>
    </row>
    <row r="1473" spans="1:17" x14ac:dyDescent="0.3">
      <c r="A1473" t="s">
        <v>3118</v>
      </c>
      <c r="B1473" t="s">
        <v>3119</v>
      </c>
      <c r="C1473" t="s">
        <v>3186</v>
      </c>
      <c r="D1473" t="s">
        <v>141</v>
      </c>
      <c r="E1473">
        <v>1052.58648264</v>
      </c>
      <c r="F1473">
        <v>836.4</v>
      </c>
      <c r="G1473">
        <v>115.337638922297</v>
      </c>
      <c r="H1473">
        <v>-10.5375688046286</v>
      </c>
      <c r="I1473">
        <v>21.817956462429901</v>
      </c>
      <c r="J1473">
        <v>-9.9647503667601907</v>
      </c>
      <c r="K1473">
        <v>960.56187352130405</v>
      </c>
      <c r="L1473">
        <v>764.34650624902201</v>
      </c>
      <c r="M1473">
        <v>19.756215672606299</v>
      </c>
      <c r="N1473">
        <v>0.55717988073371405</v>
      </c>
      <c r="O1473">
        <v>72.465327594452404</v>
      </c>
      <c r="P1473">
        <v>166.794258373205</v>
      </c>
    </row>
    <row r="1474" spans="1:17" x14ac:dyDescent="0.3">
      <c r="A1474" t="s">
        <v>3120</v>
      </c>
      <c r="B1474" t="s">
        <v>3121</v>
      </c>
      <c r="C1474" t="s">
        <v>3186</v>
      </c>
      <c r="D1474" t="s">
        <v>631</v>
      </c>
      <c r="E1474">
        <v>1051.07407846</v>
      </c>
      <c r="F1474">
        <v>223.15</v>
      </c>
      <c r="G1474">
        <v>-12.253659801076999</v>
      </c>
      <c r="H1474">
        <v>-2.8065458967763299</v>
      </c>
      <c r="I1474">
        <v>5.7890712461629796</v>
      </c>
      <c r="J1474">
        <v>0.99300457384072205</v>
      </c>
      <c r="K1474">
        <v>219.378044790877</v>
      </c>
      <c r="L1474">
        <v>207.41268544331101</v>
      </c>
      <c r="M1474">
        <v>59.279532443713201</v>
      </c>
      <c r="N1474">
        <v>0.60300540620072196</v>
      </c>
      <c r="O1474">
        <v>20.9948465157965</v>
      </c>
      <c r="P1474">
        <v>40.301791889342901</v>
      </c>
      <c r="Q1474">
        <v>9.9999506207599995E-3</v>
      </c>
    </row>
    <row r="1475" spans="1:17" x14ac:dyDescent="0.3">
      <c r="A1475" t="s">
        <v>3122</v>
      </c>
      <c r="B1475" t="s">
        <v>3123</v>
      </c>
      <c r="C1475" t="s">
        <v>3186</v>
      </c>
      <c r="D1475" t="s">
        <v>282</v>
      </c>
      <c r="E1475">
        <v>1050.1747288500001</v>
      </c>
      <c r="F1475">
        <v>430.95</v>
      </c>
      <c r="G1475">
        <v>-36.601814318525904</v>
      </c>
      <c r="H1475">
        <v>1.58408370745563</v>
      </c>
      <c r="I1475">
        <v>-3.5316828916804699</v>
      </c>
      <c r="J1475">
        <v>-0.282798111283733</v>
      </c>
      <c r="K1475">
        <v>436.17277112014801</v>
      </c>
      <c r="L1475">
        <v>434.387343494155</v>
      </c>
      <c r="M1475">
        <v>45.115293284464499</v>
      </c>
      <c r="N1475">
        <v>0.623898535092268</v>
      </c>
      <c r="O1475">
        <v>18.714468035734999</v>
      </c>
      <c r="P1475">
        <v>19.162173372044698</v>
      </c>
      <c r="Q1475">
        <v>4.2089644815649996E-3</v>
      </c>
    </row>
    <row r="1476" spans="1:17" x14ac:dyDescent="0.3">
      <c r="A1476" t="s">
        <v>3124</v>
      </c>
      <c r="B1476" t="s">
        <v>3125</v>
      </c>
      <c r="C1476" t="s">
        <v>3186</v>
      </c>
      <c r="D1476" t="s">
        <v>423</v>
      </c>
      <c r="E1476">
        <v>1046.62922112</v>
      </c>
      <c r="F1476">
        <v>43.96</v>
      </c>
      <c r="G1476">
        <v>-75.704078560098196</v>
      </c>
      <c r="H1476">
        <v>-11.6931573871544</v>
      </c>
      <c r="I1476">
        <v>-48.666381587060499</v>
      </c>
      <c r="J1476">
        <v>-2.3367919637001799</v>
      </c>
      <c r="K1476">
        <v>48.970608252105201</v>
      </c>
      <c r="L1476">
        <v>59.262566586823503</v>
      </c>
      <c r="M1476">
        <v>28.414951821370199</v>
      </c>
      <c r="N1476">
        <v>0.69739763605092298</v>
      </c>
      <c r="O1476">
        <v>150.22747952684199</v>
      </c>
      <c r="P1476">
        <v>1.17376294591484</v>
      </c>
      <c r="Q1476">
        <v>8.6471190054753996E-2</v>
      </c>
    </row>
    <row r="1477" spans="1:17" x14ac:dyDescent="0.3">
      <c r="A1477" t="s">
        <v>3126</v>
      </c>
      <c r="B1477" t="s">
        <v>3127</v>
      </c>
      <c r="C1477" t="s">
        <v>3186</v>
      </c>
      <c r="D1477" t="s">
        <v>161</v>
      </c>
      <c r="E1477">
        <v>1046.52</v>
      </c>
      <c r="F1477">
        <v>427.5</v>
      </c>
      <c r="G1477">
        <v>63.321128301135303</v>
      </c>
      <c r="H1477">
        <v>-10.929429840397001</v>
      </c>
      <c r="I1477">
        <v>74.307584766849004</v>
      </c>
      <c r="J1477">
        <v>-3.9482657970841402</v>
      </c>
      <c r="K1477">
        <v>437.29636524402201</v>
      </c>
      <c r="M1477">
        <v>45.917760207289199</v>
      </c>
      <c r="N1477">
        <v>0.348929740619491</v>
      </c>
      <c r="O1477">
        <v>29.824561403508699</v>
      </c>
      <c r="P1477">
        <v>109.764474975466</v>
      </c>
    </row>
    <row r="1478" spans="1:17" x14ac:dyDescent="0.3">
      <c r="A1478" t="s">
        <v>3128</v>
      </c>
      <c r="B1478" t="s">
        <v>3129</v>
      </c>
      <c r="C1478" t="s">
        <v>3186</v>
      </c>
      <c r="D1478" t="s">
        <v>54</v>
      </c>
      <c r="E1478">
        <v>1045.50464214</v>
      </c>
      <c r="F1478">
        <v>46.62</v>
      </c>
      <c r="G1478">
        <v>56.0617325370157</v>
      </c>
      <c r="H1478">
        <v>54.026057281663398</v>
      </c>
      <c r="I1478">
        <v>33.410151582347297</v>
      </c>
      <c r="J1478">
        <v>-10.888400059054099</v>
      </c>
      <c r="K1478">
        <v>39.373033881586302</v>
      </c>
      <c r="L1478">
        <v>33.630839937935399</v>
      </c>
      <c r="M1478">
        <v>48.036295194796203</v>
      </c>
      <c r="N1478">
        <v>3.0289883120260601</v>
      </c>
      <c r="O1478">
        <v>21.1926211926211</v>
      </c>
      <c r="P1478">
        <v>116.83720930232499</v>
      </c>
      <c r="Q1478">
        <v>4.4103028868791999E-2</v>
      </c>
    </row>
    <row r="1479" spans="1:17" x14ac:dyDescent="0.3">
      <c r="A1479" t="s">
        <v>3130</v>
      </c>
      <c r="B1479" t="s">
        <v>3131</v>
      </c>
      <c r="C1479" t="s">
        <v>3186</v>
      </c>
      <c r="D1479" t="s">
        <v>95</v>
      </c>
      <c r="E1479">
        <v>1042.510035</v>
      </c>
      <c r="F1479">
        <v>420.35</v>
      </c>
      <c r="G1479">
        <v>-15.151982259844701</v>
      </c>
      <c r="H1479">
        <v>-20.107563853689602</v>
      </c>
      <c r="I1479">
        <v>-4.1655257941311099</v>
      </c>
      <c r="J1479">
        <v>-2.7306754858753099</v>
      </c>
      <c r="M1479">
        <v>33.415196152867097</v>
      </c>
      <c r="O1479">
        <v>39.871535625074301</v>
      </c>
      <c r="P1479">
        <v>16.440443213296401</v>
      </c>
    </row>
    <row r="1480" spans="1:17" x14ac:dyDescent="0.3">
      <c r="A1480" t="s">
        <v>3132</v>
      </c>
      <c r="B1480" t="s">
        <v>3133</v>
      </c>
      <c r="C1480" t="s">
        <v>3186</v>
      </c>
      <c r="D1480" t="s">
        <v>54</v>
      </c>
      <c r="E1480">
        <v>1040.8262400000001</v>
      </c>
      <c r="F1480">
        <v>207.7</v>
      </c>
      <c r="G1480">
        <v>33.967765857508802</v>
      </c>
      <c r="H1480">
        <v>2.5259679522297298</v>
      </c>
      <c r="I1480">
        <v>-21.7338438269717</v>
      </c>
      <c r="J1480">
        <v>-8.1993781563871906</v>
      </c>
      <c r="K1480">
        <v>217.122224438621</v>
      </c>
      <c r="L1480">
        <v>204.81330697821801</v>
      </c>
      <c r="M1480">
        <v>40.919150587172403</v>
      </c>
      <c r="N1480">
        <v>0.79152415417031097</v>
      </c>
      <c r="O1480">
        <v>27.587867116032701</v>
      </c>
      <c r="P1480">
        <v>66.827309236947698</v>
      </c>
      <c r="Q1480">
        <v>5.3560562668592999E-2</v>
      </c>
    </row>
    <row r="1481" spans="1:17" x14ac:dyDescent="0.3">
      <c r="A1481" t="s">
        <v>3134</v>
      </c>
      <c r="B1481" t="s">
        <v>3135</v>
      </c>
      <c r="C1481" t="s">
        <v>3186</v>
      </c>
      <c r="D1481" t="s">
        <v>468</v>
      </c>
      <c r="E1481">
        <v>1039.029833865</v>
      </c>
      <c r="F1481">
        <v>283.64999999999998</v>
      </c>
      <c r="G1481">
        <v>-29.2387687428477</v>
      </c>
      <c r="H1481">
        <v>10.0360737612185</v>
      </c>
      <c r="I1481">
        <v>-4.6915361918230696</v>
      </c>
      <c r="J1481">
        <v>7.9492567254383903</v>
      </c>
      <c r="K1481">
        <v>265.38315464836501</v>
      </c>
      <c r="L1481">
        <v>264.68421032816201</v>
      </c>
      <c r="M1481">
        <v>69.208387390310193</v>
      </c>
      <c r="N1481">
        <v>1.9276058642276099</v>
      </c>
      <c r="O1481">
        <v>9.9242023620659392</v>
      </c>
      <c r="P1481">
        <v>25.787139689578702</v>
      </c>
      <c r="Q1481">
        <v>-7.5703378555163001E-2</v>
      </c>
    </row>
    <row r="1482" spans="1:17" x14ac:dyDescent="0.3">
      <c r="A1482" t="s">
        <v>3136</v>
      </c>
      <c r="B1482" t="s">
        <v>3137</v>
      </c>
      <c r="C1482" t="s">
        <v>3186</v>
      </c>
      <c r="D1482" t="s">
        <v>285</v>
      </c>
      <c r="E1482">
        <v>1035.558366</v>
      </c>
      <c r="F1482">
        <v>96.7</v>
      </c>
      <c r="G1482">
        <v>-45.631842047183703</v>
      </c>
      <c r="H1482">
        <v>-3.38754531059773</v>
      </c>
      <c r="I1482">
        <v>-3.7454268168860598</v>
      </c>
      <c r="J1482">
        <v>-2.7913895330650198</v>
      </c>
      <c r="K1482">
        <v>95.927315703379904</v>
      </c>
      <c r="L1482">
        <v>96.768040322044797</v>
      </c>
      <c r="M1482">
        <v>48.2209121076786</v>
      </c>
      <c r="N1482">
        <v>0.481510792142329</v>
      </c>
      <c r="O1482">
        <v>37.280248190279202</v>
      </c>
      <c r="P1482">
        <v>30.341016309475599</v>
      </c>
      <c r="Q1482">
        <v>7.0617503615876001E-2</v>
      </c>
    </row>
    <row r="1483" spans="1:17" x14ac:dyDescent="0.3">
      <c r="A1483" t="s">
        <v>3138</v>
      </c>
      <c r="B1483" t="s">
        <v>3139</v>
      </c>
      <c r="C1483" t="s">
        <v>3186</v>
      </c>
      <c r="D1483" t="s">
        <v>1265</v>
      </c>
      <c r="E1483">
        <v>1034.3229481200001</v>
      </c>
      <c r="F1483">
        <v>392.7</v>
      </c>
      <c r="G1483">
        <v>36.359305427834599</v>
      </c>
      <c r="H1483">
        <v>33.738549312548201</v>
      </c>
      <c r="I1483">
        <v>63.438814002729401</v>
      </c>
      <c r="J1483">
        <v>26.6569595417477</v>
      </c>
      <c r="K1483">
        <v>313.47394482249001</v>
      </c>
      <c r="L1483">
        <v>275.14122641945397</v>
      </c>
      <c r="M1483">
        <v>76.311503027865896</v>
      </c>
      <c r="N1483">
        <v>1.98837529661657</v>
      </c>
      <c r="O1483">
        <v>6.1879297173414702</v>
      </c>
      <c r="P1483">
        <v>115.76923076923001</v>
      </c>
      <c r="Q1483">
        <v>0.146474179355392</v>
      </c>
    </row>
    <row r="1484" spans="1:17" x14ac:dyDescent="0.3">
      <c r="A1484" t="s">
        <v>3140</v>
      </c>
      <c r="B1484" t="s">
        <v>3141</v>
      </c>
      <c r="C1484" t="s">
        <v>3186</v>
      </c>
      <c r="D1484" t="s">
        <v>544</v>
      </c>
      <c r="E1484">
        <v>1032.9375317500001</v>
      </c>
      <c r="F1484">
        <v>307.89999999999998</v>
      </c>
      <c r="G1484">
        <v>83.408139849940895</v>
      </c>
      <c r="H1484">
        <v>19.257969869901199</v>
      </c>
      <c r="I1484">
        <v>63.224859167755497</v>
      </c>
      <c r="J1484">
        <v>-2.4862930516790098</v>
      </c>
      <c r="K1484">
        <v>270.99633361456802</v>
      </c>
      <c r="L1484">
        <v>215.24177367533099</v>
      </c>
      <c r="M1484">
        <v>62.081504150057498</v>
      </c>
      <c r="N1484">
        <v>1.0066282348634299</v>
      </c>
      <c r="O1484">
        <v>7.0477427736278004</v>
      </c>
      <c r="P1484">
        <v>133.611532625189</v>
      </c>
      <c r="Q1484">
        <v>0.14463993090373201</v>
      </c>
    </row>
    <row r="1485" spans="1:17" x14ac:dyDescent="0.3">
      <c r="A1485" t="s">
        <v>3142</v>
      </c>
      <c r="B1485" t="s">
        <v>3143</v>
      </c>
      <c r="C1485" t="s">
        <v>3186</v>
      </c>
      <c r="D1485" t="s">
        <v>215</v>
      </c>
      <c r="E1485">
        <v>1031.5212769499999</v>
      </c>
      <c r="F1485">
        <v>653.70000000000005</v>
      </c>
      <c r="G1485">
        <v>2.09114024798316</v>
      </c>
      <c r="H1485">
        <v>-11.1379534780566</v>
      </c>
      <c r="I1485">
        <v>32.6509369266928</v>
      </c>
      <c r="J1485">
        <v>-2.9388043488809701</v>
      </c>
      <c r="K1485">
        <v>722.71413458741597</v>
      </c>
      <c r="L1485">
        <v>647.57905587173605</v>
      </c>
      <c r="M1485">
        <v>23.883618320876199</v>
      </c>
      <c r="N1485">
        <v>0.34013860010450803</v>
      </c>
      <c r="O1485">
        <v>46.848707358115298</v>
      </c>
      <c r="P1485">
        <v>50.604769035825299</v>
      </c>
      <c r="Q1485">
        <v>0.18148670870932099</v>
      </c>
    </row>
    <row r="1486" spans="1:17" x14ac:dyDescent="0.3">
      <c r="A1486" t="s">
        <v>3144</v>
      </c>
      <c r="B1486" t="s">
        <v>3145</v>
      </c>
      <c r="C1486" t="s">
        <v>3186</v>
      </c>
      <c r="D1486" t="s">
        <v>262</v>
      </c>
      <c r="E1486">
        <v>1030.31572041</v>
      </c>
      <c r="F1486">
        <v>732.85</v>
      </c>
      <c r="G1486">
        <v>115.299303033475</v>
      </c>
      <c r="H1486">
        <v>20.416846755347599</v>
      </c>
      <c r="I1486">
        <v>93.727987791903203</v>
      </c>
      <c r="J1486">
        <v>-4.4701950002059903</v>
      </c>
      <c r="K1486">
        <v>723.60183305327496</v>
      </c>
      <c r="L1486">
        <v>570.906030527339</v>
      </c>
      <c r="M1486">
        <v>50.977384220248297</v>
      </c>
      <c r="N1486">
        <v>0.31364473121478598</v>
      </c>
      <c r="O1486">
        <v>54.192535989629498</v>
      </c>
      <c r="P1486">
        <v>175.87050630528799</v>
      </c>
      <c r="Q1486">
        <v>0.19335557723018501</v>
      </c>
    </row>
    <row r="1487" spans="1:17" x14ac:dyDescent="0.3">
      <c r="A1487" t="s">
        <v>3146</v>
      </c>
      <c r="B1487" t="s">
        <v>3147</v>
      </c>
      <c r="C1487" t="s">
        <v>3186</v>
      </c>
      <c r="D1487" t="s">
        <v>285</v>
      </c>
      <c r="E1487">
        <v>1030.0965076350001</v>
      </c>
      <c r="F1487">
        <v>81.790000000000006</v>
      </c>
      <c r="G1487">
        <v>-24.759716766389701</v>
      </c>
      <c r="H1487">
        <v>5.0171356038482298</v>
      </c>
      <c r="I1487">
        <v>-13.961062387876201</v>
      </c>
      <c r="J1487">
        <v>-0.96066093772545402</v>
      </c>
      <c r="K1487">
        <v>80.580524707891101</v>
      </c>
      <c r="L1487">
        <v>78.960117823042694</v>
      </c>
      <c r="M1487">
        <v>46.267061686288699</v>
      </c>
      <c r="N1487">
        <v>1.0451154113482799</v>
      </c>
      <c r="O1487">
        <v>23.4258466805232</v>
      </c>
      <c r="P1487">
        <v>24.300911854103301</v>
      </c>
      <c r="Q1487">
        <v>-5.6334375632024002E-2</v>
      </c>
    </row>
    <row r="1488" spans="1:17" x14ac:dyDescent="0.3">
      <c r="A1488" t="s">
        <v>3148</v>
      </c>
      <c r="B1488" t="s">
        <v>3149</v>
      </c>
      <c r="C1488" t="s">
        <v>3186</v>
      </c>
      <c r="D1488" t="s">
        <v>468</v>
      </c>
      <c r="E1488">
        <v>1028.6015333</v>
      </c>
      <c r="F1488">
        <v>291.5</v>
      </c>
      <c r="G1488">
        <v>106.50122072010301</v>
      </c>
      <c r="H1488">
        <v>-4.5791134320059701</v>
      </c>
      <c r="I1488">
        <v>78.369470937035999</v>
      </c>
      <c r="J1488">
        <v>-7.5106200641725502</v>
      </c>
      <c r="K1488">
        <v>285.233902601853</v>
      </c>
      <c r="L1488">
        <v>211.81049366535001</v>
      </c>
      <c r="M1488">
        <v>27.6928652630037</v>
      </c>
      <c r="N1488">
        <v>0.326855564146388</v>
      </c>
      <c r="O1488">
        <v>19.382504288164601</v>
      </c>
      <c r="P1488">
        <v>142.41164241164199</v>
      </c>
      <c r="Q1488">
        <v>0.15433855109856001</v>
      </c>
    </row>
    <row r="1489" spans="1:17" x14ac:dyDescent="0.3">
      <c r="A1489" t="s">
        <v>3150</v>
      </c>
      <c r="B1489" t="s">
        <v>3151</v>
      </c>
      <c r="C1489" t="s">
        <v>3186</v>
      </c>
      <c r="D1489" t="s">
        <v>631</v>
      </c>
      <c r="E1489">
        <v>1026.7825132119999</v>
      </c>
      <c r="F1489">
        <v>107.42</v>
      </c>
      <c r="G1489">
        <v>11.670306254964499</v>
      </c>
      <c r="H1489">
        <v>0.221264138346701</v>
      </c>
      <c r="I1489">
        <v>22.304542902985201</v>
      </c>
      <c r="J1489">
        <v>-1.37944697826531</v>
      </c>
      <c r="K1489">
        <v>104.2271772007</v>
      </c>
      <c r="L1489">
        <v>90.163623784818597</v>
      </c>
      <c r="M1489">
        <v>44.876226147805298</v>
      </c>
      <c r="N1489">
        <v>0.438945444621197</v>
      </c>
      <c r="O1489">
        <v>14.503816793893099</v>
      </c>
      <c r="P1489">
        <v>57.622890682318399</v>
      </c>
    </row>
    <row r="1490" spans="1:17" x14ac:dyDescent="0.3">
      <c r="A1490" t="s">
        <v>3152</v>
      </c>
      <c r="B1490" t="s">
        <v>3153</v>
      </c>
      <c r="C1490" t="s">
        <v>3186</v>
      </c>
      <c r="D1490" t="s">
        <v>197</v>
      </c>
      <c r="E1490">
        <v>1024.52154</v>
      </c>
      <c r="F1490">
        <v>950.25</v>
      </c>
      <c r="G1490">
        <v>-45.299661162516699</v>
      </c>
      <c r="H1490">
        <v>-10.9312675998834</v>
      </c>
      <c r="I1490">
        <v>-38.836904923994098</v>
      </c>
      <c r="J1490">
        <v>-1.2921453909637199</v>
      </c>
      <c r="K1490">
        <v>1044.47188214125</v>
      </c>
      <c r="L1490">
        <v>1122.16047562104</v>
      </c>
      <c r="M1490">
        <v>28.3573391954844</v>
      </c>
      <c r="N1490">
        <v>0.91583561194427499</v>
      </c>
      <c r="O1490">
        <v>60.4840831360168</v>
      </c>
      <c r="P1490">
        <v>1.5170129800758401</v>
      </c>
      <c r="Q1490">
        <v>6.4856833623918003E-2</v>
      </c>
    </row>
    <row r="1491" spans="1:17" x14ac:dyDescent="0.3">
      <c r="A1491" t="s">
        <v>3154</v>
      </c>
      <c r="B1491" t="s">
        <v>3155</v>
      </c>
      <c r="C1491" t="s">
        <v>3186</v>
      </c>
      <c r="D1491" t="s">
        <v>288</v>
      </c>
      <c r="E1491">
        <v>1022.9605195</v>
      </c>
      <c r="F1491">
        <v>373</v>
      </c>
      <c r="G1491">
        <v>0.82310583633551804</v>
      </c>
      <c r="H1491">
        <v>5.4421848911900401</v>
      </c>
      <c r="I1491">
        <v>-6.7568886685829597</v>
      </c>
      <c r="J1491">
        <v>-2.3262809089702099</v>
      </c>
      <c r="K1491">
        <v>362.48828655639102</v>
      </c>
      <c r="L1491">
        <v>354.70611695805297</v>
      </c>
      <c r="M1491">
        <v>54.344883693559503</v>
      </c>
      <c r="N1491">
        <v>0.88770072059705696</v>
      </c>
      <c r="O1491">
        <v>20.375335120643399</v>
      </c>
      <c r="P1491">
        <v>33.071708883339198</v>
      </c>
      <c r="Q1491">
        <v>0.13296469241218201</v>
      </c>
    </row>
    <row r="1492" spans="1:17" x14ac:dyDescent="0.3">
      <c r="A1492" t="s">
        <v>3156</v>
      </c>
      <c r="B1492" t="s">
        <v>3157</v>
      </c>
      <c r="C1492" t="s">
        <v>3186</v>
      </c>
      <c r="D1492" t="s">
        <v>631</v>
      </c>
      <c r="E1492">
        <v>1022.256</v>
      </c>
      <c r="F1492">
        <v>1785.6</v>
      </c>
      <c r="G1492">
        <v>-15.750527137763299</v>
      </c>
      <c r="H1492">
        <v>5.7124950146513802</v>
      </c>
      <c r="I1492">
        <v>1.97745327123794</v>
      </c>
      <c r="J1492">
        <v>4.3245535884239601</v>
      </c>
      <c r="K1492">
        <v>1745.1500102103901</v>
      </c>
      <c r="L1492">
        <v>1668.38378328055</v>
      </c>
      <c r="M1492">
        <v>58.466836454890498</v>
      </c>
      <c r="N1492">
        <v>0.68176136880756399</v>
      </c>
      <c r="O1492">
        <v>23.0762768817204</v>
      </c>
      <c r="P1492">
        <v>28.863710172121301</v>
      </c>
      <c r="Q1492">
        <v>-2.1473782357530002E-3</v>
      </c>
    </row>
    <row r="1493" spans="1:17" x14ac:dyDescent="0.3">
      <c r="A1493" t="s">
        <v>3158</v>
      </c>
      <c r="B1493" t="s">
        <v>3159</v>
      </c>
      <c r="C1493" t="s">
        <v>3186</v>
      </c>
      <c r="D1493" t="s">
        <v>138</v>
      </c>
      <c r="E1493">
        <v>1021.16595435</v>
      </c>
      <c r="F1493">
        <v>454.75</v>
      </c>
      <c r="G1493">
        <v>13.531854160711299</v>
      </c>
      <c r="H1493">
        <v>5.3620927061575001</v>
      </c>
      <c r="I1493">
        <v>-2.6662280140772601</v>
      </c>
      <c r="J1493">
        <v>-3.47001410789494</v>
      </c>
      <c r="K1493">
        <v>446.15949160986202</v>
      </c>
      <c r="L1493">
        <v>428.24756033750901</v>
      </c>
      <c r="M1493">
        <v>57.2800804259847</v>
      </c>
      <c r="N1493">
        <v>1.1919351461332499</v>
      </c>
      <c r="O1493">
        <v>17.2072567344694</v>
      </c>
      <c r="P1493">
        <v>48.781285784393901</v>
      </c>
      <c r="Q1493">
        <v>6.8877166868386006E-2</v>
      </c>
    </row>
    <row r="1494" spans="1:17" x14ac:dyDescent="0.3">
      <c r="A1494" t="s">
        <v>3160</v>
      </c>
      <c r="B1494" t="s">
        <v>3161</v>
      </c>
      <c r="C1494" t="s">
        <v>3186</v>
      </c>
      <c r="D1494" t="s">
        <v>513</v>
      </c>
      <c r="E1494">
        <v>1015.872</v>
      </c>
      <c r="F1494">
        <v>1628</v>
      </c>
      <c r="G1494">
        <v>23.887888942431101</v>
      </c>
      <c r="H1494">
        <v>13.704985441479</v>
      </c>
      <c r="I1494">
        <v>78.310948460503496</v>
      </c>
      <c r="J1494">
        <v>9.2267811563453606</v>
      </c>
      <c r="K1494">
        <v>1359.54724589855</v>
      </c>
      <c r="L1494">
        <v>1166.7391391323799</v>
      </c>
      <c r="M1494">
        <v>77.545289283995402</v>
      </c>
      <c r="N1494">
        <v>2.3321096573256801</v>
      </c>
      <c r="O1494">
        <v>2.8869778869778902</v>
      </c>
      <c r="P1494">
        <v>103.5</v>
      </c>
      <c r="Q1494">
        <v>5.2482955894018003E-2</v>
      </c>
    </row>
    <row r="1495" spans="1:17" x14ac:dyDescent="0.3">
      <c r="A1495" t="s">
        <v>3162</v>
      </c>
      <c r="B1495" t="s">
        <v>3163</v>
      </c>
      <c r="C1495" t="s">
        <v>3186</v>
      </c>
      <c r="D1495" t="s">
        <v>262</v>
      </c>
      <c r="E1495">
        <v>1013.7735</v>
      </c>
      <c r="F1495">
        <v>950</v>
      </c>
      <c r="G1495">
        <v>72.034092315998194</v>
      </c>
      <c r="H1495">
        <v>-1.2576156102437299</v>
      </c>
      <c r="I1495">
        <v>38.164620454342298</v>
      </c>
      <c r="J1495">
        <v>-1.8424099412282799</v>
      </c>
      <c r="K1495">
        <v>918.38331821389102</v>
      </c>
      <c r="L1495">
        <v>760.95972638032902</v>
      </c>
      <c r="M1495">
        <v>45.612749406088803</v>
      </c>
      <c r="N1495">
        <v>0.85294117647058798</v>
      </c>
      <c r="O1495">
        <v>16.947368421052602</v>
      </c>
      <c r="P1495">
        <v>103.862660944206</v>
      </c>
      <c r="Q1495">
        <v>0.156210726769164</v>
      </c>
    </row>
    <row r="1496" spans="1:17" x14ac:dyDescent="0.3">
      <c r="A1496" t="s">
        <v>3164</v>
      </c>
      <c r="B1496" t="s">
        <v>3165</v>
      </c>
      <c r="C1496" t="s">
        <v>3186</v>
      </c>
      <c r="D1496" t="s">
        <v>648</v>
      </c>
      <c r="E1496">
        <v>1007.8811345</v>
      </c>
      <c r="F1496">
        <v>47.5</v>
      </c>
      <c r="G1496">
        <v>-36.425000953550203</v>
      </c>
      <c r="H1496">
        <v>-3.9323721584707498</v>
      </c>
      <c r="I1496">
        <v>-4.3385752746598101</v>
      </c>
      <c r="J1496">
        <v>-4.2493220992204597</v>
      </c>
      <c r="K1496">
        <v>49.521029184136196</v>
      </c>
      <c r="L1496">
        <v>49.195478150217603</v>
      </c>
      <c r="M1496">
        <v>46.735022214454702</v>
      </c>
      <c r="N1496">
        <v>0.25500303791724699</v>
      </c>
      <c r="O1496">
        <v>30.947368421052602</v>
      </c>
      <c r="P1496">
        <v>18.159203980099399</v>
      </c>
      <c r="Q1496">
        <v>4.8021378215182001E-2</v>
      </c>
    </row>
    <row r="1497" spans="1:17" x14ac:dyDescent="0.3">
      <c r="A1497" t="s">
        <v>3166</v>
      </c>
      <c r="B1497" t="s">
        <v>3167</v>
      </c>
      <c r="C1497" t="s">
        <v>3186</v>
      </c>
      <c r="D1497" t="s">
        <v>220</v>
      </c>
      <c r="E1497">
        <v>1000.282951</v>
      </c>
      <c r="F1497">
        <v>542</v>
      </c>
      <c r="G1497">
        <v>117.821873847476</v>
      </c>
      <c r="H1497">
        <v>9.3730967553476603</v>
      </c>
      <c r="I1497">
        <v>52.792638716262999</v>
      </c>
      <c r="J1497">
        <v>-4.5123128538496404</v>
      </c>
      <c r="K1497">
        <v>485.80814409724297</v>
      </c>
      <c r="L1497">
        <v>382.55288654028197</v>
      </c>
      <c r="M1497">
        <v>61.667713689778402</v>
      </c>
      <c r="N1497">
        <v>0.39288901266100201</v>
      </c>
      <c r="O1497">
        <v>7.4907749077490697</v>
      </c>
      <c r="P1497">
        <v>169.31677018633499</v>
      </c>
      <c r="Q1497">
        <v>0.10014262097656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Price_Filter_18_09_2024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2024-09-19T07:09:31Z</dcterms:created>
  <dcterms:modified xsi:type="dcterms:W3CDTF">2024-11-22T13:32:24Z</dcterms:modified>
</cp:coreProperties>
</file>